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J406" i="1" l="1"/>
  <c r="AK406" i="1" s="1"/>
  <c r="AI406" i="1"/>
  <c r="AH406" i="1"/>
  <c r="AG406" i="1"/>
  <c r="AE406" i="1"/>
  <c r="AF406" i="1" s="1"/>
  <c r="U406" i="1"/>
  <c r="C406" i="1"/>
  <c r="AJ405" i="1"/>
  <c r="AK405" i="1" s="1"/>
  <c r="AI405" i="1"/>
  <c r="AH405" i="1"/>
  <c r="AG405" i="1"/>
  <c r="AE405" i="1"/>
  <c r="AF405" i="1" s="1"/>
  <c r="U405" i="1"/>
  <c r="C405" i="1"/>
  <c r="AJ404" i="1"/>
  <c r="AK404" i="1" s="1"/>
  <c r="AI404" i="1"/>
  <c r="AH404" i="1"/>
  <c r="AG404" i="1"/>
  <c r="AE404" i="1"/>
  <c r="AF404" i="1" s="1"/>
  <c r="U404" i="1"/>
  <c r="C404" i="1"/>
  <c r="AJ403" i="1"/>
  <c r="AK403" i="1" s="1"/>
  <c r="AI403" i="1"/>
  <c r="AH403" i="1"/>
  <c r="AG403" i="1"/>
  <c r="AE403" i="1"/>
  <c r="AF403" i="1" s="1"/>
  <c r="U403" i="1"/>
  <c r="C403" i="1"/>
  <c r="AJ402" i="1"/>
  <c r="AK402" i="1" s="1"/>
  <c r="AI402" i="1"/>
  <c r="AH402" i="1"/>
  <c r="AG402" i="1"/>
  <c r="AE402" i="1"/>
  <c r="AF402" i="1" s="1"/>
  <c r="U402" i="1"/>
  <c r="C402" i="1"/>
  <c r="AJ401" i="1"/>
  <c r="AK401" i="1" s="1"/>
  <c r="AI401" i="1"/>
  <c r="AH401" i="1"/>
  <c r="AG401" i="1"/>
  <c r="AE401" i="1"/>
  <c r="AF401" i="1" s="1"/>
  <c r="U401" i="1"/>
  <c r="C401" i="1"/>
  <c r="AJ400" i="1"/>
  <c r="AK400" i="1" s="1"/>
  <c r="AI400" i="1"/>
  <c r="AH400" i="1"/>
  <c r="AG400" i="1"/>
  <c r="AE400" i="1"/>
  <c r="AF400" i="1" s="1"/>
  <c r="U400" i="1"/>
  <c r="C400" i="1"/>
  <c r="AJ399" i="1"/>
  <c r="AK399" i="1" s="1"/>
  <c r="AI399" i="1"/>
  <c r="AH399" i="1"/>
  <c r="AG399" i="1"/>
  <c r="AE399" i="1"/>
  <c r="AF399" i="1" s="1"/>
  <c r="U399" i="1"/>
  <c r="C399" i="1"/>
  <c r="AJ398" i="1"/>
  <c r="AK398" i="1" s="1"/>
  <c r="AI398" i="1"/>
  <c r="AH398" i="1"/>
  <c r="AG398" i="1"/>
  <c r="AE398" i="1"/>
  <c r="AF398" i="1" s="1"/>
  <c r="U398" i="1"/>
  <c r="C398" i="1"/>
  <c r="AJ397" i="1"/>
  <c r="AK397" i="1" s="1"/>
  <c r="AI397" i="1"/>
  <c r="AH397" i="1"/>
  <c r="AG397" i="1"/>
  <c r="AE397" i="1"/>
  <c r="AF397" i="1" s="1"/>
  <c r="U397" i="1"/>
  <c r="C397" i="1"/>
  <c r="AJ396" i="1"/>
  <c r="AK396" i="1" s="1"/>
  <c r="AI396" i="1"/>
  <c r="AH396" i="1"/>
  <c r="AG396" i="1"/>
  <c r="AE396" i="1"/>
  <c r="AF396" i="1" s="1"/>
  <c r="U396" i="1"/>
  <c r="C396" i="1"/>
  <c r="AJ395" i="1"/>
  <c r="AK395" i="1" s="1"/>
  <c r="AI395" i="1"/>
  <c r="AH395" i="1"/>
  <c r="AG395" i="1"/>
  <c r="AE395" i="1"/>
  <c r="AF395" i="1" s="1"/>
  <c r="U395" i="1"/>
  <c r="C395" i="1"/>
  <c r="AJ394" i="1"/>
  <c r="AK394" i="1" s="1"/>
  <c r="AI394" i="1"/>
  <c r="AH394" i="1"/>
  <c r="AG394" i="1"/>
  <c r="AE394" i="1"/>
  <c r="AF394" i="1" s="1"/>
  <c r="U394" i="1"/>
  <c r="C394" i="1"/>
  <c r="AJ393" i="1"/>
  <c r="AK393" i="1" s="1"/>
  <c r="AI393" i="1"/>
  <c r="AH393" i="1"/>
  <c r="AG393" i="1"/>
  <c r="AE393" i="1"/>
  <c r="AF393" i="1" s="1"/>
  <c r="U393" i="1"/>
  <c r="C393" i="1"/>
  <c r="AJ392" i="1"/>
  <c r="AK392" i="1" s="1"/>
  <c r="AI392" i="1"/>
  <c r="AH392" i="1"/>
  <c r="AG392" i="1"/>
  <c r="AE392" i="1"/>
  <c r="AF392" i="1" s="1"/>
  <c r="U392" i="1"/>
  <c r="C392" i="1"/>
  <c r="AJ391" i="1"/>
  <c r="AK391" i="1" s="1"/>
  <c r="AI391" i="1"/>
  <c r="AH391" i="1"/>
  <c r="AG391" i="1"/>
  <c r="AE391" i="1"/>
  <c r="AF391" i="1" s="1"/>
  <c r="U391" i="1"/>
  <c r="C391" i="1"/>
  <c r="AJ390" i="1"/>
  <c r="AK390" i="1" s="1"/>
  <c r="AI390" i="1"/>
  <c r="AH390" i="1"/>
  <c r="AG390" i="1"/>
  <c r="AE390" i="1"/>
  <c r="AF390" i="1" s="1"/>
  <c r="U390" i="1"/>
  <c r="C390" i="1"/>
  <c r="AJ389" i="1"/>
  <c r="AK389" i="1" s="1"/>
  <c r="AI389" i="1"/>
  <c r="AH389" i="1"/>
  <c r="AG389" i="1"/>
  <c r="AE389" i="1"/>
  <c r="AF389" i="1" s="1"/>
  <c r="U389" i="1"/>
  <c r="C389" i="1"/>
  <c r="AJ388" i="1"/>
  <c r="AK388" i="1" s="1"/>
  <c r="AI388" i="1"/>
  <c r="AH388" i="1"/>
  <c r="AG388" i="1"/>
  <c r="AE388" i="1"/>
  <c r="AF388" i="1" s="1"/>
  <c r="U388" i="1"/>
  <c r="C388" i="1"/>
  <c r="AJ387" i="1"/>
  <c r="AK387" i="1" s="1"/>
  <c r="AI387" i="1"/>
  <c r="AH387" i="1"/>
  <c r="AG387" i="1"/>
  <c r="AE387" i="1"/>
  <c r="AF387" i="1" s="1"/>
  <c r="U387" i="1"/>
  <c r="C387" i="1"/>
  <c r="AJ386" i="1"/>
  <c r="AK386" i="1" s="1"/>
  <c r="AI386" i="1"/>
  <c r="AH386" i="1"/>
  <c r="AG386" i="1"/>
  <c r="AE386" i="1"/>
  <c r="AF386" i="1" s="1"/>
  <c r="U386" i="1"/>
  <c r="C386" i="1"/>
  <c r="AJ385" i="1"/>
  <c r="AK385" i="1" s="1"/>
  <c r="AI385" i="1"/>
  <c r="AH385" i="1"/>
  <c r="AG385" i="1"/>
  <c r="AE385" i="1"/>
  <c r="AF385" i="1" s="1"/>
  <c r="U385" i="1"/>
  <c r="C385" i="1"/>
  <c r="AJ384" i="1"/>
  <c r="AK384" i="1" s="1"/>
  <c r="AI384" i="1"/>
  <c r="AH384" i="1"/>
  <c r="AG384" i="1"/>
  <c r="AE384" i="1"/>
  <c r="AF384" i="1" s="1"/>
  <c r="U384" i="1"/>
  <c r="C384" i="1"/>
  <c r="AJ383" i="1"/>
  <c r="AK383" i="1" s="1"/>
  <c r="AI383" i="1"/>
  <c r="AH383" i="1"/>
  <c r="AG383" i="1"/>
  <c r="AE383" i="1"/>
  <c r="AF383" i="1" s="1"/>
  <c r="U383" i="1"/>
  <c r="C383" i="1"/>
  <c r="AJ382" i="1"/>
  <c r="AK382" i="1" s="1"/>
  <c r="AI382" i="1"/>
  <c r="AH382" i="1"/>
  <c r="AG382" i="1"/>
  <c r="AE382" i="1"/>
  <c r="AF382" i="1" s="1"/>
  <c r="U382" i="1"/>
  <c r="C382" i="1"/>
  <c r="AJ381" i="1"/>
  <c r="AK381" i="1" s="1"/>
  <c r="AI381" i="1"/>
  <c r="AH381" i="1"/>
  <c r="AG381" i="1"/>
  <c r="AE381" i="1"/>
  <c r="AF381" i="1" s="1"/>
  <c r="U381" i="1"/>
  <c r="C381" i="1"/>
  <c r="AJ380" i="1"/>
  <c r="AK380" i="1" s="1"/>
  <c r="AI380" i="1"/>
  <c r="AH380" i="1"/>
  <c r="AG380" i="1"/>
  <c r="AE380" i="1"/>
  <c r="AF380" i="1" s="1"/>
  <c r="U380" i="1"/>
  <c r="C380" i="1"/>
  <c r="AJ379" i="1"/>
  <c r="AK379" i="1" s="1"/>
  <c r="AI379" i="1"/>
  <c r="AH379" i="1"/>
  <c r="AG379" i="1"/>
  <c r="AE379" i="1"/>
  <c r="AF379" i="1" s="1"/>
  <c r="U379" i="1"/>
  <c r="C379" i="1"/>
  <c r="AJ378" i="1"/>
  <c r="AK378" i="1" s="1"/>
  <c r="AI378" i="1"/>
  <c r="AH378" i="1"/>
  <c r="AG378" i="1"/>
  <c r="AE378" i="1"/>
  <c r="AF378" i="1" s="1"/>
  <c r="U378" i="1"/>
  <c r="C378" i="1"/>
  <c r="AJ377" i="1"/>
  <c r="AK377" i="1" s="1"/>
  <c r="AI377" i="1"/>
  <c r="AH377" i="1"/>
  <c r="AG377" i="1"/>
  <c r="AE377" i="1"/>
  <c r="AF377" i="1" s="1"/>
  <c r="U377" i="1"/>
  <c r="C377" i="1"/>
  <c r="AJ376" i="1"/>
  <c r="AK376" i="1" s="1"/>
  <c r="AI376" i="1"/>
  <c r="AH376" i="1"/>
  <c r="AG376" i="1"/>
  <c r="AE376" i="1"/>
  <c r="AF376" i="1" s="1"/>
  <c r="U376" i="1"/>
  <c r="C376" i="1"/>
  <c r="AJ375" i="1"/>
  <c r="AK375" i="1" s="1"/>
  <c r="AI375" i="1"/>
  <c r="AH375" i="1"/>
  <c r="AG375" i="1"/>
  <c r="AE375" i="1"/>
  <c r="AF375" i="1" s="1"/>
  <c r="U375" i="1"/>
  <c r="C375" i="1"/>
  <c r="AJ374" i="1"/>
  <c r="AK374" i="1" s="1"/>
  <c r="AI374" i="1"/>
  <c r="AH374" i="1"/>
  <c r="AG374" i="1"/>
  <c r="AE374" i="1"/>
  <c r="AF374" i="1" s="1"/>
  <c r="U374" i="1"/>
  <c r="C374" i="1"/>
  <c r="AJ373" i="1"/>
  <c r="AK373" i="1" s="1"/>
  <c r="AI373" i="1"/>
  <c r="AH373" i="1"/>
  <c r="AG373" i="1"/>
  <c r="AE373" i="1"/>
  <c r="AF373" i="1" s="1"/>
  <c r="BC9" i="1" s="1"/>
  <c r="U373" i="1"/>
  <c r="AK372" i="1"/>
  <c r="AJ372" i="1"/>
  <c r="AI372" i="1"/>
  <c r="AH372" i="1"/>
  <c r="AG372" i="1"/>
  <c r="AE372" i="1"/>
  <c r="AF372" i="1" s="1"/>
  <c r="U372" i="1"/>
  <c r="C372" i="1"/>
  <c r="AJ371" i="1"/>
  <c r="AK371" i="1" s="1"/>
  <c r="AI371" i="1"/>
  <c r="AH371" i="1"/>
  <c r="AG371" i="1"/>
  <c r="AE371" i="1"/>
  <c r="AF371" i="1" s="1"/>
  <c r="U371" i="1"/>
  <c r="C371" i="1"/>
  <c r="AK370" i="1"/>
  <c r="AJ370" i="1"/>
  <c r="AI370" i="1"/>
  <c r="AH370" i="1"/>
  <c r="AG370" i="1"/>
  <c r="AE370" i="1"/>
  <c r="AF370" i="1" s="1"/>
  <c r="U370" i="1"/>
  <c r="C370" i="1"/>
  <c r="AJ369" i="1"/>
  <c r="AK369" i="1" s="1"/>
  <c r="AI369" i="1"/>
  <c r="AH369" i="1"/>
  <c r="AG369" i="1"/>
  <c r="AE369" i="1"/>
  <c r="AF369" i="1" s="1"/>
  <c r="U369" i="1"/>
  <c r="C369" i="1"/>
  <c r="AK368" i="1"/>
  <c r="AJ368" i="1"/>
  <c r="AI368" i="1"/>
  <c r="AH368" i="1"/>
  <c r="AG368" i="1"/>
  <c r="AE368" i="1"/>
  <c r="AF368" i="1" s="1"/>
  <c r="U368" i="1"/>
  <c r="C368" i="1"/>
  <c r="AJ367" i="1"/>
  <c r="AK367" i="1" s="1"/>
  <c r="AI367" i="1"/>
  <c r="AH367" i="1"/>
  <c r="AG367" i="1"/>
  <c r="AE367" i="1"/>
  <c r="AF367" i="1" s="1"/>
  <c r="U367" i="1"/>
  <c r="C367" i="1"/>
  <c r="AK366" i="1"/>
  <c r="AJ366" i="1"/>
  <c r="AI366" i="1"/>
  <c r="AH366" i="1"/>
  <c r="AG366" i="1"/>
  <c r="AE366" i="1"/>
  <c r="AF366" i="1" s="1"/>
  <c r="U366" i="1"/>
  <c r="C366" i="1"/>
  <c r="AJ365" i="1"/>
  <c r="AK365" i="1" s="1"/>
  <c r="AI365" i="1"/>
  <c r="AH365" i="1"/>
  <c r="AG365" i="1"/>
  <c r="AE365" i="1"/>
  <c r="AF365" i="1" s="1"/>
  <c r="U365" i="1"/>
  <c r="C365" i="1"/>
  <c r="AK364" i="1"/>
  <c r="AJ364" i="1"/>
  <c r="AI364" i="1"/>
  <c r="AH364" i="1"/>
  <c r="AG364" i="1"/>
  <c r="AE364" i="1"/>
  <c r="AF364" i="1" s="1"/>
  <c r="U364" i="1"/>
  <c r="C364" i="1"/>
  <c r="AJ363" i="1"/>
  <c r="AK363" i="1" s="1"/>
  <c r="AI363" i="1"/>
  <c r="AH363" i="1"/>
  <c r="AG363" i="1"/>
  <c r="AE363" i="1"/>
  <c r="AF363" i="1" s="1"/>
  <c r="U363" i="1"/>
  <c r="C363" i="1"/>
  <c r="AK362" i="1"/>
  <c r="AJ362" i="1"/>
  <c r="AI362" i="1"/>
  <c r="AH362" i="1"/>
  <c r="AG362" i="1"/>
  <c r="AE362" i="1"/>
  <c r="AF362" i="1" s="1"/>
  <c r="U362" i="1"/>
  <c r="C362" i="1"/>
  <c r="AJ361" i="1"/>
  <c r="AK361" i="1" s="1"/>
  <c r="AI361" i="1"/>
  <c r="AH361" i="1"/>
  <c r="AG361" i="1"/>
  <c r="AE361" i="1"/>
  <c r="AF361" i="1" s="1"/>
  <c r="U361" i="1"/>
  <c r="C361" i="1"/>
  <c r="AK360" i="1"/>
  <c r="AJ360" i="1"/>
  <c r="AI360" i="1"/>
  <c r="AH360" i="1"/>
  <c r="AG360" i="1"/>
  <c r="AE360" i="1"/>
  <c r="AF360" i="1" s="1"/>
  <c r="U360" i="1"/>
  <c r="C360" i="1"/>
  <c r="AJ359" i="1"/>
  <c r="AK359" i="1" s="1"/>
  <c r="AI359" i="1"/>
  <c r="AH359" i="1"/>
  <c r="AG359" i="1"/>
  <c r="AE359" i="1"/>
  <c r="AF359" i="1" s="1"/>
  <c r="U359" i="1"/>
  <c r="C359" i="1"/>
  <c r="AK358" i="1"/>
  <c r="AJ358" i="1"/>
  <c r="AI358" i="1"/>
  <c r="AH358" i="1"/>
  <c r="AG358" i="1"/>
  <c r="AE358" i="1"/>
  <c r="AF358" i="1" s="1"/>
  <c r="U358" i="1"/>
  <c r="C358" i="1"/>
  <c r="AJ357" i="1"/>
  <c r="AK357" i="1" s="1"/>
  <c r="AI357" i="1"/>
  <c r="AH357" i="1"/>
  <c r="AG357" i="1"/>
  <c r="AE357" i="1"/>
  <c r="AF357" i="1" s="1"/>
  <c r="U357" i="1"/>
  <c r="C357" i="1"/>
  <c r="AK356" i="1"/>
  <c r="AJ356" i="1"/>
  <c r="AI356" i="1"/>
  <c r="AH356" i="1"/>
  <c r="AG356" i="1"/>
  <c r="AE356" i="1"/>
  <c r="AF356" i="1" s="1"/>
  <c r="U356" i="1"/>
  <c r="C356" i="1"/>
  <c r="AJ355" i="1"/>
  <c r="AK355" i="1" s="1"/>
  <c r="AI355" i="1"/>
  <c r="AH355" i="1"/>
  <c r="AG355" i="1"/>
  <c r="AE355" i="1"/>
  <c r="AF355" i="1" s="1"/>
  <c r="U355" i="1"/>
  <c r="C355" i="1"/>
  <c r="AK354" i="1"/>
  <c r="AJ354" i="1"/>
  <c r="AI354" i="1"/>
  <c r="AH354" i="1"/>
  <c r="AG354" i="1"/>
  <c r="AE354" i="1"/>
  <c r="AF354" i="1" s="1"/>
  <c r="U354" i="1"/>
  <c r="C354" i="1"/>
  <c r="AJ353" i="1"/>
  <c r="AK353" i="1" s="1"/>
  <c r="AI353" i="1"/>
  <c r="AH353" i="1"/>
  <c r="AG353" i="1"/>
  <c r="AE353" i="1"/>
  <c r="AF353" i="1" s="1"/>
  <c r="U353" i="1"/>
  <c r="C353" i="1"/>
  <c r="AK352" i="1"/>
  <c r="AJ352" i="1"/>
  <c r="AI352" i="1"/>
  <c r="AH352" i="1"/>
  <c r="AG352" i="1"/>
  <c r="AE352" i="1"/>
  <c r="AF352" i="1" s="1"/>
  <c r="U352" i="1"/>
  <c r="C352" i="1"/>
  <c r="AJ351" i="1"/>
  <c r="AK351" i="1" s="1"/>
  <c r="AI351" i="1"/>
  <c r="AH351" i="1"/>
  <c r="AG351" i="1"/>
  <c r="AE351" i="1"/>
  <c r="AF351" i="1" s="1"/>
  <c r="U351" i="1"/>
  <c r="C351" i="1"/>
  <c r="AK350" i="1"/>
  <c r="AJ350" i="1"/>
  <c r="AI350" i="1"/>
  <c r="AH350" i="1"/>
  <c r="AG350" i="1"/>
  <c r="AE350" i="1"/>
  <c r="AF350" i="1" s="1"/>
  <c r="U350" i="1"/>
  <c r="C350" i="1"/>
  <c r="AJ349" i="1"/>
  <c r="AK349" i="1" s="1"/>
  <c r="AI349" i="1"/>
  <c r="AH349" i="1"/>
  <c r="AG349" i="1"/>
  <c r="AE349" i="1"/>
  <c r="AF349" i="1" s="1"/>
  <c r="U349" i="1"/>
  <c r="C349" i="1"/>
  <c r="AJ348" i="1"/>
  <c r="AK348" i="1" s="1"/>
  <c r="AI348" i="1"/>
  <c r="AH348" i="1"/>
  <c r="AG348" i="1"/>
  <c r="AE348" i="1"/>
  <c r="AF348" i="1" s="1"/>
  <c r="U348" i="1"/>
  <c r="C348" i="1"/>
  <c r="AJ347" i="1"/>
  <c r="AK347" i="1" s="1"/>
  <c r="AI347" i="1"/>
  <c r="AH347" i="1"/>
  <c r="AG347" i="1"/>
  <c r="AE347" i="1"/>
  <c r="AF347" i="1" s="1"/>
  <c r="U347" i="1"/>
  <c r="C347" i="1"/>
  <c r="AJ346" i="1"/>
  <c r="AK346" i="1" s="1"/>
  <c r="AI346" i="1"/>
  <c r="AH346" i="1"/>
  <c r="AG346" i="1"/>
  <c r="AE346" i="1"/>
  <c r="AF346" i="1" s="1"/>
  <c r="U346" i="1"/>
  <c r="C346" i="1"/>
  <c r="AJ345" i="1"/>
  <c r="AK345" i="1" s="1"/>
  <c r="AI345" i="1"/>
  <c r="AH345" i="1"/>
  <c r="AG345" i="1"/>
  <c r="AE345" i="1"/>
  <c r="AF345" i="1" s="1"/>
  <c r="U345" i="1"/>
  <c r="AJ344" i="1"/>
  <c r="AK344" i="1" s="1"/>
  <c r="AI344" i="1"/>
  <c r="AH344" i="1"/>
  <c r="AG344" i="1"/>
  <c r="AE344" i="1"/>
  <c r="AF344" i="1" s="1"/>
  <c r="U344" i="1"/>
  <c r="C344" i="1"/>
  <c r="AJ343" i="1"/>
  <c r="AK343" i="1" s="1"/>
  <c r="AI343" i="1"/>
  <c r="AH343" i="1"/>
  <c r="AG343" i="1"/>
  <c r="AE343" i="1"/>
  <c r="AF343" i="1" s="1"/>
  <c r="U343" i="1"/>
  <c r="C343" i="1"/>
  <c r="AJ342" i="1"/>
  <c r="AK342" i="1" s="1"/>
  <c r="AI342" i="1"/>
  <c r="AH342" i="1"/>
  <c r="AG342" i="1"/>
  <c r="AE342" i="1"/>
  <c r="AF342" i="1" s="1"/>
  <c r="U342" i="1"/>
  <c r="C342" i="1"/>
  <c r="AJ341" i="1"/>
  <c r="AK341" i="1" s="1"/>
  <c r="AI341" i="1"/>
  <c r="AH341" i="1"/>
  <c r="AG341" i="1"/>
  <c r="AF341" i="1"/>
  <c r="AE341" i="1"/>
  <c r="U341" i="1"/>
  <c r="C341" i="1"/>
  <c r="AJ340" i="1"/>
  <c r="AK340" i="1" s="1"/>
  <c r="AI340" i="1"/>
  <c r="AH340" i="1"/>
  <c r="AG340" i="1"/>
  <c r="AF340" i="1"/>
  <c r="AE340" i="1"/>
  <c r="U340" i="1"/>
  <c r="C340" i="1"/>
  <c r="AK339" i="1"/>
  <c r="AJ339" i="1"/>
  <c r="AI339" i="1"/>
  <c r="AH339" i="1"/>
  <c r="AG339" i="1"/>
  <c r="AE339" i="1"/>
  <c r="AF339" i="1" s="1"/>
  <c r="U339" i="1"/>
  <c r="C339" i="1"/>
  <c r="AJ338" i="1"/>
  <c r="AK338" i="1" s="1"/>
  <c r="AI338" i="1"/>
  <c r="AH338" i="1"/>
  <c r="AG338" i="1"/>
  <c r="AE338" i="1"/>
  <c r="AF338" i="1" s="1"/>
  <c r="U338" i="1"/>
  <c r="C338" i="1"/>
  <c r="AJ337" i="1"/>
  <c r="AK337" i="1" s="1"/>
  <c r="AI337" i="1"/>
  <c r="AH337" i="1"/>
  <c r="AG337" i="1"/>
  <c r="AE337" i="1"/>
  <c r="AF337" i="1" s="1"/>
  <c r="U337" i="1"/>
  <c r="C337" i="1"/>
  <c r="AJ336" i="1"/>
  <c r="AK336" i="1" s="1"/>
  <c r="AI336" i="1"/>
  <c r="AH336" i="1"/>
  <c r="AG336" i="1"/>
  <c r="AE336" i="1"/>
  <c r="AF336" i="1" s="1"/>
  <c r="U336" i="1"/>
  <c r="C336" i="1"/>
  <c r="AJ335" i="1"/>
  <c r="AK335" i="1" s="1"/>
  <c r="AI335" i="1"/>
  <c r="AH335" i="1"/>
  <c r="AG335" i="1"/>
  <c r="AE335" i="1"/>
  <c r="AF335" i="1" s="1"/>
  <c r="U335" i="1"/>
  <c r="C335" i="1"/>
  <c r="AJ334" i="1"/>
  <c r="AK334" i="1" s="1"/>
  <c r="AI334" i="1"/>
  <c r="AH334" i="1"/>
  <c r="AG334" i="1"/>
  <c r="AE334" i="1"/>
  <c r="AF334" i="1" s="1"/>
  <c r="U334" i="1"/>
  <c r="C334" i="1"/>
  <c r="AJ333" i="1"/>
  <c r="AK333" i="1" s="1"/>
  <c r="AI333" i="1"/>
  <c r="AH333" i="1"/>
  <c r="AG333" i="1"/>
  <c r="AE333" i="1"/>
  <c r="AF333" i="1" s="1"/>
  <c r="U333" i="1"/>
  <c r="C333" i="1"/>
  <c r="AJ332" i="1"/>
  <c r="AK332" i="1" s="1"/>
  <c r="AI332" i="1"/>
  <c r="AH332" i="1"/>
  <c r="AG332" i="1"/>
  <c r="AE332" i="1"/>
  <c r="AF332" i="1" s="1"/>
  <c r="U332" i="1"/>
  <c r="C332" i="1"/>
  <c r="AJ331" i="1"/>
  <c r="AK331" i="1" s="1"/>
  <c r="AI331" i="1"/>
  <c r="AH331" i="1"/>
  <c r="AG331" i="1"/>
  <c r="AE331" i="1"/>
  <c r="AF331" i="1" s="1"/>
  <c r="U331" i="1"/>
  <c r="C331" i="1"/>
  <c r="AJ330" i="1"/>
  <c r="AK330" i="1" s="1"/>
  <c r="AI330" i="1"/>
  <c r="AH330" i="1"/>
  <c r="AG330" i="1"/>
  <c r="AE330" i="1"/>
  <c r="AF330" i="1" s="1"/>
  <c r="U330" i="1"/>
  <c r="C330" i="1"/>
  <c r="AJ329" i="1"/>
  <c r="AK329" i="1" s="1"/>
  <c r="AI329" i="1"/>
  <c r="AH329" i="1"/>
  <c r="AG329" i="1"/>
  <c r="AE329" i="1"/>
  <c r="AF329" i="1" s="1"/>
  <c r="U329" i="1"/>
  <c r="C329" i="1"/>
  <c r="AJ328" i="1"/>
  <c r="AK328" i="1" s="1"/>
  <c r="AI328" i="1"/>
  <c r="AH328" i="1"/>
  <c r="AG328" i="1"/>
  <c r="AE328" i="1"/>
  <c r="AF328" i="1" s="1"/>
  <c r="U328" i="1"/>
  <c r="C328" i="1"/>
  <c r="AJ327" i="1"/>
  <c r="AK327" i="1" s="1"/>
  <c r="AI327" i="1"/>
  <c r="AH327" i="1"/>
  <c r="AG327" i="1"/>
  <c r="AE327" i="1"/>
  <c r="AF327" i="1" s="1"/>
  <c r="U327" i="1"/>
  <c r="C327" i="1"/>
  <c r="AJ326" i="1"/>
  <c r="AK326" i="1" s="1"/>
  <c r="AI326" i="1"/>
  <c r="AH326" i="1"/>
  <c r="AG326" i="1"/>
  <c r="AE326" i="1"/>
  <c r="AF326" i="1" s="1"/>
  <c r="U326" i="1"/>
  <c r="C326" i="1"/>
  <c r="AJ325" i="1"/>
  <c r="AK325" i="1" s="1"/>
  <c r="AI325" i="1"/>
  <c r="AH325" i="1"/>
  <c r="AG325" i="1"/>
  <c r="AE325" i="1"/>
  <c r="AF325" i="1" s="1"/>
  <c r="U325" i="1"/>
  <c r="C325" i="1"/>
  <c r="AJ324" i="1"/>
  <c r="AK324" i="1" s="1"/>
  <c r="AI324" i="1"/>
  <c r="AH324" i="1"/>
  <c r="AG324" i="1"/>
  <c r="AE324" i="1"/>
  <c r="AF324" i="1" s="1"/>
  <c r="U324" i="1"/>
  <c r="AK323" i="1"/>
  <c r="AJ323" i="1"/>
  <c r="AI323" i="1"/>
  <c r="AH323" i="1"/>
  <c r="AG323" i="1"/>
  <c r="AE323" i="1"/>
  <c r="AF323" i="1" s="1"/>
  <c r="U323" i="1"/>
  <c r="C323" i="1"/>
  <c r="AJ322" i="1"/>
  <c r="AK322" i="1" s="1"/>
  <c r="AI322" i="1"/>
  <c r="AH322" i="1"/>
  <c r="AG322" i="1"/>
  <c r="AE322" i="1"/>
  <c r="AF322" i="1" s="1"/>
  <c r="U322" i="1"/>
  <c r="C322" i="1"/>
  <c r="AK321" i="1"/>
  <c r="AJ321" i="1"/>
  <c r="AI321" i="1"/>
  <c r="AH321" i="1"/>
  <c r="AG321" i="1"/>
  <c r="AE321" i="1"/>
  <c r="AF321" i="1" s="1"/>
  <c r="U321" i="1"/>
  <c r="C321" i="1"/>
  <c r="AJ320" i="1"/>
  <c r="AK320" i="1" s="1"/>
  <c r="AI320" i="1"/>
  <c r="AH320" i="1"/>
  <c r="AG320" i="1"/>
  <c r="AE320" i="1"/>
  <c r="AF320" i="1" s="1"/>
  <c r="U320" i="1"/>
  <c r="C320" i="1"/>
  <c r="AK319" i="1"/>
  <c r="AJ319" i="1"/>
  <c r="AI319" i="1"/>
  <c r="AH319" i="1"/>
  <c r="AG319" i="1"/>
  <c r="AE319" i="1"/>
  <c r="AF319" i="1" s="1"/>
  <c r="U319" i="1"/>
  <c r="C319" i="1"/>
  <c r="AJ318" i="1"/>
  <c r="AK318" i="1" s="1"/>
  <c r="AI318" i="1"/>
  <c r="AH318" i="1"/>
  <c r="AG318" i="1"/>
  <c r="AE318" i="1"/>
  <c r="AF318" i="1" s="1"/>
  <c r="U318" i="1"/>
  <c r="C318" i="1"/>
  <c r="AK317" i="1"/>
  <c r="AJ317" i="1"/>
  <c r="AI317" i="1"/>
  <c r="AH317" i="1"/>
  <c r="AG317" i="1"/>
  <c r="AE317" i="1"/>
  <c r="AF317" i="1" s="1"/>
  <c r="U317" i="1"/>
  <c r="C317" i="1"/>
  <c r="AJ316" i="1"/>
  <c r="AK316" i="1" s="1"/>
  <c r="AI316" i="1"/>
  <c r="AH316" i="1"/>
  <c r="AG316" i="1"/>
  <c r="AE316" i="1"/>
  <c r="AF316" i="1" s="1"/>
  <c r="U316" i="1"/>
  <c r="C316" i="1"/>
  <c r="AK315" i="1"/>
  <c r="AJ315" i="1"/>
  <c r="AI315" i="1"/>
  <c r="AH315" i="1"/>
  <c r="AG315" i="1"/>
  <c r="AE315" i="1"/>
  <c r="AF315" i="1" s="1"/>
  <c r="U315" i="1"/>
  <c r="C315" i="1"/>
  <c r="AJ314" i="1"/>
  <c r="AK314" i="1" s="1"/>
  <c r="AI314" i="1"/>
  <c r="AH314" i="1"/>
  <c r="AG314" i="1"/>
  <c r="AE314" i="1"/>
  <c r="AF314" i="1" s="1"/>
  <c r="U314" i="1"/>
  <c r="C314" i="1"/>
  <c r="AJ313" i="1"/>
  <c r="AK313" i="1" s="1"/>
  <c r="AI313" i="1"/>
  <c r="AH313" i="1"/>
  <c r="AG313" i="1"/>
  <c r="AE313" i="1"/>
  <c r="AF313" i="1" s="1"/>
  <c r="U313" i="1"/>
  <c r="C313" i="1"/>
  <c r="AJ312" i="1"/>
  <c r="AK312" i="1" s="1"/>
  <c r="AI312" i="1"/>
  <c r="AH312" i="1"/>
  <c r="AG312" i="1"/>
  <c r="AE312" i="1"/>
  <c r="AF312" i="1" s="1"/>
  <c r="U312" i="1"/>
  <c r="C312" i="1"/>
  <c r="AJ311" i="1"/>
  <c r="AK311" i="1" s="1"/>
  <c r="AI311" i="1"/>
  <c r="AH311" i="1"/>
  <c r="AG311" i="1"/>
  <c r="AE311" i="1"/>
  <c r="AF311" i="1" s="1"/>
  <c r="U311" i="1"/>
  <c r="C311" i="1"/>
  <c r="AJ310" i="1"/>
  <c r="AK310" i="1" s="1"/>
  <c r="AI310" i="1"/>
  <c r="AH310" i="1"/>
  <c r="AG310" i="1"/>
  <c r="AE310" i="1"/>
  <c r="AF310" i="1" s="1"/>
  <c r="U310" i="1"/>
  <c r="C310" i="1"/>
  <c r="AJ309" i="1"/>
  <c r="AK309" i="1" s="1"/>
  <c r="AI309" i="1"/>
  <c r="AH309" i="1"/>
  <c r="AG309" i="1"/>
  <c r="AF309" i="1"/>
  <c r="AE309" i="1"/>
  <c r="U309" i="1"/>
  <c r="C309" i="1"/>
  <c r="AK308" i="1"/>
  <c r="AJ308" i="1"/>
  <c r="AI308" i="1"/>
  <c r="AH308" i="1"/>
  <c r="AG308" i="1"/>
  <c r="AE308" i="1"/>
  <c r="AF308" i="1" s="1"/>
  <c r="U308" i="1"/>
  <c r="C308" i="1"/>
  <c r="AK307" i="1"/>
  <c r="AJ307" i="1"/>
  <c r="AI307" i="1"/>
  <c r="AH307" i="1"/>
  <c r="AG307" i="1"/>
  <c r="AE307" i="1"/>
  <c r="AF307" i="1" s="1"/>
  <c r="U307" i="1"/>
  <c r="C307" i="1"/>
  <c r="AJ306" i="1"/>
  <c r="AK306" i="1" s="1"/>
  <c r="AI306" i="1"/>
  <c r="AH306" i="1"/>
  <c r="AG306" i="1"/>
  <c r="AE306" i="1"/>
  <c r="AF306" i="1" s="1"/>
  <c r="U306" i="1"/>
  <c r="C306" i="1"/>
  <c r="AJ305" i="1"/>
  <c r="AK305" i="1" s="1"/>
  <c r="AI305" i="1"/>
  <c r="AH305" i="1"/>
  <c r="AG305" i="1"/>
  <c r="AE305" i="1"/>
  <c r="AF305" i="1" s="1"/>
  <c r="U305" i="1"/>
  <c r="AJ304" i="1"/>
  <c r="AK304" i="1" s="1"/>
  <c r="AI304" i="1"/>
  <c r="AH304" i="1"/>
  <c r="AG304" i="1"/>
  <c r="AE304" i="1"/>
  <c r="AF304" i="1" s="1"/>
  <c r="U304" i="1"/>
  <c r="C304" i="1"/>
  <c r="AJ303" i="1"/>
  <c r="AK303" i="1" s="1"/>
  <c r="AI303" i="1"/>
  <c r="AH303" i="1"/>
  <c r="AG303" i="1"/>
  <c r="AE303" i="1"/>
  <c r="AF303" i="1" s="1"/>
  <c r="U303" i="1"/>
  <c r="C303" i="1"/>
  <c r="AJ302" i="1"/>
  <c r="AK302" i="1" s="1"/>
  <c r="AI302" i="1"/>
  <c r="AH302" i="1"/>
  <c r="AG302" i="1"/>
  <c r="AF302" i="1"/>
  <c r="AE302" i="1"/>
  <c r="U302" i="1"/>
  <c r="C302" i="1"/>
  <c r="AJ301" i="1"/>
  <c r="AK301" i="1" s="1"/>
  <c r="AI301" i="1"/>
  <c r="AH301" i="1"/>
  <c r="AG301" i="1"/>
  <c r="AF301" i="1"/>
  <c r="AE301" i="1"/>
  <c r="U301" i="1"/>
  <c r="C301" i="1"/>
  <c r="AK300" i="1"/>
  <c r="AJ300" i="1"/>
  <c r="AI300" i="1"/>
  <c r="AH300" i="1"/>
  <c r="AG300" i="1"/>
  <c r="AE300" i="1"/>
  <c r="AF300" i="1" s="1"/>
  <c r="U300" i="1"/>
  <c r="C300" i="1"/>
  <c r="AJ299" i="1"/>
  <c r="AK299" i="1" s="1"/>
  <c r="AI299" i="1"/>
  <c r="AH299" i="1"/>
  <c r="AG299" i="1"/>
  <c r="AE299" i="1"/>
  <c r="AF299" i="1" s="1"/>
  <c r="U299" i="1"/>
  <c r="C299" i="1"/>
  <c r="AK298" i="1"/>
  <c r="AJ298" i="1"/>
  <c r="AI298" i="1"/>
  <c r="AH298" i="1"/>
  <c r="AG298" i="1"/>
  <c r="AE298" i="1"/>
  <c r="AF298" i="1" s="1"/>
  <c r="U298" i="1"/>
  <c r="C298" i="1"/>
  <c r="AJ297" i="1"/>
  <c r="AK297" i="1" s="1"/>
  <c r="AI297" i="1"/>
  <c r="AH297" i="1"/>
  <c r="AG297" i="1"/>
  <c r="AE297" i="1"/>
  <c r="AF297" i="1" s="1"/>
  <c r="U297" i="1"/>
  <c r="C297" i="1"/>
  <c r="AJ296" i="1"/>
  <c r="AK296" i="1" s="1"/>
  <c r="AI296" i="1"/>
  <c r="AH296" i="1"/>
  <c r="AG296" i="1"/>
  <c r="AF296" i="1"/>
  <c r="AE296" i="1"/>
  <c r="U296" i="1"/>
  <c r="C296" i="1"/>
  <c r="AJ295" i="1"/>
  <c r="AK295" i="1" s="1"/>
  <c r="AI295" i="1"/>
  <c r="AH295" i="1"/>
  <c r="AG295" i="1"/>
  <c r="AE295" i="1"/>
  <c r="AF295" i="1" s="1"/>
  <c r="U295" i="1"/>
  <c r="C295" i="1"/>
  <c r="AJ294" i="1"/>
  <c r="AK294" i="1" s="1"/>
  <c r="AI294" i="1"/>
  <c r="AH294" i="1"/>
  <c r="AG294" i="1"/>
  <c r="AF294" i="1"/>
  <c r="AE294" i="1"/>
  <c r="U294" i="1"/>
  <c r="C294" i="1"/>
  <c r="AJ293" i="1"/>
  <c r="AK293" i="1" s="1"/>
  <c r="AI293" i="1"/>
  <c r="AH293" i="1"/>
  <c r="AG293" i="1"/>
  <c r="AF293" i="1"/>
  <c r="AE293" i="1"/>
  <c r="U293" i="1"/>
  <c r="C293" i="1"/>
  <c r="AK292" i="1"/>
  <c r="AJ292" i="1"/>
  <c r="AI292" i="1"/>
  <c r="AH292" i="1"/>
  <c r="AG292" i="1"/>
  <c r="AE292" i="1"/>
  <c r="AF292" i="1" s="1"/>
  <c r="U292" i="1"/>
  <c r="C292" i="1"/>
  <c r="AJ291" i="1"/>
  <c r="AK291" i="1" s="1"/>
  <c r="AI291" i="1"/>
  <c r="AH291" i="1"/>
  <c r="AG291" i="1"/>
  <c r="AE291" i="1"/>
  <c r="AF291" i="1" s="1"/>
  <c r="U291" i="1"/>
  <c r="C291" i="1"/>
  <c r="AK290" i="1"/>
  <c r="AJ290" i="1"/>
  <c r="AI290" i="1"/>
  <c r="AH290" i="1"/>
  <c r="AG290" i="1"/>
  <c r="AE290" i="1"/>
  <c r="AF290" i="1" s="1"/>
  <c r="U290" i="1"/>
  <c r="C290" i="1"/>
  <c r="AJ289" i="1"/>
  <c r="AK289" i="1" s="1"/>
  <c r="AI289" i="1"/>
  <c r="AH289" i="1"/>
  <c r="AG289" i="1"/>
  <c r="AE289" i="1"/>
  <c r="AF289" i="1" s="1"/>
  <c r="U289" i="1"/>
  <c r="C289" i="1"/>
  <c r="AJ288" i="1"/>
  <c r="AK288" i="1" s="1"/>
  <c r="AI288" i="1"/>
  <c r="AH288" i="1"/>
  <c r="AG288" i="1"/>
  <c r="AE288" i="1"/>
  <c r="AF288" i="1" s="1"/>
  <c r="U288" i="1"/>
  <c r="C288" i="1"/>
  <c r="AJ287" i="1"/>
  <c r="AK287" i="1" s="1"/>
  <c r="AI287" i="1"/>
  <c r="AH287" i="1"/>
  <c r="AG287" i="1"/>
  <c r="AE287" i="1"/>
  <c r="AF287" i="1" s="1"/>
  <c r="U287" i="1"/>
  <c r="C287" i="1"/>
  <c r="AJ286" i="1"/>
  <c r="AK286" i="1" s="1"/>
  <c r="AI286" i="1"/>
  <c r="AH286" i="1"/>
  <c r="AG286" i="1"/>
  <c r="AE286" i="1"/>
  <c r="AF286" i="1" s="1"/>
  <c r="U286" i="1"/>
  <c r="C286" i="1"/>
  <c r="AJ285" i="1"/>
  <c r="AK285" i="1" s="1"/>
  <c r="AI285" i="1"/>
  <c r="AH285" i="1"/>
  <c r="AG285" i="1"/>
  <c r="AE285" i="1"/>
  <c r="AF285" i="1" s="1"/>
  <c r="U285" i="1"/>
  <c r="C285" i="1"/>
  <c r="AK284" i="1"/>
  <c r="AJ284" i="1"/>
  <c r="AI284" i="1"/>
  <c r="AH284" i="1"/>
  <c r="AG284" i="1"/>
  <c r="AE284" i="1"/>
  <c r="AF284" i="1" s="1"/>
  <c r="U284" i="1"/>
  <c r="C284" i="1"/>
  <c r="AJ283" i="1"/>
  <c r="AK283" i="1" s="1"/>
  <c r="AI283" i="1"/>
  <c r="AH283" i="1"/>
  <c r="AG283" i="1"/>
  <c r="AF283" i="1"/>
  <c r="AE283" i="1"/>
  <c r="U283" i="1"/>
  <c r="C283" i="1"/>
  <c r="AK282" i="1"/>
  <c r="AJ282" i="1"/>
  <c r="AI282" i="1"/>
  <c r="AH282" i="1"/>
  <c r="AG282" i="1"/>
  <c r="AE282" i="1"/>
  <c r="AF282" i="1" s="1"/>
  <c r="U282" i="1"/>
  <c r="C282" i="1"/>
  <c r="AJ281" i="1"/>
  <c r="AK281" i="1" s="1"/>
  <c r="AI281" i="1"/>
  <c r="AH281" i="1"/>
  <c r="AG281" i="1"/>
  <c r="AF281" i="1"/>
  <c r="AE281" i="1"/>
  <c r="U281" i="1"/>
  <c r="C281" i="1"/>
  <c r="AK280" i="1"/>
  <c r="AJ280" i="1"/>
  <c r="AI280" i="1"/>
  <c r="AH280" i="1"/>
  <c r="AG280" i="1"/>
  <c r="AE280" i="1"/>
  <c r="AF280" i="1" s="1"/>
  <c r="U280" i="1"/>
  <c r="C280" i="1"/>
  <c r="AJ279" i="1"/>
  <c r="AK279" i="1" s="1"/>
  <c r="AI279" i="1"/>
  <c r="AH279" i="1"/>
  <c r="AG279" i="1"/>
  <c r="AF279" i="1"/>
  <c r="AE279" i="1"/>
  <c r="U279" i="1"/>
  <c r="C279" i="1"/>
  <c r="AK278" i="1"/>
  <c r="AJ278" i="1"/>
  <c r="AI278" i="1"/>
  <c r="AH278" i="1"/>
  <c r="AG278" i="1"/>
  <c r="AE278" i="1"/>
  <c r="AF278" i="1" s="1"/>
  <c r="U278" i="1"/>
  <c r="C278" i="1"/>
  <c r="AJ277" i="1"/>
  <c r="AK277" i="1" s="1"/>
  <c r="AI277" i="1"/>
  <c r="AH277" i="1"/>
  <c r="AG277" i="1"/>
  <c r="AF277" i="1"/>
  <c r="AE277" i="1"/>
  <c r="U277" i="1"/>
  <c r="C277" i="1"/>
  <c r="AK276" i="1"/>
  <c r="AJ276" i="1"/>
  <c r="AI276" i="1"/>
  <c r="AH276" i="1"/>
  <c r="AG276" i="1"/>
  <c r="AE276" i="1"/>
  <c r="AF276" i="1" s="1"/>
  <c r="U276" i="1"/>
  <c r="C276" i="1"/>
  <c r="AJ275" i="1"/>
  <c r="AK275" i="1" s="1"/>
  <c r="AI275" i="1"/>
  <c r="AH275" i="1"/>
  <c r="AG275" i="1"/>
  <c r="AF275" i="1"/>
  <c r="AE275" i="1"/>
  <c r="U275" i="1"/>
  <c r="C275" i="1"/>
  <c r="AK274" i="1"/>
  <c r="AJ274" i="1"/>
  <c r="AI274" i="1"/>
  <c r="AH274" i="1"/>
  <c r="AG274" i="1"/>
  <c r="AE274" i="1"/>
  <c r="AF274" i="1" s="1"/>
  <c r="U274" i="1"/>
  <c r="C274" i="1"/>
  <c r="AJ273" i="1"/>
  <c r="AK273" i="1" s="1"/>
  <c r="AI273" i="1"/>
  <c r="AH273" i="1"/>
  <c r="AG273" i="1"/>
  <c r="AF273" i="1"/>
  <c r="AE273" i="1"/>
  <c r="U273" i="1"/>
  <c r="C273" i="1"/>
  <c r="AK272" i="1"/>
  <c r="AJ272" i="1"/>
  <c r="AI272" i="1"/>
  <c r="AH272" i="1"/>
  <c r="AG272" i="1"/>
  <c r="AE272" i="1"/>
  <c r="AF272" i="1" s="1"/>
  <c r="U272" i="1"/>
  <c r="C272" i="1"/>
  <c r="AJ271" i="1"/>
  <c r="AK271" i="1" s="1"/>
  <c r="AI271" i="1"/>
  <c r="AH271" i="1"/>
  <c r="AG271" i="1"/>
  <c r="AF271" i="1"/>
  <c r="AE271" i="1"/>
  <c r="U271" i="1"/>
  <c r="C271" i="1"/>
  <c r="AK270" i="1"/>
  <c r="AJ270" i="1"/>
  <c r="AI270" i="1"/>
  <c r="AH270" i="1"/>
  <c r="AG270" i="1"/>
  <c r="AE270" i="1"/>
  <c r="AF270" i="1" s="1"/>
  <c r="U270" i="1"/>
  <c r="C270" i="1"/>
  <c r="AJ269" i="1"/>
  <c r="AK269" i="1" s="1"/>
  <c r="AI269" i="1"/>
  <c r="AH269" i="1"/>
  <c r="AG269" i="1"/>
  <c r="AF269" i="1"/>
  <c r="AE269" i="1"/>
  <c r="U269" i="1"/>
  <c r="C269" i="1"/>
  <c r="AK268" i="1"/>
  <c r="AJ268" i="1"/>
  <c r="AI268" i="1"/>
  <c r="AH268" i="1"/>
  <c r="AG268" i="1"/>
  <c r="AE268" i="1"/>
  <c r="AF268" i="1" s="1"/>
  <c r="U268" i="1"/>
  <c r="C268" i="1"/>
  <c r="AJ267" i="1"/>
  <c r="AK267" i="1" s="1"/>
  <c r="AI267" i="1"/>
  <c r="AH267" i="1"/>
  <c r="AG267" i="1"/>
  <c r="AF267" i="1"/>
  <c r="AE267" i="1"/>
  <c r="U267" i="1"/>
  <c r="C267" i="1"/>
  <c r="AK266" i="1"/>
  <c r="AJ266" i="1"/>
  <c r="AI266" i="1"/>
  <c r="AH266" i="1"/>
  <c r="AG266" i="1"/>
  <c r="AE266" i="1"/>
  <c r="AF266" i="1" s="1"/>
  <c r="U266" i="1"/>
  <c r="C266" i="1"/>
  <c r="AJ265" i="1"/>
  <c r="AK265" i="1" s="1"/>
  <c r="AI265" i="1"/>
  <c r="AH265" i="1"/>
  <c r="AG265" i="1"/>
  <c r="AF265" i="1"/>
  <c r="AE265" i="1"/>
  <c r="U265" i="1"/>
  <c r="C265" i="1"/>
  <c r="AK264" i="1"/>
  <c r="AJ264" i="1"/>
  <c r="AI264" i="1"/>
  <c r="AH264" i="1"/>
  <c r="AG264" i="1"/>
  <c r="AE264" i="1"/>
  <c r="AF264" i="1" s="1"/>
  <c r="U264" i="1"/>
  <c r="C264" i="1"/>
  <c r="AJ263" i="1"/>
  <c r="AK263" i="1" s="1"/>
  <c r="AI263" i="1"/>
  <c r="AH263" i="1"/>
  <c r="AG263" i="1"/>
  <c r="AF263" i="1"/>
  <c r="AE263" i="1"/>
  <c r="U263" i="1"/>
  <c r="C263" i="1"/>
  <c r="AK262" i="1"/>
  <c r="AJ262" i="1"/>
  <c r="AI262" i="1"/>
  <c r="AH262" i="1"/>
  <c r="AG262" i="1"/>
  <c r="AE262" i="1"/>
  <c r="AF262" i="1" s="1"/>
  <c r="U262" i="1"/>
  <c r="C262" i="1"/>
  <c r="AJ261" i="1"/>
  <c r="AK261" i="1" s="1"/>
  <c r="AI261" i="1"/>
  <c r="AH261" i="1"/>
  <c r="AG261" i="1"/>
  <c r="AF261" i="1"/>
  <c r="AE261" i="1"/>
  <c r="U261" i="1"/>
  <c r="C261" i="1"/>
  <c r="AK260" i="1"/>
  <c r="AJ260" i="1"/>
  <c r="AI260" i="1"/>
  <c r="AH260" i="1"/>
  <c r="AG260" i="1"/>
  <c r="AE260" i="1"/>
  <c r="AF260" i="1" s="1"/>
  <c r="U260" i="1"/>
  <c r="C260" i="1"/>
  <c r="AJ259" i="1"/>
  <c r="AK259" i="1" s="1"/>
  <c r="AI259" i="1"/>
  <c r="AH259" i="1"/>
  <c r="AG259" i="1"/>
  <c r="AF259" i="1"/>
  <c r="AE259" i="1"/>
  <c r="U259" i="1"/>
  <c r="AJ258" i="1"/>
  <c r="AK258" i="1" s="1"/>
  <c r="AI258" i="1"/>
  <c r="AH258" i="1"/>
  <c r="AG258" i="1"/>
  <c r="AF258" i="1"/>
  <c r="AE258" i="1"/>
  <c r="U258" i="1"/>
  <c r="C258" i="1"/>
  <c r="AJ257" i="1"/>
  <c r="AK257" i="1" s="1"/>
  <c r="AI257" i="1"/>
  <c r="AH257" i="1"/>
  <c r="AG257" i="1"/>
  <c r="AE257" i="1"/>
  <c r="AF257" i="1" s="1"/>
  <c r="U257" i="1"/>
  <c r="C257" i="1"/>
  <c r="AJ256" i="1"/>
  <c r="AK256" i="1" s="1"/>
  <c r="AI256" i="1"/>
  <c r="AH256" i="1"/>
  <c r="AG256" i="1"/>
  <c r="AF256" i="1"/>
  <c r="AE256" i="1"/>
  <c r="U256" i="1"/>
  <c r="C256" i="1"/>
  <c r="AJ255" i="1"/>
  <c r="AK255" i="1" s="1"/>
  <c r="AI255" i="1"/>
  <c r="AH255" i="1"/>
  <c r="AG255" i="1"/>
  <c r="AE255" i="1"/>
  <c r="AF255" i="1" s="1"/>
  <c r="U255" i="1"/>
  <c r="C255" i="1"/>
  <c r="AJ254" i="1"/>
  <c r="AK254" i="1" s="1"/>
  <c r="AI254" i="1"/>
  <c r="AH254" i="1"/>
  <c r="AG254" i="1"/>
  <c r="AF254" i="1"/>
  <c r="AE254" i="1"/>
  <c r="U254" i="1"/>
  <c r="C254" i="1"/>
  <c r="AJ253" i="1"/>
  <c r="AK253" i="1" s="1"/>
  <c r="AI253" i="1"/>
  <c r="AH253" i="1"/>
  <c r="AG253" i="1"/>
  <c r="AE253" i="1"/>
  <c r="AF253" i="1" s="1"/>
  <c r="U253" i="1"/>
  <c r="C253" i="1"/>
  <c r="AJ252" i="1"/>
  <c r="AK252" i="1" s="1"/>
  <c r="AI252" i="1"/>
  <c r="AH252" i="1"/>
  <c r="AG252" i="1"/>
  <c r="AF252" i="1"/>
  <c r="AE252" i="1"/>
  <c r="U252" i="1"/>
  <c r="C252" i="1"/>
  <c r="AJ251" i="1"/>
  <c r="AK251" i="1" s="1"/>
  <c r="AI251" i="1"/>
  <c r="AH251" i="1"/>
  <c r="AG251" i="1"/>
  <c r="AE251" i="1"/>
  <c r="AF251" i="1" s="1"/>
  <c r="U251" i="1"/>
  <c r="C251" i="1"/>
  <c r="AJ250" i="1"/>
  <c r="AK250" i="1" s="1"/>
  <c r="AI250" i="1"/>
  <c r="AH250" i="1"/>
  <c r="AG250" i="1"/>
  <c r="AF250" i="1"/>
  <c r="AE250" i="1"/>
  <c r="U250" i="1"/>
  <c r="C250" i="1"/>
  <c r="AJ249" i="1"/>
  <c r="AK249" i="1" s="1"/>
  <c r="AI249" i="1"/>
  <c r="AH249" i="1"/>
  <c r="AG249" i="1"/>
  <c r="AE249" i="1"/>
  <c r="AF249" i="1" s="1"/>
  <c r="U249" i="1"/>
  <c r="C249" i="1"/>
  <c r="AK248" i="1"/>
  <c r="AI248" i="1"/>
  <c r="AH248" i="1"/>
  <c r="AG248" i="1"/>
  <c r="AF248" i="1"/>
  <c r="U248" i="1"/>
  <c r="AJ247" i="1"/>
  <c r="AK247" i="1" s="1"/>
  <c r="AI247" i="1"/>
  <c r="AH247" i="1"/>
  <c r="AG247" i="1"/>
  <c r="AE247" i="1"/>
  <c r="AF247" i="1" s="1"/>
  <c r="U247" i="1"/>
  <c r="C247" i="1"/>
  <c r="AJ246" i="1"/>
  <c r="AK246" i="1" s="1"/>
  <c r="AI246" i="1"/>
  <c r="AH246" i="1"/>
  <c r="AG246" i="1"/>
  <c r="AE246" i="1"/>
  <c r="AF246" i="1" s="1"/>
  <c r="U246" i="1"/>
  <c r="C246" i="1"/>
  <c r="AJ245" i="1"/>
  <c r="AK245" i="1" s="1"/>
  <c r="AI245" i="1"/>
  <c r="AH245" i="1"/>
  <c r="AG245" i="1"/>
  <c r="AE245" i="1"/>
  <c r="AF245" i="1" s="1"/>
  <c r="U245" i="1"/>
  <c r="C245" i="1"/>
  <c r="AJ244" i="1"/>
  <c r="AK244" i="1" s="1"/>
  <c r="AI244" i="1"/>
  <c r="AH244" i="1"/>
  <c r="AG244" i="1"/>
  <c r="AE244" i="1"/>
  <c r="AF244" i="1" s="1"/>
  <c r="U244" i="1"/>
  <c r="C244" i="1"/>
  <c r="AJ243" i="1"/>
  <c r="AK243" i="1" s="1"/>
  <c r="AI243" i="1"/>
  <c r="AH243" i="1"/>
  <c r="AG243" i="1"/>
  <c r="AE243" i="1"/>
  <c r="AF243" i="1" s="1"/>
  <c r="U243" i="1"/>
  <c r="C243" i="1"/>
  <c r="AJ242" i="1"/>
  <c r="AK242" i="1" s="1"/>
  <c r="AI242" i="1"/>
  <c r="AH242" i="1"/>
  <c r="AG242" i="1"/>
  <c r="AE242" i="1"/>
  <c r="AF242" i="1" s="1"/>
  <c r="U242" i="1"/>
  <c r="C242" i="1"/>
  <c r="AJ241" i="1"/>
  <c r="AK241" i="1" s="1"/>
  <c r="AI241" i="1"/>
  <c r="AH241" i="1"/>
  <c r="AG241" i="1"/>
  <c r="AE241" i="1"/>
  <c r="AF241" i="1" s="1"/>
  <c r="U241" i="1"/>
  <c r="C241" i="1"/>
  <c r="AJ240" i="1"/>
  <c r="AK240" i="1" s="1"/>
  <c r="AI240" i="1"/>
  <c r="AH240" i="1"/>
  <c r="AG240" i="1"/>
  <c r="AE240" i="1"/>
  <c r="AF240" i="1" s="1"/>
  <c r="U240" i="1"/>
  <c r="C240" i="1"/>
  <c r="AJ239" i="1"/>
  <c r="AK239" i="1" s="1"/>
  <c r="AI239" i="1"/>
  <c r="AH239" i="1"/>
  <c r="AG239" i="1"/>
  <c r="AE239" i="1"/>
  <c r="AF239" i="1" s="1"/>
  <c r="U239" i="1"/>
  <c r="C239" i="1"/>
  <c r="AJ238" i="1"/>
  <c r="AK238" i="1" s="1"/>
  <c r="AI238" i="1"/>
  <c r="AH238" i="1"/>
  <c r="AG238" i="1"/>
  <c r="AE238" i="1"/>
  <c r="AF238" i="1" s="1"/>
  <c r="U238" i="1"/>
  <c r="C238" i="1"/>
  <c r="AJ237" i="1"/>
  <c r="AK237" i="1" s="1"/>
  <c r="AI237" i="1"/>
  <c r="AH237" i="1"/>
  <c r="AG237" i="1"/>
  <c r="AE237" i="1"/>
  <c r="AF237" i="1" s="1"/>
  <c r="U237" i="1"/>
  <c r="C237" i="1"/>
  <c r="AJ236" i="1"/>
  <c r="AK236" i="1" s="1"/>
  <c r="AI236" i="1"/>
  <c r="AH236" i="1"/>
  <c r="AG236" i="1"/>
  <c r="AE236" i="1"/>
  <c r="AF236" i="1" s="1"/>
  <c r="U236" i="1"/>
  <c r="C236" i="1"/>
  <c r="AJ235" i="1"/>
  <c r="AK235" i="1" s="1"/>
  <c r="AI235" i="1"/>
  <c r="AH235" i="1"/>
  <c r="AG235" i="1"/>
  <c r="AE235" i="1"/>
  <c r="AF235" i="1" s="1"/>
  <c r="U235" i="1"/>
  <c r="C235" i="1"/>
  <c r="AK234" i="1"/>
  <c r="AI234" i="1"/>
  <c r="AH234" i="1"/>
  <c r="AG234" i="1"/>
  <c r="AF234" i="1"/>
  <c r="U234" i="1"/>
  <c r="AK233" i="1"/>
  <c r="AJ233" i="1"/>
  <c r="AI233" i="1"/>
  <c r="AH233" i="1"/>
  <c r="AG233" i="1"/>
  <c r="AE233" i="1"/>
  <c r="AF233" i="1" s="1"/>
  <c r="U233" i="1"/>
  <c r="C233" i="1"/>
  <c r="AJ232" i="1"/>
  <c r="AK232" i="1" s="1"/>
  <c r="AI232" i="1"/>
  <c r="AH232" i="1"/>
  <c r="AG232" i="1"/>
  <c r="AE232" i="1"/>
  <c r="AF232" i="1" s="1"/>
  <c r="U232" i="1"/>
  <c r="C232" i="1"/>
  <c r="AK231" i="1"/>
  <c r="AJ231" i="1"/>
  <c r="AI231" i="1"/>
  <c r="AH231" i="1"/>
  <c r="AG231" i="1"/>
  <c r="AE231" i="1"/>
  <c r="AF231" i="1" s="1"/>
  <c r="U231" i="1"/>
  <c r="C231" i="1"/>
  <c r="AJ230" i="1"/>
  <c r="AK230" i="1" s="1"/>
  <c r="AI230" i="1"/>
  <c r="AH230" i="1"/>
  <c r="AG230" i="1"/>
  <c r="AE230" i="1"/>
  <c r="AF230" i="1" s="1"/>
  <c r="U230" i="1"/>
  <c r="C230" i="1"/>
  <c r="AK229" i="1"/>
  <c r="AJ229" i="1"/>
  <c r="AI229" i="1"/>
  <c r="AH229" i="1"/>
  <c r="AG229" i="1"/>
  <c r="AE229" i="1"/>
  <c r="AF229" i="1" s="1"/>
  <c r="U229" i="1"/>
  <c r="C229" i="1"/>
  <c r="AJ228" i="1"/>
  <c r="AK228" i="1" s="1"/>
  <c r="AI228" i="1"/>
  <c r="AH228" i="1"/>
  <c r="AG228" i="1"/>
  <c r="AE228" i="1"/>
  <c r="AF228" i="1" s="1"/>
  <c r="U228" i="1"/>
  <c r="C228" i="1"/>
  <c r="AK227" i="1"/>
  <c r="AJ227" i="1"/>
  <c r="AI227" i="1"/>
  <c r="AH227" i="1"/>
  <c r="AG227" i="1"/>
  <c r="AE227" i="1"/>
  <c r="AF227" i="1" s="1"/>
  <c r="U227" i="1"/>
  <c r="C227" i="1"/>
  <c r="AJ226" i="1"/>
  <c r="AK226" i="1" s="1"/>
  <c r="AI226" i="1"/>
  <c r="AH226" i="1"/>
  <c r="AG226" i="1"/>
  <c r="AE226" i="1"/>
  <c r="AF226" i="1" s="1"/>
  <c r="U226" i="1"/>
  <c r="C226" i="1"/>
  <c r="AK225" i="1"/>
  <c r="AJ225" i="1"/>
  <c r="AI225" i="1"/>
  <c r="AH225" i="1"/>
  <c r="AG225" i="1"/>
  <c r="AE225" i="1"/>
  <c r="AF225" i="1" s="1"/>
  <c r="U225" i="1"/>
  <c r="C225" i="1"/>
  <c r="AJ224" i="1"/>
  <c r="AK224" i="1" s="1"/>
  <c r="AI224" i="1"/>
  <c r="AH224" i="1"/>
  <c r="AG224" i="1"/>
  <c r="AE224" i="1"/>
  <c r="AF224" i="1" s="1"/>
  <c r="U224" i="1"/>
  <c r="C224" i="1"/>
  <c r="AK223" i="1"/>
  <c r="AJ223" i="1"/>
  <c r="AI223" i="1"/>
  <c r="AH223" i="1"/>
  <c r="AG223" i="1"/>
  <c r="AE223" i="1"/>
  <c r="AF223" i="1" s="1"/>
  <c r="U223" i="1"/>
  <c r="C223" i="1"/>
  <c r="AJ222" i="1"/>
  <c r="AK222" i="1" s="1"/>
  <c r="AI222" i="1"/>
  <c r="AH222" i="1"/>
  <c r="AG222" i="1"/>
  <c r="AE222" i="1"/>
  <c r="AF222" i="1" s="1"/>
  <c r="U222" i="1"/>
  <c r="C222" i="1"/>
  <c r="AK221" i="1"/>
  <c r="AJ221" i="1"/>
  <c r="AI221" i="1"/>
  <c r="AH221" i="1"/>
  <c r="AG221" i="1"/>
  <c r="AE221" i="1"/>
  <c r="AF221" i="1" s="1"/>
  <c r="U221" i="1"/>
  <c r="C221" i="1"/>
  <c r="AJ220" i="1"/>
  <c r="AK220" i="1" s="1"/>
  <c r="AI220" i="1"/>
  <c r="AH220" i="1"/>
  <c r="AG220" i="1"/>
  <c r="AE220" i="1"/>
  <c r="AF220" i="1" s="1"/>
  <c r="U220" i="1"/>
  <c r="C220" i="1"/>
  <c r="AK219" i="1"/>
  <c r="AJ219" i="1"/>
  <c r="AI219" i="1"/>
  <c r="AH219" i="1"/>
  <c r="AG219" i="1"/>
  <c r="AE219" i="1"/>
  <c r="AF219" i="1" s="1"/>
  <c r="U219" i="1"/>
  <c r="C219" i="1"/>
  <c r="AJ218" i="1"/>
  <c r="AK218" i="1" s="1"/>
  <c r="AI218" i="1"/>
  <c r="AH218" i="1"/>
  <c r="AG218" i="1"/>
  <c r="AE218" i="1"/>
  <c r="AF218" i="1" s="1"/>
  <c r="U218" i="1"/>
  <c r="C218" i="1"/>
  <c r="AK217" i="1"/>
  <c r="AJ217" i="1"/>
  <c r="AI217" i="1"/>
  <c r="AH217" i="1"/>
  <c r="AG217" i="1"/>
  <c r="AE217" i="1"/>
  <c r="AF217" i="1" s="1"/>
  <c r="U217" i="1"/>
  <c r="C217" i="1"/>
  <c r="AJ216" i="1"/>
  <c r="AK216" i="1" s="1"/>
  <c r="AI216" i="1"/>
  <c r="AH216" i="1"/>
  <c r="AG216" i="1"/>
  <c r="AE216" i="1"/>
  <c r="AF216" i="1" s="1"/>
  <c r="U216" i="1"/>
  <c r="C216" i="1"/>
  <c r="AK215" i="1"/>
  <c r="AJ215" i="1"/>
  <c r="AI215" i="1"/>
  <c r="AH215" i="1"/>
  <c r="AG215" i="1"/>
  <c r="AE215" i="1"/>
  <c r="AF215" i="1" s="1"/>
  <c r="U215" i="1"/>
  <c r="C215" i="1"/>
  <c r="AJ214" i="1"/>
  <c r="AK214" i="1" s="1"/>
  <c r="AI214" i="1"/>
  <c r="AH214" i="1"/>
  <c r="AG214" i="1"/>
  <c r="AE214" i="1"/>
  <c r="AF214" i="1" s="1"/>
  <c r="U214" i="1"/>
  <c r="C214" i="1"/>
  <c r="AK213" i="1"/>
  <c r="AJ213" i="1"/>
  <c r="AI213" i="1"/>
  <c r="AH213" i="1"/>
  <c r="AG213" i="1"/>
  <c r="AE213" i="1"/>
  <c r="AF213" i="1" s="1"/>
  <c r="U213" i="1"/>
  <c r="C213" i="1"/>
  <c r="AJ212" i="1"/>
  <c r="AK212" i="1" s="1"/>
  <c r="AI212" i="1"/>
  <c r="AH212" i="1"/>
  <c r="AG212" i="1"/>
  <c r="AE212" i="1"/>
  <c r="AF212" i="1" s="1"/>
  <c r="U212" i="1"/>
  <c r="C212" i="1"/>
  <c r="AK211" i="1"/>
  <c r="AJ211" i="1"/>
  <c r="AI211" i="1"/>
  <c r="AH211" i="1"/>
  <c r="AG211" i="1"/>
  <c r="AE211" i="1"/>
  <c r="AF211" i="1" s="1"/>
  <c r="U211" i="1"/>
  <c r="C211" i="1"/>
  <c r="AJ210" i="1"/>
  <c r="AK210" i="1" s="1"/>
  <c r="AI210" i="1"/>
  <c r="AH210" i="1"/>
  <c r="AG210" i="1"/>
  <c r="AE210" i="1"/>
  <c r="AF210" i="1" s="1"/>
  <c r="U210" i="1"/>
  <c r="C210" i="1"/>
  <c r="AJ209" i="1"/>
  <c r="AK209" i="1" s="1"/>
  <c r="AI209" i="1"/>
  <c r="AH209" i="1"/>
  <c r="AG209" i="1"/>
  <c r="AE209" i="1"/>
  <c r="AF209" i="1" s="1"/>
  <c r="U209" i="1"/>
  <c r="C209" i="1"/>
  <c r="AJ208" i="1"/>
  <c r="AK208" i="1" s="1"/>
  <c r="AI208" i="1"/>
  <c r="AH208" i="1"/>
  <c r="AG208" i="1"/>
  <c r="AE208" i="1"/>
  <c r="AF208" i="1" s="1"/>
  <c r="U208" i="1"/>
  <c r="C208" i="1"/>
  <c r="AJ207" i="1"/>
  <c r="AK207" i="1" s="1"/>
  <c r="AI207" i="1"/>
  <c r="AH207" i="1"/>
  <c r="AG207" i="1"/>
  <c r="AE207" i="1"/>
  <c r="AF207" i="1" s="1"/>
  <c r="U207" i="1"/>
  <c r="C207" i="1"/>
  <c r="AJ206" i="1"/>
  <c r="AK206" i="1" s="1"/>
  <c r="AI206" i="1"/>
  <c r="AH206" i="1"/>
  <c r="AG206" i="1"/>
  <c r="AE206" i="1"/>
  <c r="AF206" i="1" s="1"/>
  <c r="U206" i="1"/>
  <c r="C206" i="1"/>
  <c r="AJ205" i="1"/>
  <c r="AK205" i="1" s="1"/>
  <c r="AI205" i="1"/>
  <c r="AH205" i="1"/>
  <c r="AG205" i="1"/>
  <c r="AE205" i="1"/>
  <c r="AF205" i="1" s="1"/>
  <c r="U205" i="1"/>
  <c r="C205" i="1"/>
  <c r="AJ204" i="1"/>
  <c r="AK204" i="1" s="1"/>
  <c r="AI204" i="1"/>
  <c r="AH204" i="1"/>
  <c r="AG204" i="1"/>
  <c r="AE204" i="1"/>
  <c r="AF204" i="1" s="1"/>
  <c r="U204" i="1"/>
  <c r="C204" i="1"/>
  <c r="AK203" i="1"/>
  <c r="AJ203" i="1"/>
  <c r="AI203" i="1"/>
  <c r="AH203" i="1"/>
  <c r="AG203" i="1"/>
  <c r="AE203" i="1"/>
  <c r="AF203" i="1" s="1"/>
  <c r="U203" i="1"/>
  <c r="C203" i="1"/>
  <c r="AJ202" i="1"/>
  <c r="AK202" i="1" s="1"/>
  <c r="AI202" i="1"/>
  <c r="AH202" i="1"/>
  <c r="AG202" i="1"/>
  <c r="AE202" i="1"/>
  <c r="AF202" i="1" s="1"/>
  <c r="U202" i="1"/>
  <c r="C202" i="1"/>
  <c r="AJ201" i="1"/>
  <c r="AK201" i="1" s="1"/>
  <c r="AI201" i="1"/>
  <c r="AH201" i="1"/>
  <c r="AG201" i="1"/>
  <c r="AE201" i="1"/>
  <c r="AF201" i="1" s="1"/>
  <c r="U201" i="1"/>
  <c r="C201" i="1"/>
  <c r="AJ200" i="1"/>
  <c r="AK200" i="1" s="1"/>
  <c r="AI200" i="1"/>
  <c r="AH200" i="1"/>
  <c r="AG200" i="1"/>
  <c r="AE200" i="1"/>
  <c r="AF200" i="1" s="1"/>
  <c r="U200" i="1"/>
  <c r="C200" i="1"/>
  <c r="AJ199" i="1"/>
  <c r="AK199" i="1" s="1"/>
  <c r="AI199" i="1"/>
  <c r="AH199" i="1"/>
  <c r="AG199" i="1"/>
  <c r="AE199" i="1"/>
  <c r="AF199" i="1" s="1"/>
  <c r="U199" i="1"/>
  <c r="C199" i="1"/>
  <c r="AJ198" i="1"/>
  <c r="AK198" i="1" s="1"/>
  <c r="AI198" i="1"/>
  <c r="AH198" i="1"/>
  <c r="AG198" i="1"/>
  <c r="AE198" i="1"/>
  <c r="AF198" i="1" s="1"/>
  <c r="U198" i="1"/>
  <c r="C198" i="1"/>
  <c r="AJ197" i="1"/>
  <c r="AK197" i="1" s="1"/>
  <c r="AI197" i="1"/>
  <c r="AH197" i="1"/>
  <c r="AG197" i="1"/>
  <c r="AE197" i="1"/>
  <c r="AF197" i="1" s="1"/>
  <c r="U197" i="1"/>
  <c r="C197" i="1"/>
  <c r="AJ196" i="1"/>
  <c r="AK196" i="1" s="1"/>
  <c r="AI196" i="1"/>
  <c r="AH196" i="1"/>
  <c r="AG196" i="1"/>
  <c r="AE196" i="1"/>
  <c r="AF196" i="1" s="1"/>
  <c r="U196" i="1"/>
  <c r="C196" i="1"/>
  <c r="AK195" i="1"/>
  <c r="AJ195" i="1"/>
  <c r="AI195" i="1"/>
  <c r="AH195" i="1"/>
  <c r="AG195" i="1"/>
  <c r="AE195" i="1"/>
  <c r="AF195" i="1" s="1"/>
  <c r="U195" i="1"/>
  <c r="C195" i="1"/>
  <c r="AJ194" i="1"/>
  <c r="AK194" i="1" s="1"/>
  <c r="AI194" i="1"/>
  <c r="AH194" i="1"/>
  <c r="AG194" i="1"/>
  <c r="AE194" i="1"/>
  <c r="AF194" i="1" s="1"/>
  <c r="U194" i="1"/>
  <c r="C194" i="1"/>
  <c r="AJ193" i="1"/>
  <c r="AK193" i="1" s="1"/>
  <c r="AI193" i="1"/>
  <c r="AH193" i="1"/>
  <c r="AG193" i="1"/>
  <c r="AE193" i="1"/>
  <c r="AF193" i="1" s="1"/>
  <c r="U193" i="1"/>
  <c r="C193" i="1"/>
  <c r="AJ192" i="1"/>
  <c r="AK192" i="1" s="1"/>
  <c r="AI192" i="1"/>
  <c r="AH192" i="1"/>
  <c r="AG192" i="1"/>
  <c r="AE192" i="1"/>
  <c r="AF192" i="1" s="1"/>
  <c r="U192" i="1"/>
  <c r="C192" i="1"/>
  <c r="AJ191" i="1"/>
  <c r="AK191" i="1" s="1"/>
  <c r="AI191" i="1"/>
  <c r="AH191" i="1"/>
  <c r="AG191" i="1"/>
  <c r="AE191" i="1"/>
  <c r="AF191" i="1" s="1"/>
  <c r="U191" i="1"/>
  <c r="C191" i="1"/>
  <c r="AJ190" i="1"/>
  <c r="AK190" i="1" s="1"/>
  <c r="AI190" i="1"/>
  <c r="AH190" i="1"/>
  <c r="AG190" i="1"/>
  <c r="AE190" i="1"/>
  <c r="AF190" i="1" s="1"/>
  <c r="U190" i="1"/>
  <c r="C190" i="1"/>
  <c r="AJ189" i="1"/>
  <c r="AK189" i="1" s="1"/>
  <c r="AI189" i="1"/>
  <c r="AH189" i="1"/>
  <c r="AG189" i="1"/>
  <c r="AE189" i="1"/>
  <c r="AF189" i="1" s="1"/>
  <c r="U189" i="1"/>
  <c r="C189" i="1"/>
  <c r="AJ188" i="1"/>
  <c r="AK188" i="1" s="1"/>
  <c r="AI188" i="1"/>
  <c r="AH188" i="1"/>
  <c r="AG188" i="1"/>
  <c r="AE188" i="1"/>
  <c r="AF188" i="1" s="1"/>
  <c r="U188" i="1"/>
  <c r="C188" i="1"/>
  <c r="AK187" i="1"/>
  <c r="AJ187" i="1"/>
  <c r="AI187" i="1"/>
  <c r="AH187" i="1"/>
  <c r="AG187" i="1"/>
  <c r="AE187" i="1"/>
  <c r="AF187" i="1" s="1"/>
  <c r="U187" i="1"/>
  <c r="C187" i="1"/>
  <c r="AJ186" i="1"/>
  <c r="AK186" i="1" s="1"/>
  <c r="AI186" i="1"/>
  <c r="AH186" i="1"/>
  <c r="AG186" i="1"/>
  <c r="AE186" i="1"/>
  <c r="AF186" i="1" s="1"/>
  <c r="U186" i="1"/>
  <c r="C186" i="1"/>
  <c r="AJ185" i="1"/>
  <c r="AK185" i="1" s="1"/>
  <c r="AI185" i="1"/>
  <c r="AH185" i="1"/>
  <c r="AG185" i="1"/>
  <c r="AE185" i="1"/>
  <c r="AF185" i="1" s="1"/>
  <c r="U185" i="1"/>
  <c r="C185" i="1"/>
  <c r="AJ184" i="1"/>
  <c r="AK184" i="1" s="1"/>
  <c r="AI184" i="1"/>
  <c r="AH184" i="1"/>
  <c r="AG184" i="1"/>
  <c r="AE184" i="1"/>
  <c r="AF184" i="1" s="1"/>
  <c r="U184" i="1"/>
  <c r="C184" i="1"/>
  <c r="AJ183" i="1"/>
  <c r="AK183" i="1" s="1"/>
  <c r="AI183" i="1"/>
  <c r="AH183" i="1"/>
  <c r="AG183" i="1"/>
  <c r="AE183" i="1"/>
  <c r="AF183" i="1" s="1"/>
  <c r="U183" i="1"/>
  <c r="C183" i="1"/>
  <c r="AJ182" i="1"/>
  <c r="AK182" i="1" s="1"/>
  <c r="AI182" i="1"/>
  <c r="AH182" i="1"/>
  <c r="AG182" i="1"/>
  <c r="AE182" i="1"/>
  <c r="AF182" i="1" s="1"/>
  <c r="U182" i="1"/>
  <c r="C182" i="1"/>
  <c r="AJ181" i="1"/>
  <c r="AK181" i="1" s="1"/>
  <c r="AI181" i="1"/>
  <c r="AH181" i="1"/>
  <c r="AG181" i="1"/>
  <c r="AE181" i="1"/>
  <c r="AF181" i="1" s="1"/>
  <c r="U181" i="1"/>
  <c r="C181" i="1"/>
  <c r="AJ180" i="1"/>
  <c r="AK180" i="1" s="1"/>
  <c r="AI180" i="1"/>
  <c r="AH180" i="1"/>
  <c r="AG180" i="1"/>
  <c r="AE180" i="1"/>
  <c r="AF180" i="1" s="1"/>
  <c r="U180" i="1"/>
  <c r="C180" i="1"/>
  <c r="AJ179" i="1"/>
  <c r="AK179" i="1" s="1"/>
  <c r="AI179" i="1"/>
  <c r="AH179" i="1"/>
  <c r="AG179" i="1"/>
  <c r="AE179" i="1"/>
  <c r="AF179" i="1" s="1"/>
  <c r="U179" i="1"/>
  <c r="C179" i="1"/>
  <c r="AJ178" i="1"/>
  <c r="AK178" i="1" s="1"/>
  <c r="AI178" i="1"/>
  <c r="AH178" i="1"/>
  <c r="AG178" i="1"/>
  <c r="AE178" i="1"/>
  <c r="AF178" i="1" s="1"/>
  <c r="U178" i="1"/>
  <c r="C178" i="1"/>
  <c r="AJ177" i="1"/>
  <c r="AK177" i="1" s="1"/>
  <c r="AI177" i="1"/>
  <c r="AH177" i="1"/>
  <c r="AG177" i="1"/>
  <c r="AE177" i="1"/>
  <c r="AF177" i="1" s="1"/>
  <c r="U177" i="1"/>
  <c r="C177" i="1"/>
  <c r="AJ176" i="1"/>
  <c r="AK176" i="1" s="1"/>
  <c r="AI176" i="1"/>
  <c r="AH176" i="1"/>
  <c r="AG176" i="1"/>
  <c r="AE176" i="1"/>
  <c r="AF176" i="1" s="1"/>
  <c r="U176" i="1"/>
  <c r="C176" i="1"/>
  <c r="AK175" i="1"/>
  <c r="AJ175" i="1"/>
  <c r="AI175" i="1"/>
  <c r="AH175" i="1"/>
  <c r="AG175" i="1"/>
  <c r="AE175" i="1"/>
  <c r="AF175" i="1" s="1"/>
  <c r="U175" i="1"/>
  <c r="C175" i="1"/>
  <c r="AK174" i="1"/>
  <c r="AJ174" i="1"/>
  <c r="AI174" i="1"/>
  <c r="AH174" i="1"/>
  <c r="AG174" i="1"/>
  <c r="AE174" i="1"/>
  <c r="AF174" i="1" s="1"/>
  <c r="U174" i="1"/>
  <c r="C174" i="1"/>
  <c r="AK173" i="1"/>
  <c r="AJ173" i="1"/>
  <c r="AI173" i="1"/>
  <c r="AH173" i="1"/>
  <c r="AG173" i="1"/>
  <c r="AE173" i="1"/>
  <c r="AF173" i="1" s="1"/>
  <c r="U173" i="1"/>
  <c r="C173" i="1"/>
  <c r="AJ172" i="1"/>
  <c r="AK172" i="1" s="1"/>
  <c r="AI172" i="1"/>
  <c r="AH172" i="1"/>
  <c r="AG172" i="1"/>
  <c r="AE172" i="1"/>
  <c r="AF172" i="1" s="1"/>
  <c r="U172" i="1"/>
  <c r="C172" i="1"/>
  <c r="AJ171" i="1"/>
  <c r="AK171" i="1" s="1"/>
  <c r="AI171" i="1"/>
  <c r="AH171" i="1"/>
  <c r="AG171" i="1"/>
  <c r="AE171" i="1"/>
  <c r="AF171" i="1" s="1"/>
  <c r="U171" i="1"/>
  <c r="C171" i="1"/>
  <c r="AJ170" i="1"/>
  <c r="AK170" i="1" s="1"/>
  <c r="AI170" i="1"/>
  <c r="AH170" i="1"/>
  <c r="AG170" i="1"/>
  <c r="AE170" i="1"/>
  <c r="AF170" i="1" s="1"/>
  <c r="U170" i="1"/>
  <c r="C170" i="1"/>
  <c r="AJ169" i="1"/>
  <c r="AK169" i="1" s="1"/>
  <c r="AI169" i="1"/>
  <c r="AH169" i="1"/>
  <c r="AG169" i="1"/>
  <c r="AE169" i="1"/>
  <c r="AF169" i="1" s="1"/>
  <c r="U169" i="1"/>
  <c r="C169" i="1"/>
  <c r="AJ168" i="1"/>
  <c r="AK168" i="1" s="1"/>
  <c r="AI168" i="1"/>
  <c r="AH168" i="1"/>
  <c r="AG168" i="1"/>
  <c r="AE168" i="1"/>
  <c r="AF168" i="1" s="1"/>
  <c r="U168" i="1"/>
  <c r="C168" i="1"/>
  <c r="AJ167" i="1"/>
  <c r="AK167" i="1" s="1"/>
  <c r="AI167" i="1"/>
  <c r="AH167" i="1"/>
  <c r="AG167" i="1"/>
  <c r="AE167" i="1"/>
  <c r="AF167" i="1" s="1"/>
  <c r="U167" i="1"/>
  <c r="C167" i="1"/>
  <c r="AJ166" i="1"/>
  <c r="AK166" i="1" s="1"/>
  <c r="AI166" i="1"/>
  <c r="AH166" i="1"/>
  <c r="AG166" i="1"/>
  <c r="AE166" i="1"/>
  <c r="AF166" i="1" s="1"/>
  <c r="U166" i="1"/>
  <c r="C166" i="1"/>
  <c r="AJ165" i="1"/>
  <c r="AK165" i="1" s="1"/>
  <c r="AI165" i="1"/>
  <c r="AH165" i="1"/>
  <c r="AG165" i="1"/>
  <c r="AE165" i="1"/>
  <c r="AF165" i="1" s="1"/>
  <c r="U165" i="1"/>
  <c r="C165" i="1"/>
  <c r="AJ164" i="1"/>
  <c r="AK164" i="1" s="1"/>
  <c r="AI164" i="1"/>
  <c r="AH164" i="1"/>
  <c r="AG164" i="1"/>
  <c r="AE164" i="1"/>
  <c r="AF164" i="1" s="1"/>
  <c r="U164" i="1"/>
  <c r="C164" i="1"/>
  <c r="AJ163" i="1"/>
  <c r="AK163" i="1" s="1"/>
  <c r="AI163" i="1"/>
  <c r="AH163" i="1"/>
  <c r="AG163" i="1"/>
  <c r="AE163" i="1"/>
  <c r="AF163" i="1" s="1"/>
  <c r="U163" i="1"/>
  <c r="C163" i="1"/>
  <c r="AJ162" i="1"/>
  <c r="AK162" i="1" s="1"/>
  <c r="AI162" i="1"/>
  <c r="AH162" i="1"/>
  <c r="AG162" i="1"/>
  <c r="AE162" i="1"/>
  <c r="AF162" i="1" s="1"/>
  <c r="U162" i="1"/>
  <c r="C162" i="1"/>
  <c r="AJ161" i="1"/>
  <c r="AK161" i="1" s="1"/>
  <c r="AI161" i="1"/>
  <c r="AH161" i="1"/>
  <c r="AG161" i="1"/>
  <c r="AE161" i="1"/>
  <c r="AF161" i="1" s="1"/>
  <c r="U161" i="1"/>
  <c r="C161" i="1"/>
  <c r="AJ160" i="1"/>
  <c r="AK160" i="1" s="1"/>
  <c r="AI160" i="1"/>
  <c r="AH160" i="1"/>
  <c r="AG160" i="1"/>
  <c r="AE160" i="1"/>
  <c r="AF160" i="1" s="1"/>
  <c r="U160" i="1"/>
  <c r="C160" i="1"/>
  <c r="AJ159" i="1"/>
  <c r="AK159" i="1" s="1"/>
  <c r="AI159" i="1"/>
  <c r="AH159" i="1"/>
  <c r="AG159" i="1"/>
  <c r="AE159" i="1"/>
  <c r="AF159" i="1" s="1"/>
  <c r="U159" i="1"/>
  <c r="C159" i="1"/>
  <c r="AJ158" i="1"/>
  <c r="AK158" i="1" s="1"/>
  <c r="AI158" i="1"/>
  <c r="AH158" i="1"/>
  <c r="AG158" i="1"/>
  <c r="AE158" i="1"/>
  <c r="AF158" i="1" s="1"/>
  <c r="U158" i="1"/>
  <c r="C158" i="1"/>
  <c r="AK157" i="1"/>
  <c r="AI157" i="1"/>
  <c r="AH157" i="1"/>
  <c r="AG157" i="1"/>
  <c r="AF157" i="1"/>
  <c r="U157" i="1"/>
  <c r="AJ156" i="1"/>
  <c r="AK156" i="1" s="1"/>
  <c r="AI156" i="1"/>
  <c r="AH156" i="1"/>
  <c r="AG156" i="1"/>
  <c r="AF156" i="1"/>
  <c r="AE156" i="1"/>
  <c r="U156" i="1"/>
  <c r="C156" i="1"/>
  <c r="AJ155" i="1"/>
  <c r="AK155" i="1" s="1"/>
  <c r="AI155" i="1"/>
  <c r="AH155" i="1"/>
  <c r="AG155" i="1"/>
  <c r="AE155" i="1"/>
  <c r="AF155" i="1" s="1"/>
  <c r="U155" i="1"/>
  <c r="C155" i="1"/>
  <c r="AJ154" i="1"/>
  <c r="AK154" i="1" s="1"/>
  <c r="AI154" i="1"/>
  <c r="AH154" i="1"/>
  <c r="AG154" i="1"/>
  <c r="AF154" i="1"/>
  <c r="AE154" i="1"/>
  <c r="U154" i="1"/>
  <c r="C154" i="1"/>
  <c r="AJ153" i="1"/>
  <c r="AK153" i="1" s="1"/>
  <c r="AI153" i="1"/>
  <c r="AH153" i="1"/>
  <c r="AG153" i="1"/>
  <c r="AE153" i="1"/>
  <c r="AF153" i="1" s="1"/>
  <c r="U153" i="1"/>
  <c r="C153" i="1"/>
  <c r="AJ152" i="1"/>
  <c r="AK152" i="1" s="1"/>
  <c r="AI152" i="1"/>
  <c r="AH152" i="1"/>
  <c r="AG152" i="1"/>
  <c r="AE152" i="1"/>
  <c r="AF152" i="1" s="1"/>
  <c r="U152" i="1"/>
  <c r="C152" i="1"/>
  <c r="AJ151" i="1"/>
  <c r="AK151" i="1" s="1"/>
  <c r="AI151" i="1"/>
  <c r="AH151" i="1"/>
  <c r="AG151" i="1"/>
  <c r="AE151" i="1"/>
  <c r="AF151" i="1" s="1"/>
  <c r="U151" i="1"/>
  <c r="C151" i="1"/>
  <c r="AJ150" i="1"/>
  <c r="AK150" i="1" s="1"/>
  <c r="AI150" i="1"/>
  <c r="AH150" i="1"/>
  <c r="AG150" i="1"/>
  <c r="AE150" i="1"/>
  <c r="AF150" i="1" s="1"/>
  <c r="U150" i="1"/>
  <c r="C150" i="1"/>
  <c r="AJ149" i="1"/>
  <c r="AK149" i="1" s="1"/>
  <c r="AI149" i="1"/>
  <c r="AH149" i="1"/>
  <c r="AG149" i="1"/>
  <c r="AE149" i="1"/>
  <c r="AF149" i="1" s="1"/>
  <c r="U149" i="1"/>
  <c r="C149" i="1"/>
  <c r="AJ148" i="1"/>
  <c r="AK148" i="1" s="1"/>
  <c r="AI148" i="1"/>
  <c r="AH148" i="1"/>
  <c r="AG148" i="1"/>
  <c r="AE148" i="1"/>
  <c r="AF148" i="1" s="1"/>
  <c r="U148" i="1"/>
  <c r="AK147" i="1"/>
  <c r="AJ147" i="1"/>
  <c r="AI147" i="1"/>
  <c r="AH147" i="1"/>
  <c r="AG147" i="1"/>
  <c r="AE147" i="1"/>
  <c r="AF147" i="1" s="1"/>
  <c r="U147" i="1"/>
  <c r="C147" i="1"/>
  <c r="AJ146" i="1"/>
  <c r="AK146" i="1" s="1"/>
  <c r="AI146" i="1"/>
  <c r="AH146" i="1"/>
  <c r="AG146" i="1"/>
  <c r="AE146" i="1"/>
  <c r="AF146" i="1" s="1"/>
  <c r="U146" i="1"/>
  <c r="C146" i="1"/>
  <c r="AJ145" i="1"/>
  <c r="AK145" i="1" s="1"/>
  <c r="AI145" i="1"/>
  <c r="AH145" i="1"/>
  <c r="AG145" i="1"/>
  <c r="AE145" i="1"/>
  <c r="AF145" i="1" s="1"/>
  <c r="U145" i="1"/>
  <c r="C145" i="1"/>
  <c r="AJ144" i="1"/>
  <c r="AK144" i="1" s="1"/>
  <c r="AI144" i="1"/>
  <c r="AH144" i="1"/>
  <c r="AG144" i="1"/>
  <c r="AE144" i="1"/>
  <c r="AF144" i="1" s="1"/>
  <c r="U144" i="1"/>
  <c r="C144" i="1"/>
  <c r="AJ143" i="1"/>
  <c r="AK143" i="1" s="1"/>
  <c r="AI143" i="1"/>
  <c r="AH143" i="1"/>
  <c r="AG143" i="1"/>
  <c r="AE143" i="1"/>
  <c r="AF143" i="1" s="1"/>
  <c r="U143" i="1"/>
  <c r="C143" i="1"/>
  <c r="AJ142" i="1"/>
  <c r="AK142" i="1" s="1"/>
  <c r="AI142" i="1"/>
  <c r="AH142" i="1"/>
  <c r="AG142" i="1"/>
  <c r="AE142" i="1"/>
  <c r="AF142" i="1" s="1"/>
  <c r="U142" i="1"/>
  <c r="C142" i="1"/>
  <c r="AJ141" i="1"/>
  <c r="AK141" i="1" s="1"/>
  <c r="AI141" i="1"/>
  <c r="AH141" i="1"/>
  <c r="AG141" i="1"/>
  <c r="AE141" i="1"/>
  <c r="AF141" i="1" s="1"/>
  <c r="U141" i="1"/>
  <c r="C141" i="1"/>
  <c r="AJ140" i="1"/>
  <c r="AK140" i="1" s="1"/>
  <c r="AI140" i="1"/>
  <c r="AH140" i="1"/>
  <c r="AG140" i="1"/>
  <c r="AE140" i="1"/>
  <c r="AF140" i="1" s="1"/>
  <c r="U140" i="1"/>
  <c r="C140" i="1"/>
  <c r="AJ139" i="1"/>
  <c r="AK139" i="1" s="1"/>
  <c r="AI139" i="1"/>
  <c r="AH139" i="1"/>
  <c r="AG139" i="1"/>
  <c r="AE139" i="1"/>
  <c r="AF139" i="1" s="1"/>
  <c r="U139" i="1"/>
  <c r="C139" i="1"/>
  <c r="AK138" i="1"/>
  <c r="AI138" i="1"/>
  <c r="AH138" i="1"/>
  <c r="AG138" i="1"/>
  <c r="AF138" i="1"/>
  <c r="U138" i="1"/>
  <c r="AJ137" i="1"/>
  <c r="AK137" i="1" s="1"/>
  <c r="AI137" i="1"/>
  <c r="AH137" i="1"/>
  <c r="AG137" i="1"/>
  <c r="AE137" i="1"/>
  <c r="AF137" i="1" s="1"/>
  <c r="U137" i="1"/>
  <c r="C137" i="1"/>
  <c r="AJ136" i="1"/>
  <c r="AK136" i="1" s="1"/>
  <c r="AI136" i="1"/>
  <c r="AH136" i="1"/>
  <c r="AG136" i="1"/>
  <c r="AE136" i="1"/>
  <c r="AF136" i="1" s="1"/>
  <c r="U136" i="1"/>
  <c r="C136" i="1"/>
  <c r="AJ135" i="1"/>
  <c r="AK135" i="1" s="1"/>
  <c r="AI135" i="1"/>
  <c r="AH135" i="1"/>
  <c r="AG135" i="1"/>
  <c r="AE135" i="1"/>
  <c r="AF135" i="1" s="1"/>
  <c r="U135" i="1"/>
  <c r="C135" i="1"/>
  <c r="AJ134" i="1"/>
  <c r="AK134" i="1" s="1"/>
  <c r="AI134" i="1"/>
  <c r="AH134" i="1"/>
  <c r="AG134" i="1"/>
  <c r="AE134" i="1"/>
  <c r="AF134" i="1" s="1"/>
  <c r="U134" i="1"/>
  <c r="C134" i="1"/>
  <c r="AJ133" i="1"/>
  <c r="AK133" i="1" s="1"/>
  <c r="AI133" i="1"/>
  <c r="AH133" i="1"/>
  <c r="AG133" i="1"/>
  <c r="AE133" i="1"/>
  <c r="AF133" i="1" s="1"/>
  <c r="U133" i="1"/>
  <c r="C133" i="1"/>
  <c r="AJ132" i="1"/>
  <c r="AK132" i="1" s="1"/>
  <c r="AI132" i="1"/>
  <c r="AH132" i="1"/>
  <c r="AG132" i="1"/>
  <c r="AF132" i="1"/>
  <c r="AE132" i="1"/>
  <c r="U132" i="1"/>
  <c r="C132" i="1"/>
  <c r="AJ131" i="1"/>
  <c r="AK131" i="1" s="1"/>
  <c r="AI131" i="1"/>
  <c r="AH131" i="1"/>
  <c r="AG131" i="1"/>
  <c r="AE131" i="1"/>
  <c r="AF131" i="1" s="1"/>
  <c r="U131" i="1"/>
  <c r="C131" i="1"/>
  <c r="AJ130" i="1"/>
  <c r="AK130" i="1" s="1"/>
  <c r="AI130" i="1"/>
  <c r="AH130" i="1"/>
  <c r="AG130" i="1"/>
  <c r="AE130" i="1"/>
  <c r="AF130" i="1" s="1"/>
  <c r="U130" i="1"/>
  <c r="C130" i="1"/>
  <c r="AJ129" i="1"/>
  <c r="AK129" i="1" s="1"/>
  <c r="AI129" i="1"/>
  <c r="AH129" i="1"/>
  <c r="AG129" i="1"/>
  <c r="AE129" i="1"/>
  <c r="AF129" i="1" s="1"/>
  <c r="U129" i="1"/>
  <c r="C129" i="1"/>
  <c r="AJ128" i="1"/>
  <c r="AK128" i="1" s="1"/>
  <c r="AI128" i="1"/>
  <c r="AH128" i="1"/>
  <c r="AG128" i="1"/>
  <c r="AE128" i="1"/>
  <c r="AF128" i="1" s="1"/>
  <c r="U128" i="1"/>
  <c r="C128" i="1"/>
  <c r="AJ127" i="1"/>
  <c r="AK127" i="1" s="1"/>
  <c r="AI127" i="1"/>
  <c r="AH127" i="1"/>
  <c r="AG127" i="1"/>
  <c r="AE127" i="1"/>
  <c r="AF127" i="1" s="1"/>
  <c r="U127" i="1"/>
  <c r="C127" i="1"/>
  <c r="AJ126" i="1"/>
  <c r="AK126" i="1" s="1"/>
  <c r="AI126" i="1"/>
  <c r="AH126" i="1"/>
  <c r="AG126" i="1"/>
  <c r="AE126" i="1"/>
  <c r="AF126" i="1" s="1"/>
  <c r="U126" i="1"/>
  <c r="C126" i="1"/>
  <c r="AJ125" i="1"/>
  <c r="AK125" i="1" s="1"/>
  <c r="AI125" i="1"/>
  <c r="AH125" i="1"/>
  <c r="AG125" i="1"/>
  <c r="AE125" i="1"/>
  <c r="AF125" i="1" s="1"/>
  <c r="U125" i="1"/>
  <c r="C125" i="1"/>
  <c r="AJ124" i="1"/>
  <c r="AK124" i="1" s="1"/>
  <c r="AI124" i="1"/>
  <c r="AH124" i="1"/>
  <c r="AG124" i="1"/>
  <c r="AF124" i="1"/>
  <c r="AE124" i="1"/>
  <c r="U124" i="1"/>
  <c r="AJ123" i="1"/>
  <c r="AK123" i="1" s="1"/>
  <c r="AI123" i="1"/>
  <c r="AH123" i="1"/>
  <c r="AG123" i="1"/>
  <c r="AE123" i="1"/>
  <c r="AF123" i="1" s="1"/>
  <c r="U123" i="1"/>
  <c r="C123" i="1"/>
  <c r="AJ122" i="1"/>
  <c r="AK122" i="1" s="1"/>
  <c r="AI122" i="1"/>
  <c r="AH122" i="1"/>
  <c r="AG122" i="1"/>
  <c r="AE122" i="1"/>
  <c r="AF122" i="1" s="1"/>
  <c r="U122" i="1"/>
  <c r="C122" i="1"/>
  <c r="AJ121" i="1"/>
  <c r="AK121" i="1" s="1"/>
  <c r="AI121" i="1"/>
  <c r="AH121" i="1"/>
  <c r="AG121" i="1"/>
  <c r="AE121" i="1"/>
  <c r="AF121" i="1" s="1"/>
  <c r="U121" i="1"/>
  <c r="C121" i="1"/>
  <c r="AJ120" i="1"/>
  <c r="AK120" i="1" s="1"/>
  <c r="AI120" i="1"/>
  <c r="AH120" i="1"/>
  <c r="AG120" i="1"/>
  <c r="AE120" i="1"/>
  <c r="AF120" i="1" s="1"/>
  <c r="U120" i="1"/>
  <c r="C120" i="1"/>
  <c r="AJ119" i="1"/>
  <c r="AK119" i="1" s="1"/>
  <c r="AI119" i="1"/>
  <c r="AH119" i="1"/>
  <c r="AG119" i="1"/>
  <c r="AE119" i="1"/>
  <c r="AF119" i="1" s="1"/>
  <c r="U119" i="1"/>
  <c r="C119" i="1"/>
  <c r="AJ118" i="1"/>
  <c r="AK118" i="1" s="1"/>
  <c r="AI118" i="1"/>
  <c r="AH118" i="1"/>
  <c r="AG118" i="1"/>
  <c r="AE118" i="1"/>
  <c r="AF118" i="1" s="1"/>
  <c r="U118" i="1"/>
  <c r="C118" i="1"/>
  <c r="AK117" i="1"/>
  <c r="AI117" i="1"/>
  <c r="AH117" i="1"/>
  <c r="AG117" i="1"/>
  <c r="AF117" i="1"/>
  <c r="U117" i="1"/>
  <c r="AJ116" i="1"/>
  <c r="AK116" i="1" s="1"/>
  <c r="AI116" i="1"/>
  <c r="AH116" i="1"/>
  <c r="AG116" i="1"/>
  <c r="AE116" i="1"/>
  <c r="AF116" i="1" s="1"/>
  <c r="U116" i="1"/>
  <c r="C116" i="1"/>
  <c r="AJ115" i="1"/>
  <c r="AK115" i="1" s="1"/>
  <c r="AI115" i="1"/>
  <c r="AH115" i="1"/>
  <c r="AG115" i="1"/>
  <c r="AE115" i="1"/>
  <c r="AF115" i="1" s="1"/>
  <c r="U115" i="1"/>
  <c r="C115" i="1"/>
  <c r="AJ114" i="1"/>
  <c r="AK114" i="1" s="1"/>
  <c r="AI114" i="1"/>
  <c r="AH114" i="1"/>
  <c r="AG114" i="1"/>
  <c r="AE114" i="1"/>
  <c r="AF114" i="1" s="1"/>
  <c r="U114" i="1"/>
  <c r="C114" i="1"/>
  <c r="AJ113" i="1"/>
  <c r="AK113" i="1" s="1"/>
  <c r="AI113" i="1"/>
  <c r="AH113" i="1"/>
  <c r="AG113" i="1"/>
  <c r="AE113" i="1"/>
  <c r="AF113" i="1" s="1"/>
  <c r="U113" i="1"/>
  <c r="C113" i="1"/>
  <c r="AJ112" i="1"/>
  <c r="AK112" i="1" s="1"/>
  <c r="AI112" i="1"/>
  <c r="AH112" i="1"/>
  <c r="AG112" i="1"/>
  <c r="AF112" i="1"/>
  <c r="AE112" i="1"/>
  <c r="U112" i="1"/>
  <c r="C112" i="1"/>
  <c r="AJ111" i="1"/>
  <c r="AK111" i="1" s="1"/>
  <c r="AI111" i="1"/>
  <c r="AH111" i="1"/>
  <c r="AG111" i="1"/>
  <c r="AE111" i="1"/>
  <c r="AF111" i="1" s="1"/>
  <c r="U111" i="1"/>
  <c r="C111" i="1"/>
  <c r="AJ110" i="1"/>
  <c r="AK110" i="1" s="1"/>
  <c r="AI110" i="1"/>
  <c r="AH110" i="1"/>
  <c r="AG110" i="1"/>
  <c r="AE110" i="1"/>
  <c r="AF110" i="1" s="1"/>
  <c r="U110" i="1"/>
  <c r="C110" i="1"/>
  <c r="AJ109" i="1"/>
  <c r="AK109" i="1" s="1"/>
  <c r="AI109" i="1"/>
  <c r="AH109" i="1"/>
  <c r="AG109" i="1"/>
  <c r="AE109" i="1"/>
  <c r="AF109" i="1" s="1"/>
  <c r="U109" i="1"/>
  <c r="C109" i="1"/>
  <c r="AJ108" i="1"/>
  <c r="AK108" i="1" s="1"/>
  <c r="AI108" i="1"/>
  <c r="AH108" i="1"/>
  <c r="AG108" i="1"/>
  <c r="AE108" i="1"/>
  <c r="AF108" i="1" s="1"/>
  <c r="U108" i="1"/>
  <c r="C108" i="1"/>
  <c r="AJ107" i="1"/>
  <c r="AK107" i="1" s="1"/>
  <c r="AI107" i="1"/>
  <c r="AH107" i="1"/>
  <c r="AG107" i="1"/>
  <c r="AE107" i="1"/>
  <c r="AF107" i="1" s="1"/>
  <c r="U107" i="1"/>
  <c r="C107" i="1"/>
  <c r="AJ106" i="1"/>
  <c r="AK106" i="1" s="1"/>
  <c r="AI106" i="1"/>
  <c r="AH106" i="1"/>
  <c r="AG106" i="1"/>
  <c r="AE106" i="1"/>
  <c r="AF106" i="1" s="1"/>
  <c r="U106" i="1"/>
  <c r="C106" i="1"/>
  <c r="AJ105" i="1"/>
  <c r="AK105" i="1" s="1"/>
  <c r="AI105" i="1"/>
  <c r="AH105" i="1"/>
  <c r="AG105" i="1"/>
  <c r="AE105" i="1"/>
  <c r="AF105" i="1" s="1"/>
  <c r="U105" i="1"/>
  <c r="C105" i="1"/>
  <c r="AK104" i="1"/>
  <c r="AJ104" i="1"/>
  <c r="AI104" i="1"/>
  <c r="AH104" i="1"/>
  <c r="AG104" i="1"/>
  <c r="AE104" i="1"/>
  <c r="AF104" i="1" s="1"/>
  <c r="U104" i="1"/>
  <c r="C104" i="1"/>
  <c r="AJ103" i="1"/>
  <c r="AK103" i="1" s="1"/>
  <c r="AI103" i="1"/>
  <c r="AH103" i="1"/>
  <c r="AG103" i="1"/>
  <c r="AE103" i="1"/>
  <c r="AF103" i="1" s="1"/>
  <c r="U103" i="1"/>
  <c r="C103" i="1"/>
  <c r="AK102" i="1"/>
  <c r="AJ102" i="1"/>
  <c r="AI102" i="1"/>
  <c r="AH102" i="1"/>
  <c r="AG102" i="1"/>
  <c r="AE102" i="1"/>
  <c r="AF102" i="1" s="1"/>
  <c r="U102" i="1"/>
  <c r="C102" i="1"/>
  <c r="AJ101" i="1"/>
  <c r="AK101" i="1" s="1"/>
  <c r="AI101" i="1"/>
  <c r="AH101" i="1"/>
  <c r="AG101" i="1"/>
  <c r="AE101" i="1"/>
  <c r="AF101" i="1" s="1"/>
  <c r="U101" i="1"/>
  <c r="C101" i="1"/>
  <c r="AK100" i="1"/>
  <c r="AJ100" i="1"/>
  <c r="AI100" i="1"/>
  <c r="AH100" i="1"/>
  <c r="AG100" i="1"/>
  <c r="AE100" i="1"/>
  <c r="AF100" i="1" s="1"/>
  <c r="U100" i="1"/>
  <c r="C100" i="1"/>
  <c r="AJ99" i="1"/>
  <c r="AK99" i="1" s="1"/>
  <c r="AI99" i="1"/>
  <c r="AH99" i="1"/>
  <c r="AG99" i="1"/>
  <c r="AE99" i="1"/>
  <c r="AF99" i="1" s="1"/>
  <c r="U99" i="1"/>
  <c r="C99" i="1"/>
  <c r="AK98" i="1"/>
  <c r="AJ98" i="1"/>
  <c r="AI98" i="1"/>
  <c r="AH98" i="1"/>
  <c r="AG98" i="1"/>
  <c r="AE98" i="1"/>
  <c r="AF98" i="1" s="1"/>
  <c r="U98" i="1"/>
  <c r="C98" i="1"/>
  <c r="AJ97" i="1"/>
  <c r="AK97" i="1" s="1"/>
  <c r="AI97" i="1"/>
  <c r="AH97" i="1"/>
  <c r="AG97" i="1"/>
  <c r="AE97" i="1"/>
  <c r="AF97" i="1" s="1"/>
  <c r="U97" i="1"/>
  <c r="C97" i="1"/>
  <c r="AK96" i="1"/>
  <c r="AJ96" i="1"/>
  <c r="AI96" i="1"/>
  <c r="AH96" i="1"/>
  <c r="AG96" i="1"/>
  <c r="AE96" i="1"/>
  <c r="AF96" i="1" s="1"/>
  <c r="U96" i="1"/>
  <c r="C96" i="1"/>
  <c r="AJ95" i="1"/>
  <c r="AK95" i="1" s="1"/>
  <c r="AI95" i="1"/>
  <c r="AH95" i="1"/>
  <c r="AG95" i="1"/>
  <c r="AE95" i="1"/>
  <c r="AF95" i="1" s="1"/>
  <c r="U95" i="1"/>
  <c r="C95" i="1"/>
  <c r="AJ94" i="1"/>
  <c r="AK94" i="1" s="1"/>
  <c r="AI94" i="1"/>
  <c r="AH94" i="1"/>
  <c r="AG94" i="1"/>
  <c r="AE94" i="1"/>
  <c r="AF94" i="1" s="1"/>
  <c r="U94" i="1"/>
  <c r="C94" i="1"/>
  <c r="AJ93" i="1"/>
  <c r="AK93" i="1" s="1"/>
  <c r="AI93" i="1"/>
  <c r="AH93" i="1"/>
  <c r="AG93" i="1"/>
  <c r="AE93" i="1"/>
  <c r="AF93" i="1" s="1"/>
  <c r="U93" i="1"/>
  <c r="C93" i="1"/>
  <c r="AJ92" i="1"/>
  <c r="AK92" i="1" s="1"/>
  <c r="AI92" i="1"/>
  <c r="AH92" i="1"/>
  <c r="AG92" i="1"/>
  <c r="AE92" i="1"/>
  <c r="AF92" i="1" s="1"/>
  <c r="U92" i="1"/>
  <c r="C92" i="1"/>
  <c r="AJ91" i="1"/>
  <c r="AK91" i="1" s="1"/>
  <c r="AI91" i="1"/>
  <c r="AH91" i="1"/>
  <c r="AG91" i="1"/>
  <c r="AE91" i="1"/>
  <c r="AF91" i="1" s="1"/>
  <c r="U91" i="1"/>
  <c r="C91" i="1"/>
  <c r="AJ90" i="1"/>
  <c r="AK90" i="1" s="1"/>
  <c r="AI90" i="1"/>
  <c r="AH90" i="1"/>
  <c r="AG90" i="1"/>
  <c r="AF90" i="1"/>
  <c r="AE90" i="1"/>
  <c r="U90" i="1"/>
  <c r="C90" i="1"/>
  <c r="AK89" i="1"/>
  <c r="AJ89" i="1"/>
  <c r="AI89" i="1"/>
  <c r="AH89" i="1"/>
  <c r="AG89" i="1"/>
  <c r="AE89" i="1"/>
  <c r="AF89" i="1" s="1"/>
  <c r="U89" i="1"/>
  <c r="C89" i="1"/>
  <c r="AK88" i="1"/>
  <c r="AJ88" i="1"/>
  <c r="AI88" i="1"/>
  <c r="AH88" i="1"/>
  <c r="AG88" i="1"/>
  <c r="AE88" i="1"/>
  <c r="AF88" i="1" s="1"/>
  <c r="U88" i="1"/>
  <c r="AK87" i="1"/>
  <c r="AJ87" i="1"/>
  <c r="AI87" i="1"/>
  <c r="AH87" i="1"/>
  <c r="AG87" i="1"/>
  <c r="AE87" i="1"/>
  <c r="AF87" i="1" s="1"/>
  <c r="U87" i="1"/>
  <c r="AK86" i="1"/>
  <c r="AJ86" i="1"/>
  <c r="AI86" i="1"/>
  <c r="AH86" i="1"/>
  <c r="AG86" i="1"/>
  <c r="AE86" i="1"/>
  <c r="AF86" i="1" s="1"/>
  <c r="U86" i="1"/>
  <c r="AK85" i="1"/>
  <c r="AI85" i="1"/>
  <c r="AH85" i="1"/>
  <c r="AG85" i="1"/>
  <c r="AF85" i="1"/>
  <c r="U85" i="1"/>
  <c r="AJ84" i="1"/>
  <c r="AK84" i="1" s="1"/>
  <c r="AI84" i="1"/>
  <c r="AH84" i="1"/>
  <c r="AG84" i="1"/>
  <c r="AE84" i="1"/>
  <c r="AF84" i="1" s="1"/>
  <c r="U84" i="1"/>
  <c r="AJ83" i="1"/>
  <c r="AK83" i="1" s="1"/>
  <c r="AI83" i="1"/>
  <c r="AH83" i="1"/>
  <c r="AG83" i="1"/>
  <c r="AF83" i="1"/>
  <c r="AE83" i="1"/>
  <c r="U83" i="1"/>
  <c r="AK82" i="1"/>
  <c r="AI82" i="1"/>
  <c r="AH82" i="1"/>
  <c r="AG82" i="1"/>
  <c r="AF82" i="1"/>
  <c r="U82" i="1"/>
  <c r="AJ81" i="1"/>
  <c r="AK81" i="1" s="1"/>
  <c r="AI81" i="1"/>
  <c r="AH81" i="1"/>
  <c r="AG81" i="1"/>
  <c r="AE81" i="1"/>
  <c r="AF81" i="1" s="1"/>
  <c r="U81" i="1"/>
  <c r="C81" i="1"/>
  <c r="AJ80" i="1"/>
  <c r="AK80" i="1" s="1"/>
  <c r="AI80" i="1"/>
  <c r="AH80" i="1"/>
  <c r="AG80" i="1"/>
  <c r="AE80" i="1"/>
  <c r="AF80" i="1" s="1"/>
  <c r="U80" i="1"/>
  <c r="C80" i="1"/>
  <c r="AJ79" i="1"/>
  <c r="AK79" i="1" s="1"/>
  <c r="AI79" i="1"/>
  <c r="AH79" i="1"/>
  <c r="AG79" i="1"/>
  <c r="AE79" i="1"/>
  <c r="AF79" i="1" s="1"/>
  <c r="U79" i="1"/>
  <c r="C79" i="1"/>
  <c r="AJ78" i="1"/>
  <c r="AK78" i="1" s="1"/>
  <c r="AI78" i="1"/>
  <c r="AH78" i="1"/>
  <c r="AG78" i="1"/>
  <c r="AE78" i="1"/>
  <c r="AF78" i="1" s="1"/>
  <c r="U78" i="1"/>
  <c r="C78" i="1"/>
  <c r="AJ77" i="1"/>
  <c r="AK77" i="1" s="1"/>
  <c r="AI77" i="1"/>
  <c r="AH77" i="1"/>
  <c r="AG77" i="1"/>
  <c r="AE77" i="1"/>
  <c r="AF77" i="1" s="1"/>
  <c r="U77" i="1"/>
  <c r="C77" i="1"/>
  <c r="AJ76" i="1"/>
  <c r="AK76" i="1" s="1"/>
  <c r="AI76" i="1"/>
  <c r="AH76" i="1"/>
  <c r="AG76" i="1"/>
  <c r="AF76" i="1"/>
  <c r="AE76" i="1"/>
  <c r="U76" i="1"/>
  <c r="C76" i="1"/>
  <c r="AJ75" i="1"/>
  <c r="AK75" i="1" s="1"/>
  <c r="AI75" i="1"/>
  <c r="AH75" i="1"/>
  <c r="AG75" i="1"/>
  <c r="AF75" i="1"/>
  <c r="AE75" i="1"/>
  <c r="U75" i="1"/>
  <c r="C75" i="1"/>
  <c r="AK74" i="1"/>
  <c r="AJ74" i="1"/>
  <c r="AI74" i="1"/>
  <c r="AH74" i="1"/>
  <c r="AG74" i="1"/>
  <c r="AE74" i="1"/>
  <c r="AF74" i="1" s="1"/>
  <c r="U74" i="1"/>
  <c r="C74" i="1"/>
  <c r="AK73" i="1"/>
  <c r="AI73" i="1"/>
  <c r="AH73" i="1"/>
  <c r="AG73" i="1"/>
  <c r="AF73" i="1"/>
  <c r="U73" i="1"/>
  <c r="AJ72" i="1"/>
  <c r="AK72" i="1" s="1"/>
  <c r="AI72" i="1"/>
  <c r="AH72" i="1"/>
  <c r="AG72" i="1"/>
  <c r="AE72" i="1"/>
  <c r="AF72" i="1" s="1"/>
  <c r="U72" i="1"/>
  <c r="C72" i="1"/>
  <c r="AJ71" i="1"/>
  <c r="AK71" i="1" s="1"/>
  <c r="AI71" i="1"/>
  <c r="AH71" i="1"/>
  <c r="AG71" i="1"/>
  <c r="AE71" i="1"/>
  <c r="AF71" i="1" s="1"/>
  <c r="U71" i="1"/>
  <c r="C71" i="1"/>
  <c r="AJ70" i="1"/>
  <c r="AK70" i="1" s="1"/>
  <c r="AI70" i="1"/>
  <c r="AH70" i="1"/>
  <c r="AG70" i="1"/>
  <c r="AE70" i="1"/>
  <c r="AF70" i="1" s="1"/>
  <c r="U70" i="1"/>
  <c r="C70" i="1"/>
  <c r="AJ69" i="1"/>
  <c r="AK69" i="1" s="1"/>
  <c r="AI69" i="1"/>
  <c r="AH69" i="1"/>
  <c r="AG69" i="1"/>
  <c r="AE69" i="1"/>
  <c r="AF69" i="1" s="1"/>
  <c r="U69" i="1"/>
  <c r="C69" i="1"/>
  <c r="AJ68" i="1"/>
  <c r="AK68" i="1" s="1"/>
  <c r="AI68" i="1"/>
  <c r="AH68" i="1"/>
  <c r="AG68" i="1"/>
  <c r="AE68" i="1"/>
  <c r="AF68" i="1" s="1"/>
  <c r="U68" i="1"/>
  <c r="C68" i="1"/>
  <c r="AJ67" i="1"/>
  <c r="AK67" i="1" s="1"/>
  <c r="AI67" i="1"/>
  <c r="AH67" i="1"/>
  <c r="AG67" i="1"/>
  <c r="AE67" i="1"/>
  <c r="AF67" i="1" s="1"/>
  <c r="U67" i="1"/>
  <c r="C67" i="1"/>
  <c r="AJ66" i="1"/>
  <c r="AK66" i="1" s="1"/>
  <c r="AI66" i="1"/>
  <c r="AH66" i="1"/>
  <c r="AG66" i="1"/>
  <c r="AE66" i="1"/>
  <c r="AF66" i="1" s="1"/>
  <c r="U66" i="1"/>
  <c r="C66" i="1"/>
  <c r="AJ65" i="1"/>
  <c r="AK65" i="1" s="1"/>
  <c r="AI65" i="1"/>
  <c r="AH65" i="1"/>
  <c r="AG65" i="1"/>
  <c r="AE65" i="1"/>
  <c r="AF65" i="1" s="1"/>
  <c r="U65" i="1"/>
  <c r="C65" i="1"/>
  <c r="AJ64" i="1"/>
  <c r="AK64" i="1" s="1"/>
  <c r="AI64" i="1"/>
  <c r="AH64" i="1"/>
  <c r="AG64" i="1"/>
  <c r="AE64" i="1"/>
  <c r="AF64" i="1" s="1"/>
  <c r="U64" i="1"/>
  <c r="C64" i="1"/>
  <c r="AJ63" i="1"/>
  <c r="AK63" i="1" s="1"/>
  <c r="AI63" i="1"/>
  <c r="AH63" i="1"/>
  <c r="AG63" i="1"/>
  <c r="AE63" i="1"/>
  <c r="AF63" i="1" s="1"/>
  <c r="U63" i="1"/>
  <c r="C63" i="1"/>
  <c r="AJ62" i="1"/>
  <c r="AK62" i="1" s="1"/>
  <c r="AI62" i="1"/>
  <c r="AH62" i="1"/>
  <c r="AG62" i="1"/>
  <c r="AE62" i="1"/>
  <c r="AF62" i="1" s="1"/>
  <c r="U62" i="1"/>
  <c r="C62" i="1"/>
  <c r="AJ61" i="1"/>
  <c r="AK61" i="1" s="1"/>
  <c r="AI61" i="1"/>
  <c r="AH61" i="1"/>
  <c r="AG61" i="1"/>
  <c r="AF61" i="1"/>
  <c r="AE61" i="1"/>
  <c r="U61" i="1"/>
  <c r="C61" i="1"/>
  <c r="AK60" i="1"/>
  <c r="AJ60" i="1"/>
  <c r="AI60" i="1"/>
  <c r="AH60" i="1"/>
  <c r="AG60" i="1"/>
  <c r="AE60" i="1"/>
  <c r="AF60" i="1" s="1"/>
  <c r="U60" i="1"/>
  <c r="C60" i="1"/>
  <c r="AK59" i="1"/>
  <c r="AJ59" i="1"/>
  <c r="AI59" i="1"/>
  <c r="AH59" i="1"/>
  <c r="AG59" i="1"/>
  <c r="AE59" i="1"/>
  <c r="AF59" i="1" s="1"/>
  <c r="U59" i="1"/>
  <c r="C59" i="1"/>
  <c r="AK58" i="1"/>
  <c r="AJ58" i="1"/>
  <c r="AI58" i="1"/>
  <c r="AH58" i="1"/>
  <c r="AG58" i="1"/>
  <c r="AE58" i="1"/>
  <c r="AF58" i="1" s="1"/>
  <c r="U58" i="1"/>
  <c r="C58" i="1"/>
  <c r="AK57" i="1"/>
  <c r="AJ57" i="1"/>
  <c r="AI57" i="1"/>
  <c r="AH57" i="1"/>
  <c r="AG57" i="1"/>
  <c r="AE57" i="1"/>
  <c r="AF57" i="1" s="1"/>
  <c r="U57" i="1"/>
  <c r="C57" i="1"/>
  <c r="AK56" i="1"/>
  <c r="AJ56" i="1"/>
  <c r="AI56" i="1"/>
  <c r="AH56" i="1"/>
  <c r="AG56" i="1"/>
  <c r="AE56" i="1"/>
  <c r="AF56" i="1" s="1"/>
  <c r="U56" i="1"/>
  <c r="C56" i="1"/>
  <c r="AK55" i="1"/>
  <c r="AJ55" i="1"/>
  <c r="AI55" i="1"/>
  <c r="AH55" i="1"/>
  <c r="AG55" i="1"/>
  <c r="AE55" i="1"/>
  <c r="AF55" i="1" s="1"/>
  <c r="U55" i="1"/>
  <c r="AJ54" i="1"/>
  <c r="AK54" i="1" s="1"/>
  <c r="AI54" i="1"/>
  <c r="AH54" i="1"/>
  <c r="AG54" i="1"/>
  <c r="AE54" i="1"/>
  <c r="AF54" i="1" s="1"/>
  <c r="U54" i="1"/>
  <c r="C54" i="1"/>
  <c r="AJ53" i="1"/>
  <c r="AK53" i="1" s="1"/>
  <c r="AI53" i="1"/>
  <c r="AH53" i="1"/>
  <c r="AG53" i="1"/>
  <c r="AE53" i="1"/>
  <c r="AF53" i="1" s="1"/>
  <c r="U53" i="1"/>
  <c r="C53" i="1"/>
  <c r="AJ52" i="1"/>
  <c r="AK52" i="1" s="1"/>
  <c r="AI52" i="1"/>
  <c r="AH52" i="1"/>
  <c r="AG52" i="1"/>
  <c r="AE52" i="1"/>
  <c r="AF52" i="1" s="1"/>
  <c r="U52" i="1"/>
  <c r="C52" i="1"/>
  <c r="AJ51" i="1"/>
  <c r="AK51" i="1" s="1"/>
  <c r="AI51" i="1"/>
  <c r="AH51" i="1"/>
  <c r="AG51" i="1"/>
  <c r="AE51" i="1"/>
  <c r="AF51" i="1" s="1"/>
  <c r="U51" i="1"/>
  <c r="C51" i="1"/>
  <c r="AJ50" i="1"/>
  <c r="AK50" i="1" s="1"/>
  <c r="AI50" i="1"/>
  <c r="AH50" i="1"/>
  <c r="AG50" i="1"/>
  <c r="AE50" i="1"/>
  <c r="AF50" i="1" s="1"/>
  <c r="U50" i="1"/>
  <c r="C50" i="1"/>
  <c r="AJ49" i="1"/>
  <c r="AK49" i="1" s="1"/>
  <c r="AI49" i="1"/>
  <c r="AH49" i="1"/>
  <c r="AG49" i="1"/>
  <c r="AE49" i="1"/>
  <c r="AF49" i="1" s="1"/>
  <c r="U49" i="1"/>
  <c r="C49" i="1"/>
  <c r="AJ48" i="1"/>
  <c r="AK48" i="1" s="1"/>
  <c r="AI48" i="1"/>
  <c r="AH48" i="1"/>
  <c r="AG48" i="1"/>
  <c r="AF48" i="1"/>
  <c r="AE48" i="1"/>
  <c r="U48" i="1"/>
  <c r="C48" i="1"/>
  <c r="AK47" i="1"/>
  <c r="AI47" i="1"/>
  <c r="AH47" i="1"/>
  <c r="AG47" i="1"/>
  <c r="AF47" i="1"/>
  <c r="U47" i="1"/>
  <c r="AJ46" i="1"/>
  <c r="AK46" i="1" s="1"/>
  <c r="AI46" i="1"/>
  <c r="AH46" i="1"/>
  <c r="AG46" i="1"/>
  <c r="AE46" i="1"/>
  <c r="AF46" i="1" s="1"/>
  <c r="U46" i="1"/>
  <c r="C46" i="1"/>
  <c r="AJ45" i="1"/>
  <c r="AK45" i="1" s="1"/>
  <c r="AI45" i="1"/>
  <c r="AH45" i="1"/>
  <c r="AG45" i="1"/>
  <c r="AE45" i="1"/>
  <c r="AF45" i="1" s="1"/>
  <c r="U45" i="1"/>
  <c r="C45" i="1"/>
  <c r="AJ44" i="1"/>
  <c r="AK44" i="1" s="1"/>
  <c r="AI44" i="1"/>
  <c r="AH44" i="1"/>
  <c r="AG44" i="1"/>
  <c r="AE44" i="1"/>
  <c r="AF44" i="1" s="1"/>
  <c r="U44" i="1"/>
  <c r="C44" i="1"/>
  <c r="AJ43" i="1"/>
  <c r="AK43" i="1" s="1"/>
  <c r="AI43" i="1"/>
  <c r="AH43" i="1"/>
  <c r="AG43" i="1"/>
  <c r="AF43" i="1"/>
  <c r="AE43" i="1"/>
  <c r="U43" i="1"/>
  <c r="C43" i="1"/>
  <c r="AK42" i="1"/>
  <c r="AJ42" i="1"/>
  <c r="AI42" i="1"/>
  <c r="AH42" i="1"/>
  <c r="AG42" i="1"/>
  <c r="AE42" i="1"/>
  <c r="AF42" i="1" s="1"/>
  <c r="U42" i="1"/>
  <c r="C42" i="1"/>
  <c r="AK41" i="1"/>
  <c r="AJ41" i="1"/>
  <c r="AI41" i="1"/>
  <c r="AH41" i="1"/>
  <c r="AG41" i="1"/>
  <c r="AE41" i="1"/>
  <c r="AF41" i="1" s="1"/>
  <c r="U41" i="1"/>
  <c r="C41" i="1"/>
  <c r="AK40" i="1"/>
  <c r="AJ40" i="1"/>
  <c r="AI40" i="1"/>
  <c r="AH40" i="1"/>
  <c r="AG40" i="1"/>
  <c r="AE40" i="1"/>
  <c r="AF40" i="1" s="1"/>
  <c r="U40" i="1"/>
  <c r="C40" i="1"/>
  <c r="AK39" i="1"/>
  <c r="AJ39" i="1"/>
  <c r="AI39" i="1"/>
  <c r="AH39" i="1"/>
  <c r="AG39" i="1"/>
  <c r="AE39" i="1"/>
  <c r="AF39" i="1" s="1"/>
  <c r="U39" i="1"/>
  <c r="C39" i="1"/>
  <c r="AK38" i="1"/>
  <c r="AJ38" i="1"/>
  <c r="AI38" i="1"/>
  <c r="AH38" i="1"/>
  <c r="AG38" i="1"/>
  <c r="AE38" i="1"/>
  <c r="AF38" i="1" s="1"/>
  <c r="U38" i="1"/>
  <c r="C38" i="1"/>
  <c r="AK37" i="1"/>
  <c r="AJ37" i="1"/>
  <c r="AI37" i="1"/>
  <c r="AH37" i="1"/>
  <c r="AG37" i="1"/>
  <c r="AE37" i="1"/>
  <c r="AF37" i="1" s="1"/>
  <c r="U37" i="1"/>
  <c r="C37" i="1"/>
  <c r="AK36" i="1"/>
  <c r="AJ36" i="1"/>
  <c r="AI36" i="1"/>
  <c r="AH36" i="1"/>
  <c r="AG36" i="1"/>
  <c r="AE36" i="1"/>
  <c r="AF36" i="1" s="1"/>
  <c r="U36" i="1"/>
  <c r="C36" i="1"/>
  <c r="AK35" i="1"/>
  <c r="AJ35" i="1"/>
  <c r="AI35" i="1"/>
  <c r="AH35" i="1"/>
  <c r="AG35" i="1"/>
  <c r="AE35" i="1"/>
  <c r="AF35" i="1" s="1"/>
  <c r="U35" i="1"/>
  <c r="C35" i="1"/>
  <c r="AK34" i="1"/>
  <c r="AJ34" i="1"/>
  <c r="AI34" i="1"/>
  <c r="AH34" i="1"/>
  <c r="AG34" i="1"/>
  <c r="AE34" i="1"/>
  <c r="AF34" i="1" s="1"/>
  <c r="U34" i="1"/>
  <c r="C34" i="1"/>
  <c r="AK33" i="1"/>
  <c r="AJ33" i="1"/>
  <c r="AI33" i="1"/>
  <c r="AH33" i="1"/>
  <c r="AG33" i="1"/>
  <c r="AE33" i="1"/>
  <c r="AF33" i="1" s="1"/>
  <c r="U33" i="1"/>
  <c r="C33" i="1"/>
  <c r="AK32" i="1"/>
  <c r="AJ32" i="1"/>
  <c r="AI32" i="1"/>
  <c r="AH32" i="1"/>
  <c r="AG32" i="1"/>
  <c r="AE32" i="1"/>
  <c r="AF32" i="1" s="1"/>
  <c r="U32" i="1"/>
  <c r="AJ31" i="1"/>
  <c r="AK31" i="1" s="1"/>
  <c r="AI31" i="1"/>
  <c r="AH31" i="1"/>
  <c r="AG31" i="1"/>
  <c r="AE31" i="1"/>
  <c r="AF31" i="1" s="1"/>
  <c r="U31" i="1"/>
  <c r="C31" i="1"/>
  <c r="AJ30" i="1"/>
  <c r="AK30" i="1" s="1"/>
  <c r="AI30" i="1"/>
  <c r="AH30" i="1"/>
  <c r="AG30" i="1"/>
  <c r="AE30" i="1"/>
  <c r="AF30" i="1" s="1"/>
  <c r="U30" i="1"/>
  <c r="C30" i="1"/>
  <c r="AJ29" i="1"/>
  <c r="AK29" i="1" s="1"/>
  <c r="AI29" i="1"/>
  <c r="AH29" i="1"/>
  <c r="AG29" i="1"/>
  <c r="AE29" i="1"/>
  <c r="AF29" i="1" s="1"/>
  <c r="U29" i="1"/>
  <c r="C29" i="1"/>
  <c r="AJ28" i="1"/>
  <c r="AK28" i="1" s="1"/>
  <c r="AI28" i="1"/>
  <c r="AH28" i="1"/>
  <c r="AG28" i="1"/>
  <c r="AE28" i="1"/>
  <c r="AF28" i="1" s="1"/>
  <c r="U28" i="1"/>
  <c r="C28" i="1"/>
  <c r="AJ27" i="1"/>
  <c r="AK27" i="1" s="1"/>
  <c r="AI27" i="1"/>
  <c r="AH27" i="1"/>
  <c r="AG27" i="1"/>
  <c r="AE27" i="1"/>
  <c r="AF27" i="1" s="1"/>
  <c r="U27" i="1"/>
  <c r="C27" i="1"/>
  <c r="AJ26" i="1"/>
  <c r="AK26" i="1" s="1"/>
  <c r="AI26" i="1"/>
  <c r="AH26" i="1"/>
  <c r="AG26" i="1"/>
  <c r="AE26" i="1"/>
  <c r="AF26" i="1" s="1"/>
  <c r="U26" i="1"/>
  <c r="C26" i="1"/>
  <c r="AJ25" i="1"/>
  <c r="AK25" i="1" s="1"/>
  <c r="AI25" i="1"/>
  <c r="AH25" i="1"/>
  <c r="AG25" i="1"/>
  <c r="AE25" i="1"/>
  <c r="AF25" i="1" s="1"/>
  <c r="U25" i="1"/>
  <c r="C25" i="1"/>
  <c r="AJ24" i="1"/>
  <c r="AK24" i="1" s="1"/>
  <c r="AI24" i="1"/>
  <c r="AH24" i="1"/>
  <c r="AG24" i="1"/>
  <c r="AF24" i="1"/>
  <c r="AE24" i="1"/>
  <c r="U24" i="1"/>
  <c r="C24" i="1"/>
  <c r="AJ23" i="1"/>
  <c r="AK23" i="1" s="1"/>
  <c r="AI23" i="1"/>
  <c r="AH23" i="1"/>
  <c r="AG23" i="1"/>
  <c r="AF23" i="1"/>
  <c r="AE23" i="1"/>
  <c r="U23" i="1"/>
  <c r="C23" i="1"/>
  <c r="AK22" i="1"/>
  <c r="AJ22" i="1"/>
  <c r="AI22" i="1"/>
  <c r="AH22" i="1"/>
  <c r="AG22" i="1"/>
  <c r="AE22" i="1"/>
  <c r="AF22" i="1" s="1"/>
  <c r="U22" i="1"/>
  <c r="C22" i="1"/>
  <c r="AJ21" i="1"/>
  <c r="AK21" i="1" s="1"/>
  <c r="AI21" i="1"/>
  <c r="AH21" i="1"/>
  <c r="AG21" i="1"/>
  <c r="AE21" i="1"/>
  <c r="AF21" i="1" s="1"/>
  <c r="U21" i="1"/>
  <c r="C21" i="1"/>
  <c r="AJ20" i="1"/>
  <c r="AK20" i="1" s="1"/>
  <c r="AI20" i="1"/>
  <c r="AH20" i="1"/>
  <c r="AG20" i="1"/>
  <c r="AE20" i="1"/>
  <c r="AF20" i="1" s="1"/>
  <c r="U20" i="1"/>
  <c r="C20" i="1"/>
  <c r="AJ19" i="1"/>
  <c r="AK19" i="1" s="1"/>
  <c r="AI19" i="1"/>
  <c r="AH19" i="1"/>
  <c r="AG19" i="1"/>
  <c r="AE19" i="1"/>
  <c r="AF19" i="1" s="1"/>
  <c r="U19" i="1"/>
  <c r="C19" i="1"/>
  <c r="AJ18" i="1"/>
  <c r="AK18" i="1" s="1"/>
  <c r="AI18" i="1"/>
  <c r="AH18" i="1"/>
  <c r="AG18" i="1"/>
  <c r="AE18" i="1"/>
  <c r="AF18" i="1" s="1"/>
  <c r="U18" i="1"/>
  <c r="C18" i="1"/>
  <c r="AJ17" i="1"/>
  <c r="AK17" i="1" s="1"/>
  <c r="AI17" i="1"/>
  <c r="AH17" i="1"/>
  <c r="AG17" i="1"/>
  <c r="AE17" i="1"/>
  <c r="AF17" i="1" s="1"/>
  <c r="U17" i="1"/>
  <c r="C17" i="1"/>
  <c r="AJ16" i="1"/>
  <c r="AK16" i="1" s="1"/>
  <c r="AI16" i="1"/>
  <c r="AH16" i="1"/>
  <c r="AG16" i="1"/>
  <c r="AF16" i="1"/>
  <c r="AE16" i="1"/>
  <c r="U16" i="1"/>
  <c r="C16" i="1"/>
  <c r="AJ15" i="1"/>
  <c r="AK15" i="1" s="1"/>
  <c r="AI15" i="1"/>
  <c r="AH15" i="1"/>
  <c r="AG15" i="1"/>
  <c r="AE15" i="1"/>
  <c r="AF15" i="1" s="1"/>
  <c r="U15" i="1"/>
  <c r="C15" i="1"/>
  <c r="AJ14" i="1"/>
  <c r="AK14" i="1" s="1"/>
  <c r="AI14" i="1"/>
  <c r="AH14" i="1"/>
  <c r="AG14" i="1"/>
  <c r="AF14" i="1"/>
  <c r="AE14" i="1"/>
  <c r="U14" i="1"/>
  <c r="C14" i="1"/>
  <c r="AJ13" i="1"/>
  <c r="AK13" i="1" s="1"/>
  <c r="AI13" i="1"/>
  <c r="AH13" i="1"/>
  <c r="AG13" i="1"/>
  <c r="AF13" i="1"/>
  <c r="AE13" i="1"/>
  <c r="U13" i="1"/>
  <c r="C13" i="1"/>
  <c r="AJ12" i="1"/>
  <c r="AK12" i="1" s="1"/>
  <c r="AI12" i="1"/>
  <c r="AH12" i="1"/>
  <c r="AG12" i="1"/>
  <c r="AF12" i="1"/>
  <c r="AE12" i="1"/>
  <c r="U12" i="1"/>
  <c r="C12" i="1"/>
  <c r="AJ11" i="1"/>
  <c r="AK11" i="1" s="1"/>
  <c r="AI11" i="1"/>
  <c r="AH11" i="1"/>
  <c r="AG11" i="1"/>
  <c r="AF11" i="1"/>
  <c r="AE11" i="1"/>
  <c r="U11" i="1"/>
  <c r="C11" i="1"/>
  <c r="AJ10" i="1"/>
  <c r="AK10" i="1" s="1"/>
  <c r="AI10" i="1"/>
  <c r="AH10" i="1"/>
  <c r="AG10" i="1"/>
  <c r="AF10" i="1"/>
  <c r="AE10" i="1"/>
  <c r="U10" i="1"/>
  <c r="C10" i="1"/>
  <c r="BD9" i="1"/>
  <c r="BB9" i="1"/>
  <c r="BA9" i="1"/>
  <c r="AJ9" i="1"/>
  <c r="AK9" i="1" s="1"/>
  <c r="AI9" i="1"/>
  <c r="AH9" i="1"/>
  <c r="AG9" i="1"/>
  <c r="AE9" i="1"/>
  <c r="AF9" i="1" s="1"/>
  <c r="U9" i="1"/>
  <c r="C9" i="1"/>
  <c r="BA8" i="1"/>
  <c r="AJ8" i="1"/>
  <c r="AK8" i="1" s="1"/>
  <c r="AI8" i="1"/>
  <c r="AH8" i="1"/>
  <c r="AG8" i="1"/>
  <c r="AE8" i="1"/>
  <c r="AF8" i="1" s="1"/>
  <c r="U8" i="1"/>
  <c r="C8" i="1"/>
  <c r="BA7" i="1"/>
  <c r="AJ7" i="1"/>
  <c r="AK7" i="1" s="1"/>
  <c r="AI7" i="1"/>
  <c r="AH7" i="1"/>
  <c r="AG7" i="1"/>
  <c r="AE7" i="1"/>
  <c r="AF7" i="1" s="1"/>
  <c r="U7" i="1"/>
  <c r="C7" i="1"/>
  <c r="BA6" i="1"/>
  <c r="AJ6" i="1"/>
  <c r="AK6" i="1" s="1"/>
  <c r="AI6" i="1"/>
  <c r="AH6" i="1"/>
  <c r="AG6" i="1"/>
  <c r="AE6" i="1"/>
  <c r="AF6" i="1" s="1"/>
  <c r="U6" i="1"/>
  <c r="C6" i="1"/>
  <c r="BA5" i="1"/>
  <c r="AJ5" i="1"/>
  <c r="AK5" i="1" s="1"/>
  <c r="AI5" i="1"/>
  <c r="AH5" i="1"/>
  <c r="AG5" i="1"/>
  <c r="AE5" i="1"/>
  <c r="AF5" i="1" s="1"/>
  <c r="U5" i="1"/>
  <c r="C5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AJ4" i="1"/>
  <c r="AI4" i="1"/>
  <c r="AH4" i="1"/>
  <c r="AG4" i="1"/>
  <c r="AE4" i="1"/>
  <c r="AF4" i="1" s="1"/>
  <c r="W4" i="1"/>
  <c r="U4" i="1"/>
  <c r="C4" i="1"/>
  <c r="W3" i="1"/>
  <c r="BC7" i="1" l="1"/>
  <c r="BC8" i="1"/>
  <c r="BC5" i="1"/>
  <c r="BB6" i="1"/>
  <c r="BD8" i="1"/>
  <c r="BC6" i="1"/>
  <c r="BD5" i="1"/>
  <c r="BD7" i="1"/>
  <c r="AK4" i="1"/>
  <c r="BD6" i="1"/>
  <c r="Y9" i="1"/>
  <c r="BA10" i="1"/>
  <c r="BB7" i="1"/>
  <c r="BB8" i="1"/>
  <c r="Z9" i="1"/>
  <c r="Y10" i="1"/>
  <c r="Y11" i="1"/>
  <c r="Y12" i="1"/>
  <c r="Y13" i="1"/>
  <c r="W5" i="1"/>
  <c r="X9" i="1" s="1"/>
  <c r="X10" i="1" s="1"/>
  <c r="X11" i="1" s="1"/>
  <c r="X12" i="1" s="1"/>
  <c r="X13" i="1" s="1"/>
  <c r="Z10" i="1"/>
  <c r="Z11" i="1"/>
  <c r="Z12" i="1"/>
  <c r="Z13" i="1"/>
  <c r="BB5" i="1"/>
  <c r="BB10" i="1" s="1"/>
  <c r="BD10" i="1" l="1"/>
  <c r="BC10" i="1"/>
  <c r="AA12" i="1"/>
  <c r="AC12" i="1"/>
  <c r="AC9" i="1"/>
  <c r="AD9" i="1" s="1"/>
  <c r="AA9" i="1"/>
  <c r="Z14" i="1"/>
  <c r="AC14" i="1" s="1"/>
  <c r="AA11" i="1"/>
  <c r="AC11" i="1"/>
  <c r="AB12" i="1"/>
  <c r="AA10" i="1"/>
  <c r="AC10" i="1"/>
  <c r="AA13" i="1"/>
  <c r="AC13" i="1"/>
  <c r="AB10" i="1"/>
  <c r="Y14" i="1"/>
  <c r="AB13" i="1" s="1"/>
  <c r="AA14" i="1" l="1"/>
  <c r="AB14" i="1"/>
  <c r="AB9" i="1"/>
  <c r="AB11" i="1"/>
</calcChain>
</file>

<file path=xl/sharedStrings.xml><?xml version="1.0" encoding="utf-8"?>
<sst xmlns="http://schemas.openxmlformats.org/spreadsheetml/2006/main" count="955" uniqueCount="459">
  <si>
    <t>INDICE DE MARGINACIÒN DE HONDURAS</t>
  </si>
  <si>
    <t>Total</t>
  </si>
  <si>
    <t>Viviendas Particulares</t>
  </si>
  <si>
    <t>Colectivas</t>
  </si>
  <si>
    <t>Hombres</t>
  </si>
  <si>
    <t>Mujeres</t>
  </si>
  <si>
    <t>No.</t>
  </si>
  <si>
    <t>Nombre del Barrio</t>
  </si>
  <si>
    <t>Còdigo</t>
  </si>
  <si>
    <t>tipovivienda</t>
  </si>
  <si>
    <t>tipopared</t>
  </si>
  <si>
    <t>tipotecho</t>
  </si>
  <si>
    <t>tipopiso</t>
  </si>
  <si>
    <t>procagua</t>
  </si>
  <si>
    <t>tubcasa</t>
  </si>
  <si>
    <t>eleccasa</t>
  </si>
  <si>
    <t>elimbas</t>
  </si>
  <si>
    <t>tipsan</t>
  </si>
  <si>
    <t>lavadorcasa</t>
  </si>
  <si>
    <t>compcasa</t>
  </si>
  <si>
    <t>tencasa</t>
  </si>
  <si>
    <t>hacincasa</t>
  </si>
  <si>
    <t>refricasa</t>
  </si>
  <si>
    <t>Total personas
 en el hogar</t>
  </si>
  <si>
    <t>Indice de
Marginaciòn</t>
  </si>
  <si>
    <t>Grado de
Marginaciòn</t>
  </si>
  <si>
    <t>Max</t>
  </si>
  <si>
    <t>Población en  2001</t>
  </si>
  <si>
    <t>Población Proyectada al 2012</t>
  </si>
  <si>
    <t>Desocupadas</t>
  </si>
  <si>
    <t>Ocupadas</t>
  </si>
  <si>
    <t>Total de viviendas 2001</t>
  </si>
  <si>
    <t>Viviendas Proyectada al 2012* (Esta condicionada a la capacidad de terreno disponible)</t>
  </si>
  <si>
    <t>Cod</t>
  </si>
  <si>
    <t>Descripcion</t>
  </si>
  <si>
    <t>desocupadas</t>
  </si>
  <si>
    <t>Min</t>
  </si>
  <si>
    <t>Muy Alta</t>
  </si>
  <si>
    <t>Barrio Barandilla</t>
  </si>
  <si>
    <t>Nivel de pobreza</t>
  </si>
  <si>
    <t>Cantidad de Barrios</t>
  </si>
  <si>
    <t>Población 2001</t>
  </si>
  <si>
    <t>Población proyectada al 2012</t>
  </si>
  <si>
    <t>Rango</t>
  </si>
  <si>
    <t>Barrio Cabañas</t>
  </si>
  <si>
    <t>Pendiente</t>
  </si>
  <si>
    <t>Barrio Cabañitas</t>
  </si>
  <si>
    <t>Alta</t>
  </si>
  <si>
    <t>Constante</t>
  </si>
  <si>
    <t>Barrio Concepción</t>
  </si>
  <si>
    <t>Media</t>
  </si>
  <si>
    <t>Grado</t>
  </si>
  <si>
    <t>Umbrales</t>
  </si>
  <si>
    <t>#Municipios</t>
  </si>
  <si>
    <t># Personas</t>
  </si>
  <si>
    <t>Proporciòn de
Personas</t>
  </si>
  <si>
    <t>Proporciòn de
Barrios o Colonias</t>
  </si>
  <si>
    <t>Promedio de 
Personas por
Barrio</t>
  </si>
  <si>
    <t>Barrio Chamelecon</t>
  </si>
  <si>
    <t>Baja</t>
  </si>
  <si>
    <t>Barrio El Benque</t>
  </si>
  <si>
    <t>Muy Baja</t>
  </si>
  <si>
    <t>Barrio El Centro</t>
  </si>
  <si>
    <t>Barrio El Hipódromo</t>
  </si>
  <si>
    <t>Barrio El Malecón</t>
  </si>
  <si>
    <t>Barrio El Playon</t>
  </si>
  <si>
    <t>TOTAL</t>
  </si>
  <si>
    <t>Barrio Guadalupe</t>
  </si>
  <si>
    <t>Barrio Guamilito</t>
  </si>
  <si>
    <t>Barrio Islas del Progreso No2</t>
  </si>
  <si>
    <t>Barrio La Bolsa</t>
  </si>
  <si>
    <t>Col. La Granja</t>
  </si>
  <si>
    <t>Barrio Las Acacias</t>
  </si>
  <si>
    <t>Barrio Las Palmas</t>
  </si>
  <si>
    <t>Barrio Lempira</t>
  </si>
  <si>
    <t>Barrio Medina</t>
  </si>
  <si>
    <t>Barrio Paz Barahona</t>
  </si>
  <si>
    <t>Barrio San Cristóbal</t>
  </si>
  <si>
    <t>Barrio San Fernando</t>
  </si>
  <si>
    <t>Barrio San Jorge</t>
  </si>
  <si>
    <t>Barrio San Juan</t>
  </si>
  <si>
    <t>Barrio Santa Ana</t>
  </si>
  <si>
    <t>Barrio Santa Anita</t>
  </si>
  <si>
    <t>Barrio Suncery</t>
  </si>
  <si>
    <t>Barrio Suyapa</t>
  </si>
  <si>
    <t>**Falta codificaciòn del INE</t>
  </si>
  <si>
    <t>Barrio Terencio Sierra</t>
  </si>
  <si>
    <t>Col. Altamira</t>
  </si>
  <si>
    <t>Col. Altiplano</t>
  </si>
  <si>
    <t>Col. Aurora</t>
  </si>
  <si>
    <t>Col. Bella Vista</t>
  </si>
  <si>
    <t>Col. Berlín</t>
  </si>
  <si>
    <t>Col. Berm. Arriba o la Amistad</t>
  </si>
  <si>
    <t>Col. Bogran</t>
  </si>
  <si>
    <t>Col. Buenos Aires</t>
  </si>
  <si>
    <t>Col. Brisas del Sauce Norte</t>
  </si>
  <si>
    <t>Col. Brisas del Sauce Sur</t>
  </si>
  <si>
    <t>Col. Brisas No 3</t>
  </si>
  <si>
    <t>Col. Calpules</t>
  </si>
  <si>
    <t>Col. Central</t>
  </si>
  <si>
    <t>Col. Centroamericana</t>
  </si>
  <si>
    <t>Col. Cervecería</t>
  </si>
  <si>
    <t>Col. Colombia</t>
  </si>
  <si>
    <t>Col. Colvisula</t>
  </si>
  <si>
    <t>Col. Dubon</t>
  </si>
  <si>
    <t>Col. El Higueral</t>
  </si>
  <si>
    <t>Col. El Perpetuo Socorro</t>
  </si>
  <si>
    <t>Col. El Progreso</t>
  </si>
  <si>
    <t>Col. El Roble</t>
  </si>
  <si>
    <t>Col. Fe y Esperanza</t>
  </si>
  <si>
    <t>Col. Fesitranh</t>
  </si>
  <si>
    <t>Col. Figueroa</t>
  </si>
  <si>
    <t>Col. Flor del Valle</t>
  </si>
  <si>
    <t>Col. Gracias a Dios</t>
  </si>
  <si>
    <t>Col. Guanacaste</t>
  </si>
  <si>
    <t>Col.Hector Sabillon Cruz</t>
  </si>
  <si>
    <t>Col. Hernandez</t>
  </si>
  <si>
    <t>Col. Honduras</t>
  </si>
  <si>
    <t>Col. Ideal</t>
  </si>
  <si>
    <t>Col. Islas del Progreso</t>
  </si>
  <si>
    <t>Col. Jardines del Valle</t>
  </si>
  <si>
    <t>Col. Jerusalén</t>
  </si>
  <si>
    <t>Col. José Fernández Guzmán</t>
  </si>
  <si>
    <t>Col. Juan Lindo</t>
  </si>
  <si>
    <t>Col. La Blanquita</t>
  </si>
  <si>
    <t>Col. La Ceiba</t>
  </si>
  <si>
    <t>Col. La Cuchilla</t>
  </si>
  <si>
    <t>Col. La Esperanza</t>
  </si>
  <si>
    <t>Col. La Libertad</t>
  </si>
  <si>
    <t>Col. Las Mesetas</t>
  </si>
  <si>
    <t>Col. La Mora</t>
  </si>
  <si>
    <t>Col.La Paz</t>
  </si>
  <si>
    <t>Col. La Pradera</t>
  </si>
  <si>
    <t>Col. Las Brisas</t>
  </si>
  <si>
    <t>Col. Las Flores</t>
  </si>
  <si>
    <t>Col. Las Vegas</t>
  </si>
  <si>
    <t>*Ocotillo</t>
  </si>
  <si>
    <t>Col. Los Angeles No 1</t>
  </si>
  <si>
    <t>*Casa Quemada</t>
  </si>
  <si>
    <t>Col. Los Angeles No 2</t>
  </si>
  <si>
    <t>*Cofradia</t>
  </si>
  <si>
    <t>Col. Los Angeles No 3</t>
  </si>
  <si>
    <t>*Col. 24 de abril</t>
  </si>
  <si>
    <t>Col. Los Castaños</t>
  </si>
  <si>
    <t>*Zapotal Norte</t>
  </si>
  <si>
    <t>Col. Los Laureles</t>
  </si>
  <si>
    <t>*Brisas del valle</t>
  </si>
  <si>
    <t>Col. Los Zorzales No 1</t>
  </si>
  <si>
    <t>*Armenia</t>
  </si>
  <si>
    <t>Col. Los Zorzales No 2</t>
  </si>
  <si>
    <t>Col. Modelo</t>
  </si>
  <si>
    <t>Col. Moderna</t>
  </si>
  <si>
    <t>Col. Modesto Rodas A. No 1</t>
  </si>
  <si>
    <t>Col. Modesto Rodas A.</t>
  </si>
  <si>
    <t>Col. Monte Fresco</t>
  </si>
  <si>
    <t>Col. Monte Fresco Centro</t>
  </si>
  <si>
    <t>Col. Morazan</t>
  </si>
  <si>
    <t>Col. Municipal</t>
  </si>
  <si>
    <t>Col. Navidad</t>
  </si>
  <si>
    <t>Col. Nueva Esperanza No 2</t>
  </si>
  <si>
    <t>Col. Orquídea Blanca</t>
  </si>
  <si>
    <t>Col. Palmira</t>
  </si>
  <si>
    <t>Col. Panting</t>
  </si>
  <si>
    <t>Col. Pastor Zelaya No 1</t>
  </si>
  <si>
    <t>Col. Pastor Zelaya No 2</t>
  </si>
  <si>
    <t>Col. Periodista</t>
  </si>
  <si>
    <t>Col. Prado Alto</t>
  </si>
  <si>
    <t>Col. Prado</t>
  </si>
  <si>
    <t>Col. Prieto</t>
  </si>
  <si>
    <t>Col. 15 de Octubre</t>
  </si>
  <si>
    <t>Col. Ramón V. Morales</t>
  </si>
  <si>
    <t>Col. Rapalo</t>
  </si>
  <si>
    <t>Col. Reparto La Esperanza</t>
  </si>
  <si>
    <t>Col. Residencial Guadalupe</t>
  </si>
  <si>
    <t>Col. Residencial La Gran Villa</t>
  </si>
  <si>
    <t>Col. Residencial Los Andes</t>
  </si>
  <si>
    <t>Col. Residencial Los Arcos</t>
  </si>
  <si>
    <t>Col. Río Blanco</t>
  </si>
  <si>
    <t>Col.Rio Piedras</t>
  </si>
  <si>
    <t>Col. Rivera Hernandez</t>
  </si>
  <si>
    <t>Col. Roberto Suazo Cordova</t>
  </si>
  <si>
    <t>Col. Ruiz</t>
  </si>
  <si>
    <t>Col. San Antonio</t>
  </si>
  <si>
    <t>Col. San Francisco</t>
  </si>
  <si>
    <t>Col. San Isidro</t>
  </si>
  <si>
    <t>Col. San Luis</t>
  </si>
  <si>
    <t>Col. San Pedro</t>
  </si>
  <si>
    <t>Col. San Sebastián</t>
  </si>
  <si>
    <t>Col. Santa Ana</t>
  </si>
  <si>
    <t>Col. Santa Marta</t>
  </si>
  <si>
    <t>Col. Seis de Mayo</t>
  </si>
  <si>
    <t>Col. Sesenta y Uno</t>
  </si>
  <si>
    <t>Col. Sinaí</t>
  </si>
  <si>
    <t>Col. Sitra Alus</t>
  </si>
  <si>
    <t>Col. Smith</t>
  </si>
  <si>
    <t>Col. Sólita</t>
  </si>
  <si>
    <t>Col. Sula "A"</t>
  </si>
  <si>
    <t>Col. Suyapa</t>
  </si>
  <si>
    <t>Col. Tara</t>
  </si>
  <si>
    <t>Col. Tepeaca</t>
  </si>
  <si>
    <t>Col. 13 de Marzo</t>
  </si>
  <si>
    <t>Col. Trejo</t>
  </si>
  <si>
    <t>Col. Universidad</t>
  </si>
  <si>
    <t>Col. Villa Florencia</t>
  </si>
  <si>
    <t>Col. Villa Rica</t>
  </si>
  <si>
    <t>Col. Villas del Sol</t>
  </si>
  <si>
    <t>Col. Veracruz</t>
  </si>
  <si>
    <t>Col. Zelaya</t>
  </si>
  <si>
    <t>Col. Zeron</t>
  </si>
  <si>
    <t>Col. Arenales</t>
  </si>
  <si>
    <t>Aldea El Carmen</t>
  </si>
  <si>
    <t>Boulevard Morazan</t>
  </si>
  <si>
    <t>Caserío Campo San José</t>
  </si>
  <si>
    <t>Zona del Río Bermejo</t>
  </si>
  <si>
    <t>Zona Militar</t>
  </si>
  <si>
    <t>Col. Evenezer</t>
  </si>
  <si>
    <t>Col. 15 de Septiembre</t>
  </si>
  <si>
    <t>ALAMEDA</t>
  </si>
  <si>
    <t>ALFONSO LACAYO</t>
  </si>
  <si>
    <t>COL. ALTAMISALES</t>
  </si>
  <si>
    <t>COL. ALTOS DEL PORVENIR</t>
  </si>
  <si>
    <t>ANDALUCIA</t>
  </si>
  <si>
    <t>ANEXO BRISAS INVA</t>
  </si>
  <si>
    <t>ANGEL FAJARDO</t>
  </si>
  <si>
    <t>ANGELES DEL CARMEN</t>
  </si>
  <si>
    <t>BORDO 6 DE MAYO</t>
  </si>
  <si>
    <t>BORDO EL ROBLE</t>
  </si>
  <si>
    <t>BORDO UNIVERSAL- LAS VEGAS</t>
  </si>
  <si>
    <t>BOULEVARD MORAZAN</t>
  </si>
  <si>
    <t>BRISAS DEL AEROPUERTO</t>
  </si>
  <si>
    <t>BRISAS DEL CACAO</t>
  </si>
  <si>
    <t>BRISAS DEL POLVORIN</t>
  </si>
  <si>
    <t>BRISAS INVA</t>
  </si>
  <si>
    <t>BUENA VISTA</t>
  </si>
  <si>
    <t>BUENOS AMIGOS</t>
  </si>
  <si>
    <t>COL.CAULOTALES</t>
  </si>
  <si>
    <t>COL. CAULOTALES 2</t>
  </si>
  <si>
    <t>CACVIL</t>
  </si>
  <si>
    <t>CARMEN INVA</t>
  </si>
  <si>
    <t>COL.CENTRALITA</t>
  </si>
  <si>
    <t>CERRITO LINDO</t>
  </si>
  <si>
    <t>COL. CHAMELECON II</t>
  </si>
  <si>
    <t>COLINAS DEL CARMEN</t>
  </si>
  <si>
    <t>COMPLEJO RESIDENCIAL</t>
  </si>
  <si>
    <t>CONTINENTAL</t>
  </si>
  <si>
    <t>COUNTRY</t>
  </si>
  <si>
    <t>COVIMAL</t>
  </si>
  <si>
    <t>CRISTO VIENE</t>
  </si>
  <si>
    <t>COL. DEL VALLE</t>
  </si>
  <si>
    <t>DURPASA</t>
  </si>
  <si>
    <t>EL BARRIAL</t>
  </si>
  <si>
    <t>EL CACAO</t>
  </si>
  <si>
    <t>EL CAMPO</t>
  </si>
  <si>
    <t>EL CHORIZO</t>
  </si>
  <si>
    <t>EL EDEN</t>
  </si>
  <si>
    <t>EL LIMONAR</t>
  </si>
  <si>
    <t>EL PARAISO</t>
  </si>
  <si>
    <t>EL PEDREGAL</t>
  </si>
  <si>
    <t>EL PORVENIR</t>
  </si>
  <si>
    <t>EL SAUCE</t>
  </si>
  <si>
    <t>COL. EL SAUCE</t>
  </si>
  <si>
    <t>EL SITIO</t>
  </si>
  <si>
    <t>EL TRIANGULO</t>
  </si>
  <si>
    <t>COL. ESPAÑA</t>
  </si>
  <si>
    <t>ESQUIPULAS No.1</t>
  </si>
  <si>
    <t>ESQUIPULAS No.2</t>
  </si>
  <si>
    <t>ETAHSA</t>
  </si>
  <si>
    <t>COL. FELIPE ZELAYA</t>
  </si>
  <si>
    <t>COL. FESITRANH II (CELEO GONZALEZ)</t>
  </si>
  <si>
    <t>COL. FILADELFIA</t>
  </si>
  <si>
    <t>FINCA VIEJA</t>
  </si>
  <si>
    <t>FLORIDA</t>
  </si>
  <si>
    <t>GEISA I ETAPA</t>
  </si>
  <si>
    <t>GEISA II ETAPA</t>
  </si>
  <si>
    <t>GOYBI</t>
  </si>
  <si>
    <t>COL. GUANACASTE</t>
  </si>
  <si>
    <t>HERMOSA PROVINCIA</t>
  </si>
  <si>
    <t>HERNANDEZ MOREL</t>
  </si>
  <si>
    <t>INDIANA</t>
  </si>
  <si>
    <t>COL. JOSE  M. ARRIAGA II</t>
  </si>
  <si>
    <t>COL. JOSE M. ARRIAGA I</t>
  </si>
  <si>
    <t>JUAN RAMON MOLINA</t>
  </si>
  <si>
    <t>JUNTA NACIONA DE BIENESTAR SOCIAL</t>
  </si>
  <si>
    <t>JUPITER</t>
  </si>
  <si>
    <t>LA GUARDIA</t>
  </si>
  <si>
    <t>LA HUMILDAD</t>
  </si>
  <si>
    <t>LA SABANA</t>
  </si>
  <si>
    <t>LA UNION</t>
  </si>
  <si>
    <t>LA VICTORIA</t>
  </si>
  <si>
    <t>LAS ANONAS</t>
  </si>
  <si>
    <t>LAS MERCEDES</t>
  </si>
  <si>
    <t>LEMPIRA No.1</t>
  </si>
  <si>
    <t>LEMPIRA No.3</t>
  </si>
  <si>
    <t>LEMPIRA No2</t>
  </si>
  <si>
    <t>COL. RAFAEL LEONARDO CALLEJAS</t>
  </si>
  <si>
    <t>LLANOS DE SULA I</t>
  </si>
  <si>
    <t>LLANOS DE SULA II</t>
  </si>
  <si>
    <t>LLANOS DE SULA IV</t>
  </si>
  <si>
    <t>LOMA LINDA</t>
  </si>
  <si>
    <t>LOMAS DE BELLA VISTA</t>
  </si>
  <si>
    <t>LOMAS DE RAQUEL</t>
  </si>
  <si>
    <t>LOMAS DE SAN JUAN</t>
  </si>
  <si>
    <t>LOMAS DE SAN JUAN 2da ETAPA</t>
  </si>
  <si>
    <t>LOMAS DEL CARMEN</t>
  </si>
  <si>
    <t>LOS ALAMOS</t>
  </si>
  <si>
    <t>LOS ALPES</t>
  </si>
  <si>
    <t>LOS CASTAÑOS II ETAPA</t>
  </si>
  <si>
    <t>LOS CEDROS</t>
  </si>
  <si>
    <t>LOS NARANJOS</t>
  </si>
  <si>
    <t>LOS PINOS</t>
  </si>
  <si>
    <t>LOS PINOS 2DA. ETAPA</t>
  </si>
  <si>
    <t>LOS PRADOS</t>
  </si>
  <si>
    <t>LUIS GARCIA BUSTAMANTE</t>
  </si>
  <si>
    <t>Col. Luisiana</t>
  </si>
  <si>
    <t>LUQUE</t>
  </si>
  <si>
    <t>MAZZARELLO</t>
  </si>
  <si>
    <t>MERENDON</t>
  </si>
  <si>
    <t>METROPOLITANA</t>
  </si>
  <si>
    <t>MI UNICA ESPERANZA</t>
  </si>
  <si>
    <t>MIGUEL ANGEL PAVON II</t>
  </si>
  <si>
    <t>MIRAMELINDA</t>
  </si>
  <si>
    <t>MONTAÑITA</t>
  </si>
  <si>
    <t>MONTE ALEGRE</t>
  </si>
  <si>
    <t>MONTE BELLO</t>
  </si>
  <si>
    <t>COL. MONTE VERDE</t>
  </si>
  <si>
    <t>MONTECARLO</t>
  </si>
  <si>
    <t>MONTEFRESCO ESTE</t>
  </si>
  <si>
    <t>MORALES I</t>
  </si>
  <si>
    <t>MORALES II</t>
  </si>
  <si>
    <t>MORALES III</t>
  </si>
  <si>
    <t>MORALES No.4</t>
  </si>
  <si>
    <t>NOVA</t>
  </si>
  <si>
    <t>COL.NUEVA ESPERANZA</t>
  </si>
  <si>
    <t>COL. NUEVA PRIMAVERA</t>
  </si>
  <si>
    <t>ODILON AYESTAS</t>
  </si>
  <si>
    <t>ORQUIDEA</t>
  </si>
  <si>
    <t>PADILLA</t>
  </si>
  <si>
    <t>PALMERAS</t>
  </si>
  <si>
    <t>PALOS VERDES</t>
  </si>
  <si>
    <t>PERFECTO VASQUEZ</t>
  </si>
  <si>
    <t>COL. PLANES DE CALPULES</t>
  </si>
  <si>
    <t>COL. PLAZA CASTILLA</t>
  </si>
  <si>
    <t>POTOSI II</t>
  </si>
  <si>
    <t>PROVIDENCIA</t>
  </si>
  <si>
    <t>PROVIDENCIA II ETAPA</t>
  </si>
  <si>
    <t>PUERTO ESCONDIDO</t>
  </si>
  <si>
    <t>COL. QUINTAS EL DORADO</t>
  </si>
  <si>
    <t>COL. JESUS RODRIGUEZ GONZALES</t>
  </si>
  <si>
    <t>RANCHO EL COCO</t>
  </si>
  <si>
    <t>REINA DEL CARMEN</t>
  </si>
  <si>
    <t>Bo. RENACIMIENTO</t>
  </si>
  <si>
    <t>REPARTO DEL CARMEN</t>
  </si>
  <si>
    <t>REPARTO LA ESPERANZA 2da PARTE</t>
  </si>
  <si>
    <t>COL.REPARTO LEMPIRA</t>
  </si>
  <si>
    <t>REYES MARTINEZ</t>
  </si>
  <si>
    <t>COL. ROBERTO LARIOS SILVA</t>
  </si>
  <si>
    <t>SAN ANTONIO II ETAPA</t>
  </si>
  <si>
    <t>SAN CARLOS DE SULA</t>
  </si>
  <si>
    <t>SAN JORGE DE SULA</t>
  </si>
  <si>
    <t>COL. SAN JOSE</t>
  </si>
  <si>
    <t>SAN JOSE</t>
  </si>
  <si>
    <t>SAN JOSE  V</t>
  </si>
  <si>
    <t>SAN JOSE DE SULA</t>
  </si>
  <si>
    <t>SAN JOSE DEL PEDREGAL</t>
  </si>
  <si>
    <t>SAN JUAN LOTIFICACION</t>
  </si>
  <si>
    <t>SAN ROBERTO DE SULA</t>
  </si>
  <si>
    <t>COL. SAN VICENTE  DE PAUL #2</t>
  </si>
  <si>
    <t>COL. SAN VICENTE DE PAUL #1</t>
  </si>
  <si>
    <t>SANDOVAL SORTO</t>
  </si>
  <si>
    <t>SANDOVAL SORTO 2da ETAPA</t>
  </si>
  <si>
    <t>SANTA CLARA</t>
  </si>
  <si>
    <t>SANTA MARIA</t>
  </si>
  <si>
    <t>SANTA MARTHA</t>
  </si>
  <si>
    <t>SANTA MONICA</t>
  </si>
  <si>
    <t>SANTA ROSA DE SAN PEDRO</t>
  </si>
  <si>
    <t>SANTA VENECIA</t>
  </si>
  <si>
    <t>SATELITE 1era ETAPA</t>
  </si>
  <si>
    <t>SATELITE 2da ETAPA</t>
  </si>
  <si>
    <t>SATELITE 3era ETAPA</t>
  </si>
  <si>
    <t>SATELITE IV ETAPA</t>
  </si>
  <si>
    <t>SATELITE V ETAPA</t>
  </si>
  <si>
    <t>SATURNO</t>
  </si>
  <si>
    <t>SITRAIHSS</t>
  </si>
  <si>
    <t>SITRAPLASH</t>
  </si>
  <si>
    <t>SITRATELH</t>
  </si>
  <si>
    <t>SITRAUNAH</t>
  </si>
  <si>
    <t>STIBYS</t>
  </si>
  <si>
    <t>SUYAPA- ANACH</t>
  </si>
  <si>
    <t>Tr. 2do DE ANILLO EL LIMONAR</t>
  </si>
  <si>
    <t>Tr. AEROPUERTO BORDO</t>
  </si>
  <si>
    <t>Tr. ALAMOS - NOVA</t>
  </si>
  <si>
    <t>Tr. AUTOLOTES EL PALON- ARENALES</t>
  </si>
  <si>
    <t>Tr. BOGRAN 2do ANILLO</t>
  </si>
  <si>
    <t>Tr. CAULOTALES-ALTAMISALES</t>
  </si>
  <si>
    <t>Tr. CARRET. LA LIMA- LOMAS DEL CARM</t>
  </si>
  <si>
    <t>Tr. CENTRAL SANTA MARTHA</t>
  </si>
  <si>
    <t>Tr. GUADALUPE 2do ANILLO</t>
  </si>
  <si>
    <t>Tr. JUAN RAMON MOLINA- PEAJE</t>
  </si>
  <si>
    <t>Tr. LIMONAR-ODILON AYESTAS, (Boulev</t>
  </si>
  <si>
    <t>Tr. LOMONAR - LOMAS DEL CARMEN</t>
  </si>
  <si>
    <t>Tr. LOS PRADOS  FESITRANH</t>
  </si>
  <si>
    <t>Tr. LOTIF. SAN JUAN -14 DE JULIO</t>
  </si>
  <si>
    <t>Tr. MADERAS NORIEGA- SATELITE</t>
  </si>
  <si>
    <t>Tr. MERCEDES FESITRANH</t>
  </si>
  <si>
    <t>Tr. ORQUIDEA BLANCA- METROPOLITANA</t>
  </si>
  <si>
    <t>Tr. PEAJE  LEMPIRA No.2</t>
  </si>
  <si>
    <t>Tr. RIVERA HERNANDEZ- SINAI</t>
  </si>
  <si>
    <t>Tr. Rivera Hernandez-Limite La Lima</t>
  </si>
  <si>
    <t>Tr. SANTA ANA M.C.R.</t>
  </si>
  <si>
    <t>Tr. VILLA ASTURIA CARRET. LA LIMA</t>
  </si>
  <si>
    <t>Tr. VILLA ERNESTINA-MIGUEL ANGEL PA</t>
  </si>
  <si>
    <t>Tr. VILLA RICA -15 DE SEPTIEMBRE</t>
  </si>
  <si>
    <t>Tr. VILLAS DEL CARMEN-EL CARMEN</t>
  </si>
  <si>
    <t>TREJO III ETAPA</t>
  </si>
  <si>
    <t>TREJO IV ETAPA</t>
  </si>
  <si>
    <t>UNIVERSAL</t>
  </si>
  <si>
    <t>VALLE AZUL</t>
  </si>
  <si>
    <t>VALLE DE SULA</t>
  </si>
  <si>
    <t>VENECIA</t>
  </si>
  <si>
    <t>COL. VIEJA PRIMAVERA</t>
  </si>
  <si>
    <t>VIEJA PRIMAVERA II ETAPA</t>
  </si>
  <si>
    <t>COL. VILLA ASTURIA I</t>
  </si>
  <si>
    <t>VILLA ERNESTINA</t>
  </si>
  <si>
    <t>VILLA EUGENIA</t>
  </si>
  <si>
    <t>VILLA OLIMPICA</t>
  </si>
  <si>
    <t>VILLA REAL</t>
  </si>
  <si>
    <t>VILLAS DEL BOSQUE I ETAPA</t>
  </si>
  <si>
    <t>VILLAS DEL BOSQUE II ETAPA</t>
  </si>
  <si>
    <t>VILLAS DEL CAMPO</t>
  </si>
  <si>
    <t>VILLAS DEL CARMEN</t>
  </si>
  <si>
    <t>VILLAS DULCE HOGAR</t>
  </si>
  <si>
    <t>VILLAS KITUR I</t>
  </si>
  <si>
    <t>VILLAS KITUR III</t>
  </si>
  <si>
    <t>VILLAS MACKEY</t>
  </si>
  <si>
    <t>ZIP SAN JOSE</t>
  </si>
  <si>
    <t>ZONA INDUSTRIAL CONT. COL. LA  PAZ</t>
  </si>
  <si>
    <t>ZONA PALENQUE</t>
  </si>
  <si>
    <t>10 DE SEPTIEMBRE</t>
  </si>
  <si>
    <t>14 DE JULIO</t>
  </si>
  <si>
    <t>6 DE MAYO (Asentamiento)</t>
  </si>
  <si>
    <t>Bordo Rafael L. Callejas</t>
  </si>
  <si>
    <t>Col. Brisas de Cemcol</t>
  </si>
  <si>
    <t>Col. Mi Rey (Traido deSegmentacion)</t>
  </si>
  <si>
    <t>Brisas del Merendon</t>
  </si>
  <si>
    <t>Col. Central Villegas</t>
  </si>
  <si>
    <t>Desvio Viejo - Aerop. Ramon V. Mora</t>
  </si>
  <si>
    <t>El Bordo de Rio Blanco</t>
  </si>
  <si>
    <t>El Sitio II Etapa</t>
  </si>
  <si>
    <t>La Cristiana</t>
  </si>
  <si>
    <t>Col. La Puerta No. 2</t>
  </si>
  <si>
    <t>Miguel Angel Pavon III</t>
  </si>
  <si>
    <t>Residencial Bermejo</t>
  </si>
  <si>
    <t>Residencial Las Torres</t>
  </si>
  <si>
    <t>Residencial Milla</t>
  </si>
  <si>
    <t>Residencial Torres Molinas</t>
  </si>
  <si>
    <t>Seccion 7 de junio</t>
  </si>
  <si>
    <t>Tramo Medicos Tara</t>
  </si>
  <si>
    <t>Bordo Rio Santa Ana (Traido deSegme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</si>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</sst>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vertical="center" wrapText="1"/>
    </xf>
    <xf numFmtId="2" fontId="0" fillId="2" borderId="0" xfId="0" applyNumberFormat="1" applyFill="1"/>
    <xf numFmtId="0" fontId="4" fillId="5" borderId="1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6" borderId="14" xfId="0" applyFont="1" applyFill="1" applyBorder="1" applyAlignment="1">
      <alignment horizontal="left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 wrapText="1"/>
    </xf>
    <xf numFmtId="1" fontId="5" fillId="6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Border="1"/>
    <xf numFmtId="0" fontId="0" fillId="0" borderId="18" xfId="0" applyBorder="1"/>
    <xf numFmtId="3" fontId="6" fillId="0" borderId="17" xfId="0" applyNumberFormat="1" applyFont="1" applyBorder="1"/>
    <xf numFmtId="3" fontId="0" fillId="0" borderId="0" xfId="0" applyNumberFormat="1" applyBorder="1"/>
    <xf numFmtId="3" fontId="0" fillId="0" borderId="18" xfId="0" applyNumberFormat="1" applyBorder="1"/>
    <xf numFmtId="3" fontId="0" fillId="0" borderId="17" xfId="0" applyNumberFormat="1" applyBorder="1"/>
    <xf numFmtId="0" fontId="7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left" vertical="center" wrapText="1"/>
    </xf>
    <xf numFmtId="0" fontId="1" fillId="7" borderId="1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0" fontId="10" fillId="2" borderId="19" xfId="0" applyFont="1" applyFill="1" applyBorder="1" applyAlignment="1">
      <alignment horizontal="center"/>
    </xf>
    <xf numFmtId="1" fontId="10" fillId="2" borderId="19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0" fontId="1" fillId="7" borderId="14" xfId="0" applyFont="1" applyFill="1" applyBorder="1" applyAlignment="1">
      <alignment horizontal="left" vertical="center"/>
    </xf>
    <xf numFmtId="2" fontId="0" fillId="2" borderId="21" xfId="0" applyNumberForma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164" fontId="0" fillId="2" borderId="21" xfId="0" applyNumberFormat="1" applyFill="1" applyBorder="1" applyAlignment="1">
      <alignment horizontal="center" vertical="center"/>
    </xf>
    <xf numFmtId="164" fontId="0" fillId="2" borderId="22" xfId="0" applyNumberFormat="1" applyFill="1" applyBorder="1" applyAlignment="1">
      <alignment horizontal="center" vertical="center"/>
    </xf>
    <xf numFmtId="1" fontId="0" fillId="2" borderId="23" xfId="0" applyNumberFormat="1" applyFill="1" applyBorder="1" applyAlignment="1">
      <alignment horizontal="center"/>
    </xf>
    <xf numFmtId="0" fontId="1" fillId="8" borderId="20" xfId="0" applyFont="1" applyFill="1" applyBorder="1" applyAlignment="1">
      <alignment horizontal="left" vertical="center"/>
    </xf>
    <xf numFmtId="2" fontId="0" fillId="2" borderId="19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" fontId="0" fillId="2" borderId="13" xfId="0" applyNumberForma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left" vertical="center"/>
    </xf>
    <xf numFmtId="0" fontId="1" fillId="10" borderId="20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center" vertical="center"/>
    </xf>
    <xf numFmtId="2" fontId="0" fillId="2" borderId="26" xfId="0" applyNumberForma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164" fontId="0" fillId="2" borderId="26" xfId="0" applyNumberFormat="1" applyFill="1" applyBorder="1" applyAlignment="1">
      <alignment horizontal="center" vertical="center"/>
    </xf>
    <xf numFmtId="164" fontId="0" fillId="2" borderId="27" xfId="0" applyNumberFormat="1" applyFill="1" applyBorder="1" applyAlignment="1">
      <alignment horizontal="center" vertical="center"/>
    </xf>
    <xf numFmtId="1" fontId="0" fillId="2" borderId="28" xfId="0" applyNumberFormat="1" applyFill="1" applyBorder="1" applyAlignment="1">
      <alignment horizontal="center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12" fillId="6" borderId="20" xfId="0" applyFont="1" applyFill="1" applyBorder="1" applyAlignment="1">
      <alignment horizontal="left" vertical="center" wrapText="1"/>
    </xf>
    <xf numFmtId="0" fontId="0" fillId="2" borderId="0" xfId="0" applyNumberFormat="1" applyFill="1"/>
    <xf numFmtId="1" fontId="0" fillId="2" borderId="0" xfId="0" applyNumberFormat="1" applyFill="1"/>
    <xf numFmtId="0" fontId="1" fillId="8" borderId="13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left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left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left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1" fontId="0" fillId="2" borderId="0" xfId="0" applyNumberFormat="1" applyFill="1" applyAlignment="1">
      <alignment horizontal="center"/>
    </xf>
    <xf numFmtId="0" fontId="0" fillId="2" borderId="20" xfId="0" applyFill="1" applyBorder="1" applyAlignment="1">
      <alignment horizontal="left" vertical="center"/>
    </xf>
    <xf numFmtId="0" fontId="0" fillId="2" borderId="24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/>
    </xf>
    <xf numFmtId="0" fontId="0" fillId="2" borderId="25" xfId="0" applyFill="1" applyBorder="1" applyAlignment="1">
      <alignment horizontal="left" vertical="center"/>
    </xf>
    <xf numFmtId="0" fontId="0" fillId="2" borderId="27" xfId="0" applyFill="1" applyBorder="1" applyAlignment="1">
      <alignment horizontal="center" vertical="center"/>
    </xf>
    <xf numFmtId="1" fontId="3" fillId="4" borderId="5" xfId="0" applyNumberFormat="1" applyFont="1" applyFill="1" applyBorder="1" applyAlignment="1">
      <alignment horizontal="center"/>
    </xf>
    <xf numFmtId="1" fontId="3" fillId="4" borderId="12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171449</xdr:rowOff>
    </xdr:from>
    <xdr:to>
      <xdr:col>2</xdr:col>
      <xdr:colOff>2352675</xdr:colOff>
      <xdr:row>1</xdr:row>
      <xdr:rowOff>942975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3362" b="35095"/>
        <a:stretch>
          <a:fillRect/>
        </a:stretch>
      </xdr:blipFill>
      <xdr:spPr bwMode="auto">
        <a:xfrm>
          <a:off x="352425" y="171449"/>
          <a:ext cx="2657475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win%20Sanchez/Desktop/RANKING%20FINAL%20POR%20BARRIOS%20SANPEDROSU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</sheetNames>
    <sheetDataSet>
      <sheetData sheetId="0" refreshError="1"/>
      <sheetData sheetId="1" refreshError="1">
        <row r="2">
          <cell r="D2">
            <v>1</v>
          </cell>
          <cell r="E2" t="str">
            <v>Barrio Barandilla</v>
          </cell>
        </row>
        <row r="3">
          <cell r="D3">
            <v>2</v>
          </cell>
        </row>
        <row r="4">
          <cell r="D4">
            <v>3</v>
          </cell>
        </row>
        <row r="5">
          <cell r="D5">
            <v>4</v>
          </cell>
          <cell r="E5" t="str">
            <v>Barrio Cabañas</v>
          </cell>
        </row>
        <row r="6">
          <cell r="D6">
            <v>5</v>
          </cell>
          <cell r="E6" t="str">
            <v>Barrio Cabañitas</v>
          </cell>
        </row>
        <row r="7">
          <cell r="D7">
            <v>6</v>
          </cell>
          <cell r="E7" t="str">
            <v>Barrio Concepción</v>
          </cell>
        </row>
        <row r="8">
          <cell r="D8">
            <v>7</v>
          </cell>
          <cell r="E8" t="str">
            <v>Barrio Chamelecon</v>
          </cell>
        </row>
        <row r="9">
          <cell r="D9">
            <v>8</v>
          </cell>
          <cell r="E9" t="str">
            <v>Barrio El Benque</v>
          </cell>
        </row>
        <row r="10">
          <cell r="D10">
            <v>9</v>
          </cell>
          <cell r="E10" t="str">
            <v>Barrio El Centro</v>
          </cell>
        </row>
        <row r="11">
          <cell r="D11">
            <v>10</v>
          </cell>
          <cell r="E11" t="str">
            <v>Barrio El Hipódromo</v>
          </cell>
        </row>
        <row r="12">
          <cell r="D12">
            <v>11</v>
          </cell>
          <cell r="E12" t="str">
            <v>Barrio El Malecón</v>
          </cell>
        </row>
        <row r="13">
          <cell r="D13">
            <v>12</v>
          </cell>
        </row>
        <row r="14">
          <cell r="D14">
            <v>13</v>
          </cell>
          <cell r="E14" t="str">
            <v>Barrio El Playon</v>
          </cell>
        </row>
        <row r="15">
          <cell r="D15">
            <v>14</v>
          </cell>
          <cell r="E15" t="str">
            <v>Barrio Guadalupe</v>
          </cell>
        </row>
        <row r="16">
          <cell r="D16">
            <v>15</v>
          </cell>
          <cell r="E16" t="str">
            <v>Barrio Guamilito</v>
          </cell>
        </row>
        <row r="17">
          <cell r="D17">
            <v>16</v>
          </cell>
          <cell r="E17" t="str">
            <v>Barrio Islas del Progreso No2</v>
          </cell>
        </row>
        <row r="18">
          <cell r="D18">
            <v>17</v>
          </cell>
          <cell r="E18" t="str">
            <v>Barrio La Bolsa</v>
          </cell>
        </row>
        <row r="19">
          <cell r="D19">
            <v>18</v>
          </cell>
          <cell r="E19" t="str">
            <v>Col. La Granja</v>
          </cell>
        </row>
        <row r="20">
          <cell r="D20">
            <v>19</v>
          </cell>
        </row>
        <row r="21">
          <cell r="D21">
            <v>20</v>
          </cell>
          <cell r="E21" t="str">
            <v>Barrio Las Acacias</v>
          </cell>
        </row>
        <row r="22">
          <cell r="D22">
            <v>21</v>
          </cell>
        </row>
        <row r="23">
          <cell r="D23">
            <v>22</v>
          </cell>
          <cell r="E23" t="str">
            <v>Barrio Las Palmas</v>
          </cell>
        </row>
        <row r="24">
          <cell r="D24">
            <v>23</v>
          </cell>
          <cell r="E24" t="str">
            <v>Barrio Lempira</v>
          </cell>
        </row>
        <row r="25">
          <cell r="D25">
            <v>24</v>
          </cell>
        </row>
        <row r="26">
          <cell r="D26">
            <v>25</v>
          </cell>
          <cell r="E26" t="str">
            <v>Barrio Medina</v>
          </cell>
        </row>
        <row r="27">
          <cell r="D27">
            <v>26</v>
          </cell>
          <cell r="E27" t="str">
            <v>Barrio Paz Barahona</v>
          </cell>
        </row>
        <row r="28">
          <cell r="D28">
            <v>27</v>
          </cell>
        </row>
        <row r="29">
          <cell r="D29">
            <v>28</v>
          </cell>
          <cell r="E29" t="str">
            <v>Barrio San Cristóbal</v>
          </cell>
        </row>
        <row r="30">
          <cell r="D30">
            <v>29</v>
          </cell>
          <cell r="E30" t="str">
            <v>Barrio San Fernando</v>
          </cell>
        </row>
        <row r="31">
          <cell r="D31">
            <v>30</v>
          </cell>
          <cell r="E31" t="str">
            <v>Barrio San Jorge</v>
          </cell>
        </row>
        <row r="32">
          <cell r="D32">
            <v>31</v>
          </cell>
          <cell r="E32" t="str">
            <v>Barrio San Juan</v>
          </cell>
        </row>
        <row r="33">
          <cell r="D33">
            <v>32</v>
          </cell>
          <cell r="E33" t="str">
            <v>Barrio Santa Ana</v>
          </cell>
        </row>
        <row r="34">
          <cell r="D34">
            <v>33</v>
          </cell>
          <cell r="E34" t="str">
            <v>Barrio Santa Anita</v>
          </cell>
        </row>
        <row r="35">
          <cell r="D35">
            <v>34</v>
          </cell>
          <cell r="E35" t="str">
            <v>Barrio Suncery</v>
          </cell>
        </row>
        <row r="36">
          <cell r="D36">
            <v>35</v>
          </cell>
          <cell r="E36" t="str">
            <v>Barrio Suyapa</v>
          </cell>
        </row>
        <row r="37">
          <cell r="D37">
            <v>36</v>
          </cell>
          <cell r="E37" t="str">
            <v>Barrio Terencio Sierra</v>
          </cell>
        </row>
        <row r="38">
          <cell r="D38">
            <v>37</v>
          </cell>
          <cell r="E38" t="str">
            <v>Col. Altamira</v>
          </cell>
        </row>
        <row r="39">
          <cell r="D39">
            <v>38</v>
          </cell>
          <cell r="E39" t="str">
            <v>Col. Altiplano</v>
          </cell>
        </row>
        <row r="40">
          <cell r="D40">
            <v>39</v>
          </cell>
          <cell r="E40" t="str">
            <v>Col. Aurora</v>
          </cell>
        </row>
        <row r="41">
          <cell r="D41">
            <v>40</v>
          </cell>
          <cell r="E41" t="str">
            <v>Col. Bella Vista</v>
          </cell>
        </row>
        <row r="42">
          <cell r="D42">
            <v>41</v>
          </cell>
          <cell r="E42" t="str">
            <v>Col. Berlín</v>
          </cell>
        </row>
        <row r="43">
          <cell r="D43">
            <v>42</v>
          </cell>
          <cell r="E43" t="str">
            <v>Col. Berm. Arriba o la Amistad</v>
          </cell>
        </row>
        <row r="44">
          <cell r="D44">
            <v>43</v>
          </cell>
          <cell r="E44" t="str">
            <v>Col. Bogran</v>
          </cell>
        </row>
        <row r="45">
          <cell r="D45">
            <v>44</v>
          </cell>
          <cell r="E45" t="str">
            <v>Col. Buenos Aires</v>
          </cell>
        </row>
        <row r="46">
          <cell r="D46">
            <v>45</v>
          </cell>
        </row>
        <row r="47">
          <cell r="D47">
            <v>46</v>
          </cell>
        </row>
        <row r="48">
          <cell r="D48">
            <v>47</v>
          </cell>
          <cell r="E48" t="str">
            <v>Col. Brisas del Sauce Norte</v>
          </cell>
        </row>
        <row r="49">
          <cell r="D49">
            <v>48</v>
          </cell>
          <cell r="E49" t="str">
            <v>Col. Brisas del Sauce Sur</v>
          </cell>
        </row>
        <row r="50">
          <cell r="D50">
            <v>49</v>
          </cell>
        </row>
        <row r="51">
          <cell r="D51">
            <v>50</v>
          </cell>
          <cell r="E51" t="str">
            <v>Col. Brisas No 3</v>
          </cell>
        </row>
        <row r="52">
          <cell r="D52">
            <v>51</v>
          </cell>
          <cell r="E52" t="str">
            <v>Col. Calpules</v>
          </cell>
        </row>
        <row r="53">
          <cell r="D53">
            <v>52</v>
          </cell>
          <cell r="E53" t="str">
            <v>Col. Central</v>
          </cell>
        </row>
        <row r="54">
          <cell r="D54">
            <v>53</v>
          </cell>
          <cell r="E54" t="str">
            <v>Col. Centroamericana</v>
          </cell>
        </row>
        <row r="55">
          <cell r="D55">
            <v>54</v>
          </cell>
          <cell r="E55" t="str">
            <v>Col. Cervecería</v>
          </cell>
        </row>
        <row r="56">
          <cell r="D56">
            <v>55</v>
          </cell>
          <cell r="E56" t="str">
            <v>Col. Colombia</v>
          </cell>
        </row>
        <row r="57">
          <cell r="D57">
            <v>56</v>
          </cell>
          <cell r="E57" t="str">
            <v>Col. Colvisula</v>
          </cell>
        </row>
        <row r="58">
          <cell r="D58">
            <v>57</v>
          </cell>
        </row>
        <row r="59">
          <cell r="D59">
            <v>58</v>
          </cell>
        </row>
        <row r="60">
          <cell r="D60">
            <v>59</v>
          </cell>
          <cell r="E60" t="str">
            <v>Col. Dubon</v>
          </cell>
        </row>
        <row r="61">
          <cell r="D61">
            <v>60</v>
          </cell>
        </row>
        <row r="62">
          <cell r="D62">
            <v>61</v>
          </cell>
        </row>
        <row r="63">
          <cell r="D63">
            <v>62</v>
          </cell>
          <cell r="E63" t="str">
            <v>Col. El Higueral</v>
          </cell>
        </row>
        <row r="64">
          <cell r="D64">
            <v>63</v>
          </cell>
          <cell r="E64" t="str">
            <v>Col. El Perpetuo Socorro</v>
          </cell>
        </row>
        <row r="65">
          <cell r="D65">
            <v>64</v>
          </cell>
          <cell r="E65" t="str">
            <v>Col. El Progreso</v>
          </cell>
        </row>
        <row r="66">
          <cell r="D66">
            <v>65</v>
          </cell>
          <cell r="E66" t="str">
            <v>Col. El Roble</v>
          </cell>
        </row>
        <row r="67">
          <cell r="D67">
            <v>66</v>
          </cell>
          <cell r="E67" t="str">
            <v>Col. Fe y Esperanza</v>
          </cell>
        </row>
        <row r="68">
          <cell r="D68">
            <v>67</v>
          </cell>
          <cell r="E68" t="str">
            <v>Col. Fesitranh</v>
          </cell>
        </row>
        <row r="69">
          <cell r="D69">
            <v>68</v>
          </cell>
          <cell r="E69" t="str">
            <v>Col. Figueroa</v>
          </cell>
        </row>
        <row r="70">
          <cell r="D70">
            <v>69</v>
          </cell>
          <cell r="E70" t="str">
            <v>Col. Flor del Valle</v>
          </cell>
        </row>
        <row r="71">
          <cell r="D71">
            <v>70</v>
          </cell>
          <cell r="E71" t="str">
            <v>Col. Gracias a Dios</v>
          </cell>
        </row>
        <row r="72">
          <cell r="D72">
            <v>71</v>
          </cell>
          <cell r="E72" t="str">
            <v>Col. Guanacaste</v>
          </cell>
        </row>
        <row r="73">
          <cell r="D73">
            <v>72</v>
          </cell>
          <cell r="E73" t="str">
            <v>Col.Hector Sabillon Cruz</v>
          </cell>
        </row>
        <row r="74">
          <cell r="D74">
            <v>73</v>
          </cell>
          <cell r="E74" t="str">
            <v>Col. Hernandez</v>
          </cell>
        </row>
        <row r="75">
          <cell r="D75">
            <v>74</v>
          </cell>
          <cell r="E75" t="str">
            <v>Col. Honduras</v>
          </cell>
        </row>
        <row r="76">
          <cell r="D76">
            <v>75</v>
          </cell>
          <cell r="E76" t="str">
            <v>Col. Ideal</v>
          </cell>
        </row>
        <row r="77">
          <cell r="D77">
            <v>76</v>
          </cell>
        </row>
        <row r="78">
          <cell r="D78">
            <v>77</v>
          </cell>
          <cell r="E78" t="str">
            <v>Col. Islas del Progreso</v>
          </cell>
        </row>
        <row r="79">
          <cell r="D79">
            <v>78</v>
          </cell>
          <cell r="E79" t="str">
            <v>Col. Jardines del Valle</v>
          </cell>
        </row>
        <row r="80">
          <cell r="D80">
            <v>79</v>
          </cell>
        </row>
        <row r="81">
          <cell r="D81">
            <v>80</v>
          </cell>
          <cell r="E81" t="str">
            <v>Col. Jerusalén</v>
          </cell>
        </row>
        <row r="82">
          <cell r="D82">
            <v>81</v>
          </cell>
          <cell r="E82" t="str">
            <v>Col. José Fernández Guzmán</v>
          </cell>
        </row>
        <row r="83">
          <cell r="D83">
            <v>82</v>
          </cell>
          <cell r="E83" t="str">
            <v>Col. Juan Lindo</v>
          </cell>
        </row>
        <row r="84">
          <cell r="D84">
            <v>83</v>
          </cell>
          <cell r="E84" t="str">
            <v>Col. La Blanquita</v>
          </cell>
        </row>
        <row r="85">
          <cell r="D85">
            <v>84</v>
          </cell>
          <cell r="E85" t="str">
            <v>Col. La Ceiba</v>
          </cell>
        </row>
        <row r="86">
          <cell r="D86">
            <v>85</v>
          </cell>
          <cell r="E86" t="str">
            <v>Col. La Cuchilla</v>
          </cell>
        </row>
        <row r="87">
          <cell r="D87">
            <v>86</v>
          </cell>
          <cell r="E87" t="str">
            <v>Col. La Esperanza</v>
          </cell>
        </row>
        <row r="88">
          <cell r="D88">
            <v>87</v>
          </cell>
        </row>
        <row r="89">
          <cell r="D89">
            <v>88</v>
          </cell>
        </row>
        <row r="90">
          <cell r="D90">
            <v>89</v>
          </cell>
          <cell r="E90" t="str">
            <v>Col. La Libertad</v>
          </cell>
        </row>
        <row r="91">
          <cell r="D91">
            <v>90</v>
          </cell>
          <cell r="E91" t="str">
            <v>Col. Las Mesetas</v>
          </cell>
        </row>
        <row r="92">
          <cell r="D92">
            <v>91</v>
          </cell>
        </row>
        <row r="93">
          <cell r="D93">
            <v>92</v>
          </cell>
          <cell r="E93" t="str">
            <v>Col. La Mora</v>
          </cell>
        </row>
        <row r="94">
          <cell r="D94">
            <v>93</v>
          </cell>
          <cell r="E94" t="str">
            <v>Col.La Paz</v>
          </cell>
        </row>
        <row r="95">
          <cell r="D95">
            <v>94</v>
          </cell>
          <cell r="E95" t="str">
            <v>Col. La Pradera</v>
          </cell>
        </row>
        <row r="96">
          <cell r="D96">
            <v>95</v>
          </cell>
        </row>
        <row r="97">
          <cell r="D97">
            <v>96</v>
          </cell>
        </row>
        <row r="98">
          <cell r="D98">
            <v>97</v>
          </cell>
        </row>
        <row r="99">
          <cell r="D99">
            <v>98</v>
          </cell>
          <cell r="E99" t="str">
            <v>Col. Las Brisas</v>
          </cell>
        </row>
        <row r="100">
          <cell r="D100">
            <v>99</v>
          </cell>
        </row>
        <row r="101">
          <cell r="D101">
            <v>100</v>
          </cell>
          <cell r="E101" t="str">
            <v>Col. Las Flores</v>
          </cell>
        </row>
        <row r="102">
          <cell r="D102">
            <v>101</v>
          </cell>
          <cell r="E102" t="str">
            <v>Col. Las Vegas</v>
          </cell>
        </row>
        <row r="103">
          <cell r="D103">
            <v>102</v>
          </cell>
        </row>
        <row r="104">
          <cell r="D104">
            <v>103</v>
          </cell>
          <cell r="E104" t="str">
            <v>Col. Los Angeles No 1</v>
          </cell>
        </row>
        <row r="105">
          <cell r="D105">
            <v>104</v>
          </cell>
          <cell r="E105" t="str">
            <v>Col. Los Angeles No 2</v>
          </cell>
        </row>
        <row r="106">
          <cell r="D106">
            <v>105</v>
          </cell>
          <cell r="E106" t="str">
            <v>Col. Los Angeles No 3</v>
          </cell>
        </row>
        <row r="107">
          <cell r="D107">
            <v>106</v>
          </cell>
          <cell r="E107" t="str">
            <v>Col. Los Castaños</v>
          </cell>
        </row>
        <row r="108">
          <cell r="D108">
            <v>107</v>
          </cell>
          <cell r="E108" t="str">
            <v>Col. Los Laureles</v>
          </cell>
        </row>
        <row r="109">
          <cell r="D109">
            <v>108</v>
          </cell>
        </row>
        <row r="110">
          <cell r="D110">
            <v>109</v>
          </cell>
          <cell r="E110" t="str">
            <v>Col. Los Zorzales No 1</v>
          </cell>
        </row>
        <row r="111">
          <cell r="D111">
            <v>110</v>
          </cell>
          <cell r="E111" t="str">
            <v>Col. Los Zorzales No 2</v>
          </cell>
        </row>
        <row r="112">
          <cell r="D112">
            <v>111</v>
          </cell>
          <cell r="E112" t="str">
            <v>Col. Modelo</v>
          </cell>
        </row>
        <row r="113">
          <cell r="D113">
            <v>112</v>
          </cell>
          <cell r="E113" t="str">
            <v>Col. Moderna</v>
          </cell>
        </row>
        <row r="114">
          <cell r="D114">
            <v>113</v>
          </cell>
          <cell r="E114" t="str">
            <v>Col. Modesto Rodas A. No 1</v>
          </cell>
        </row>
        <row r="115">
          <cell r="D115">
            <v>114</v>
          </cell>
          <cell r="E115" t="str">
            <v>Col. Modesto Rodas A.</v>
          </cell>
        </row>
        <row r="116">
          <cell r="D116">
            <v>115</v>
          </cell>
          <cell r="E116" t="str">
            <v>Col. Monte Fresco</v>
          </cell>
        </row>
        <row r="117">
          <cell r="D117">
            <v>116</v>
          </cell>
          <cell r="E117" t="str">
            <v>Col. Monte Fresco Centro</v>
          </cell>
        </row>
        <row r="118">
          <cell r="D118">
            <v>117</v>
          </cell>
          <cell r="E118" t="str">
            <v>Col. Morazan</v>
          </cell>
        </row>
        <row r="119">
          <cell r="D119">
            <v>118</v>
          </cell>
          <cell r="E119" t="str">
            <v>Col. Municipal</v>
          </cell>
        </row>
        <row r="120">
          <cell r="D120">
            <v>119</v>
          </cell>
          <cell r="E120" t="str">
            <v>Col. Navidad</v>
          </cell>
        </row>
        <row r="121">
          <cell r="D121">
            <v>120</v>
          </cell>
        </row>
        <row r="122">
          <cell r="D122">
            <v>121</v>
          </cell>
          <cell r="E122" t="str">
            <v>Col. Nueva Esperanza No 2</v>
          </cell>
        </row>
        <row r="123">
          <cell r="D123">
            <v>122</v>
          </cell>
        </row>
        <row r="124">
          <cell r="D124">
            <v>123</v>
          </cell>
          <cell r="E124" t="str">
            <v>Col. Orquídea Blanca</v>
          </cell>
        </row>
        <row r="125">
          <cell r="D125">
            <v>124</v>
          </cell>
          <cell r="E125" t="str">
            <v>Col. Palmira</v>
          </cell>
        </row>
        <row r="126">
          <cell r="D126">
            <v>125</v>
          </cell>
          <cell r="E126" t="str">
            <v>Col. Panting</v>
          </cell>
        </row>
        <row r="127">
          <cell r="D127">
            <v>126</v>
          </cell>
          <cell r="E127" t="str">
            <v>Col. Pastor Zelaya No 1</v>
          </cell>
        </row>
        <row r="128">
          <cell r="D128">
            <v>127</v>
          </cell>
          <cell r="E128" t="str">
            <v>Col. Pastor Zelaya No 2</v>
          </cell>
        </row>
        <row r="129">
          <cell r="D129">
            <v>128</v>
          </cell>
          <cell r="E129" t="str">
            <v>Col. Periodista</v>
          </cell>
        </row>
        <row r="130">
          <cell r="D130">
            <v>129</v>
          </cell>
          <cell r="E130" t="str">
            <v>Col. Prado Alto</v>
          </cell>
        </row>
        <row r="131">
          <cell r="D131">
            <v>130</v>
          </cell>
          <cell r="E131" t="str">
            <v>Col. Prado</v>
          </cell>
        </row>
        <row r="132">
          <cell r="D132">
            <v>131</v>
          </cell>
          <cell r="E132" t="str">
            <v>Col. Prieto</v>
          </cell>
        </row>
        <row r="133">
          <cell r="D133">
            <v>132</v>
          </cell>
        </row>
        <row r="134">
          <cell r="D134">
            <v>133</v>
          </cell>
          <cell r="E134" t="str">
            <v>Col. 15 de Octubre</v>
          </cell>
        </row>
        <row r="135">
          <cell r="D135">
            <v>134</v>
          </cell>
          <cell r="E135" t="str">
            <v>Col. Ramón V. Morales</v>
          </cell>
        </row>
        <row r="136">
          <cell r="D136">
            <v>135</v>
          </cell>
          <cell r="E136" t="str">
            <v>Col. Rapalo</v>
          </cell>
        </row>
        <row r="137">
          <cell r="D137">
            <v>136</v>
          </cell>
          <cell r="E137" t="str">
            <v>Col. Reparto La Esperanza</v>
          </cell>
        </row>
        <row r="138">
          <cell r="D138">
            <v>137</v>
          </cell>
          <cell r="E138" t="str">
            <v>Col. Residencial Guadalupe</v>
          </cell>
        </row>
        <row r="139">
          <cell r="D139">
            <v>138</v>
          </cell>
          <cell r="E139" t="str">
            <v>Col. Residencial La Gran Villa</v>
          </cell>
        </row>
        <row r="140">
          <cell r="D140">
            <v>139</v>
          </cell>
          <cell r="E140" t="str">
            <v>Col. Residencial Los Andes</v>
          </cell>
        </row>
        <row r="141">
          <cell r="D141">
            <v>140</v>
          </cell>
          <cell r="E141" t="str">
            <v>Col. Residencial Los Arcos</v>
          </cell>
        </row>
        <row r="142">
          <cell r="D142">
            <v>141</v>
          </cell>
          <cell r="E142" t="str">
            <v>Col. Río Blanco</v>
          </cell>
        </row>
        <row r="143">
          <cell r="D143">
            <v>142</v>
          </cell>
          <cell r="E143" t="str">
            <v>Col.Rio Piedras</v>
          </cell>
        </row>
        <row r="144">
          <cell r="D144">
            <v>143</v>
          </cell>
          <cell r="E144" t="str">
            <v>Col. Rivera Hernandez</v>
          </cell>
        </row>
        <row r="145">
          <cell r="D145">
            <v>144</v>
          </cell>
          <cell r="E145" t="str">
            <v>Col. Roberto Suazo Cordova</v>
          </cell>
        </row>
        <row r="146">
          <cell r="D146">
            <v>145</v>
          </cell>
          <cell r="E146" t="str">
            <v>Col. Ruiz</v>
          </cell>
        </row>
        <row r="147">
          <cell r="D147">
            <v>146</v>
          </cell>
          <cell r="E147" t="str">
            <v>Col. San Antonio</v>
          </cell>
        </row>
        <row r="148">
          <cell r="D148">
            <v>147</v>
          </cell>
          <cell r="E148" t="str">
            <v>Col. San Francisco</v>
          </cell>
        </row>
        <row r="149">
          <cell r="D149">
            <v>148</v>
          </cell>
          <cell r="E149" t="str">
            <v>Col. San Isidro</v>
          </cell>
        </row>
        <row r="150">
          <cell r="D150">
            <v>149</v>
          </cell>
        </row>
        <row r="151">
          <cell r="D151">
            <v>150</v>
          </cell>
        </row>
        <row r="152">
          <cell r="D152">
            <v>151</v>
          </cell>
        </row>
        <row r="153">
          <cell r="D153">
            <v>152</v>
          </cell>
          <cell r="E153" t="str">
            <v>Col. San Luis</v>
          </cell>
        </row>
        <row r="154">
          <cell r="D154">
            <v>153</v>
          </cell>
          <cell r="E154" t="str">
            <v>Col. San Pedro</v>
          </cell>
        </row>
        <row r="155">
          <cell r="D155">
            <v>154</v>
          </cell>
          <cell r="E155" t="str">
            <v>Col. San Sebastián</v>
          </cell>
        </row>
        <row r="156">
          <cell r="D156">
            <v>155</v>
          </cell>
          <cell r="E156" t="str">
            <v>Col. Santa Ana</v>
          </cell>
        </row>
        <row r="157">
          <cell r="D157">
            <v>156</v>
          </cell>
          <cell r="E157" t="str">
            <v>Col. Santa Marta</v>
          </cell>
        </row>
        <row r="158">
          <cell r="D158">
            <v>157</v>
          </cell>
        </row>
        <row r="159">
          <cell r="D159">
            <v>158</v>
          </cell>
          <cell r="E159" t="str">
            <v>Col. Seis de Mayo</v>
          </cell>
        </row>
        <row r="160">
          <cell r="D160">
            <v>159</v>
          </cell>
          <cell r="E160" t="str">
            <v>Col. Sesenta y Uno</v>
          </cell>
        </row>
        <row r="161">
          <cell r="D161">
            <v>160</v>
          </cell>
          <cell r="E161" t="str">
            <v>Col. Sinaí</v>
          </cell>
        </row>
        <row r="162">
          <cell r="D162">
            <v>161</v>
          </cell>
          <cell r="E162" t="str">
            <v>Col. Sitra Alus</v>
          </cell>
        </row>
        <row r="163">
          <cell r="D163">
            <v>162</v>
          </cell>
          <cell r="E163" t="str">
            <v>Col. Smith</v>
          </cell>
        </row>
        <row r="164">
          <cell r="D164">
            <v>163</v>
          </cell>
          <cell r="E164" t="str">
            <v>Col. Sólita</v>
          </cell>
        </row>
        <row r="165">
          <cell r="D165">
            <v>164</v>
          </cell>
          <cell r="E165" t="str">
            <v>Col. Sula "A"</v>
          </cell>
        </row>
        <row r="166">
          <cell r="D166">
            <v>165</v>
          </cell>
          <cell r="E166" t="str">
            <v>Col. Suyapa</v>
          </cell>
        </row>
        <row r="167">
          <cell r="D167">
            <v>166</v>
          </cell>
          <cell r="E167" t="str">
            <v>Col. Tara</v>
          </cell>
        </row>
        <row r="168">
          <cell r="D168">
            <v>167</v>
          </cell>
          <cell r="E168" t="str">
            <v>Col. Tepeaca</v>
          </cell>
        </row>
        <row r="169">
          <cell r="D169">
            <v>168</v>
          </cell>
          <cell r="E169" t="str">
            <v>Col. 13 de Marzo</v>
          </cell>
        </row>
        <row r="170">
          <cell r="D170">
            <v>169</v>
          </cell>
          <cell r="E170" t="str">
            <v>Col. Trejo</v>
          </cell>
        </row>
        <row r="171">
          <cell r="D171">
            <v>170</v>
          </cell>
          <cell r="E171" t="str">
            <v>Col. Universidad</v>
          </cell>
        </row>
        <row r="172">
          <cell r="D172">
            <v>171</v>
          </cell>
        </row>
        <row r="173">
          <cell r="D173">
            <v>172</v>
          </cell>
        </row>
        <row r="174">
          <cell r="D174">
            <v>173</v>
          </cell>
          <cell r="E174" t="str">
            <v>Col. Villa Florencia</v>
          </cell>
        </row>
        <row r="175">
          <cell r="D175">
            <v>174</v>
          </cell>
          <cell r="E175" t="str">
            <v>Col. Villa Rica</v>
          </cell>
        </row>
        <row r="176">
          <cell r="D176">
            <v>175</v>
          </cell>
          <cell r="E176" t="str">
            <v>Col. Villas del Sol</v>
          </cell>
        </row>
        <row r="177">
          <cell r="D177">
            <v>176</v>
          </cell>
          <cell r="E177" t="str">
            <v>Col. Veracruz</v>
          </cell>
        </row>
        <row r="178">
          <cell r="D178">
            <v>177</v>
          </cell>
          <cell r="E178" t="str">
            <v>Col. Zelaya</v>
          </cell>
        </row>
        <row r="179">
          <cell r="D179">
            <v>178</v>
          </cell>
          <cell r="E179" t="str">
            <v>Col. Zeron</v>
          </cell>
        </row>
        <row r="180">
          <cell r="D180">
            <v>179</v>
          </cell>
          <cell r="E180" t="str">
            <v>Col. Arenales</v>
          </cell>
        </row>
        <row r="181">
          <cell r="D181">
            <v>180</v>
          </cell>
        </row>
        <row r="182">
          <cell r="D182">
            <v>181</v>
          </cell>
          <cell r="E182" t="str">
            <v>Aldea El Carmen</v>
          </cell>
        </row>
        <row r="183">
          <cell r="D183">
            <v>182</v>
          </cell>
        </row>
        <row r="184">
          <cell r="D184">
            <v>183</v>
          </cell>
          <cell r="E184" t="str">
            <v>Boulevard Morazan</v>
          </cell>
        </row>
        <row r="185">
          <cell r="D185">
            <v>184</v>
          </cell>
          <cell r="E185" t="str">
            <v>Caserío Campo San José</v>
          </cell>
        </row>
        <row r="186">
          <cell r="D186">
            <v>185</v>
          </cell>
        </row>
        <row r="187">
          <cell r="D187">
            <v>186</v>
          </cell>
        </row>
        <row r="188">
          <cell r="D188">
            <v>187</v>
          </cell>
        </row>
        <row r="189">
          <cell r="D189">
            <v>188</v>
          </cell>
          <cell r="E189" t="str">
            <v>Zona del Río Bermejo</v>
          </cell>
        </row>
        <row r="190">
          <cell r="D190">
            <v>189</v>
          </cell>
        </row>
        <row r="191">
          <cell r="D191">
            <v>190</v>
          </cell>
          <cell r="E191" t="str">
            <v>Zona Militar</v>
          </cell>
        </row>
        <row r="192">
          <cell r="D192">
            <v>191</v>
          </cell>
          <cell r="E192" t="str">
            <v>Col. Evenezer</v>
          </cell>
        </row>
        <row r="193">
          <cell r="D193">
            <v>192</v>
          </cell>
          <cell r="E193" t="str">
            <v>Col. Los Laureles</v>
          </cell>
        </row>
        <row r="194">
          <cell r="D194">
            <v>193</v>
          </cell>
          <cell r="E194" t="str">
            <v>Col. 15 de Septiembre</v>
          </cell>
        </row>
        <row r="195">
          <cell r="D195">
            <v>194</v>
          </cell>
        </row>
        <row r="196">
          <cell r="D196">
            <v>195</v>
          </cell>
          <cell r="E196" t="str">
            <v>ALAMEDA</v>
          </cell>
        </row>
        <row r="197">
          <cell r="D197">
            <v>196</v>
          </cell>
        </row>
        <row r="198">
          <cell r="D198">
            <v>197</v>
          </cell>
        </row>
        <row r="199">
          <cell r="D199">
            <v>198</v>
          </cell>
        </row>
        <row r="200">
          <cell r="D200">
            <v>199</v>
          </cell>
          <cell r="E200" t="str">
            <v>ALFONSO LACAYO</v>
          </cell>
        </row>
        <row r="201">
          <cell r="D201">
            <v>200</v>
          </cell>
          <cell r="E201" t="str">
            <v>COL. ALTAMISALES</v>
          </cell>
        </row>
        <row r="202">
          <cell r="D202">
            <v>201</v>
          </cell>
        </row>
        <row r="203">
          <cell r="D203">
            <v>202</v>
          </cell>
          <cell r="E203" t="str">
            <v>COL. ALTOS DEL PORVENIR</v>
          </cell>
        </row>
        <row r="204">
          <cell r="D204">
            <v>203</v>
          </cell>
          <cell r="E204" t="str">
            <v>ANDALUCIA</v>
          </cell>
        </row>
        <row r="205">
          <cell r="D205">
            <v>204</v>
          </cell>
          <cell r="E205" t="str">
            <v>ANEXO BRISAS INVA</v>
          </cell>
        </row>
        <row r="206">
          <cell r="D206">
            <v>205</v>
          </cell>
          <cell r="E206" t="str">
            <v>ANGEL FAJARDO</v>
          </cell>
        </row>
        <row r="207">
          <cell r="D207">
            <v>206</v>
          </cell>
          <cell r="E207" t="str">
            <v>ANGELES DEL CARMEN</v>
          </cell>
        </row>
        <row r="208">
          <cell r="D208">
            <v>207</v>
          </cell>
        </row>
        <row r="209">
          <cell r="D209">
            <v>208</v>
          </cell>
        </row>
        <row r="210">
          <cell r="D210">
            <v>209</v>
          </cell>
          <cell r="E210" t="str">
            <v>BORDO 6 DE MAYO</v>
          </cell>
        </row>
        <row r="211">
          <cell r="D211">
            <v>210</v>
          </cell>
          <cell r="E211" t="str">
            <v>BORDO EL ROBLE</v>
          </cell>
        </row>
        <row r="212">
          <cell r="D212">
            <v>211</v>
          </cell>
          <cell r="E212" t="str">
            <v>BORDO UNIVERSAL- LAS VEGAS</v>
          </cell>
        </row>
        <row r="213">
          <cell r="D213">
            <v>212</v>
          </cell>
        </row>
        <row r="214">
          <cell r="D214">
            <v>213</v>
          </cell>
          <cell r="E214" t="str">
            <v>BOULEVARD MORAZAN</v>
          </cell>
        </row>
        <row r="215">
          <cell r="D215">
            <v>214</v>
          </cell>
          <cell r="E215" t="str">
            <v>BRISAS DEL AEROPUERTO</v>
          </cell>
        </row>
        <row r="216">
          <cell r="D216">
            <v>215</v>
          </cell>
          <cell r="E216" t="str">
            <v>BRISAS DEL CACAO</v>
          </cell>
        </row>
        <row r="217">
          <cell r="D217">
            <v>216</v>
          </cell>
        </row>
        <row r="218">
          <cell r="D218">
            <v>217</v>
          </cell>
          <cell r="E218" t="str">
            <v>BRISAS DEL POLVORIN</v>
          </cell>
        </row>
        <row r="219">
          <cell r="D219">
            <v>218</v>
          </cell>
          <cell r="E219" t="str">
            <v>BRISAS INVA</v>
          </cell>
        </row>
        <row r="220">
          <cell r="D220">
            <v>219</v>
          </cell>
          <cell r="E220" t="str">
            <v>BUENA VISTA</v>
          </cell>
        </row>
        <row r="221">
          <cell r="D221">
            <v>220</v>
          </cell>
          <cell r="E221" t="str">
            <v>BUENOS AMIGOS</v>
          </cell>
        </row>
        <row r="222">
          <cell r="D222">
            <v>221</v>
          </cell>
          <cell r="E222" t="str">
            <v>COL.CAULOTALES</v>
          </cell>
        </row>
        <row r="223">
          <cell r="D223">
            <v>222</v>
          </cell>
          <cell r="E223" t="str">
            <v>COL. CAULOTALES 2</v>
          </cell>
        </row>
        <row r="224">
          <cell r="D224">
            <v>223</v>
          </cell>
          <cell r="E224" t="str">
            <v>CACVIL</v>
          </cell>
        </row>
        <row r="225">
          <cell r="D225">
            <v>224</v>
          </cell>
        </row>
        <row r="226">
          <cell r="D226">
            <v>225</v>
          </cell>
          <cell r="E226" t="str">
            <v>CARMEN INVA</v>
          </cell>
        </row>
        <row r="227">
          <cell r="D227">
            <v>226</v>
          </cell>
        </row>
        <row r="228">
          <cell r="D228">
            <v>227</v>
          </cell>
          <cell r="E228" t="str">
            <v>COL.CENTRALITA</v>
          </cell>
        </row>
        <row r="229">
          <cell r="D229">
            <v>228</v>
          </cell>
          <cell r="E229" t="str">
            <v>CERRITO LINDO</v>
          </cell>
        </row>
        <row r="230">
          <cell r="D230">
            <v>229</v>
          </cell>
          <cell r="E230" t="str">
            <v>COL. CHAMELECON II</v>
          </cell>
        </row>
        <row r="231">
          <cell r="D231">
            <v>230</v>
          </cell>
        </row>
        <row r="232">
          <cell r="D232">
            <v>231</v>
          </cell>
          <cell r="E232" t="str">
            <v>COLINAS DEL CARMEN</v>
          </cell>
        </row>
        <row r="233">
          <cell r="D233">
            <v>232</v>
          </cell>
          <cell r="E233" t="str">
            <v>COMPLEJO RESIDENCIAL</v>
          </cell>
        </row>
        <row r="234">
          <cell r="D234">
            <v>233</v>
          </cell>
          <cell r="E234" t="str">
            <v>CONTINENTAL</v>
          </cell>
        </row>
        <row r="235">
          <cell r="D235">
            <v>234</v>
          </cell>
        </row>
        <row r="236">
          <cell r="D236">
            <v>235</v>
          </cell>
          <cell r="E236" t="str">
            <v>COUNTRY</v>
          </cell>
        </row>
        <row r="237">
          <cell r="D237">
            <v>236</v>
          </cell>
          <cell r="E237" t="str">
            <v>COVIMAL</v>
          </cell>
        </row>
        <row r="238">
          <cell r="D238">
            <v>237</v>
          </cell>
          <cell r="E238" t="str">
            <v>CRISTO VIENE</v>
          </cell>
        </row>
        <row r="239">
          <cell r="D239">
            <v>238</v>
          </cell>
          <cell r="E239" t="str">
            <v>COL. DEL VALLE</v>
          </cell>
        </row>
        <row r="240">
          <cell r="D240">
            <v>239</v>
          </cell>
          <cell r="E240" t="str">
            <v>DURPASA</v>
          </cell>
        </row>
        <row r="241">
          <cell r="D241">
            <v>240</v>
          </cell>
          <cell r="E241" t="str">
            <v>EL BARRIAL</v>
          </cell>
        </row>
        <row r="242">
          <cell r="D242">
            <v>241</v>
          </cell>
          <cell r="E242" t="str">
            <v>EL CACAO</v>
          </cell>
        </row>
        <row r="243">
          <cell r="D243">
            <v>242</v>
          </cell>
          <cell r="E243" t="str">
            <v>EL CAMPO</v>
          </cell>
        </row>
        <row r="244">
          <cell r="D244">
            <v>243</v>
          </cell>
          <cell r="E244" t="str">
            <v>EL CHORIZO</v>
          </cell>
        </row>
        <row r="245">
          <cell r="D245">
            <v>244</v>
          </cell>
          <cell r="E245" t="str">
            <v>EL EDEN</v>
          </cell>
        </row>
        <row r="246">
          <cell r="D246">
            <v>245</v>
          </cell>
          <cell r="E246" t="str">
            <v>EL LIMONAR</v>
          </cell>
        </row>
        <row r="247">
          <cell r="D247">
            <v>246</v>
          </cell>
          <cell r="E247" t="str">
            <v>EL PARAISO</v>
          </cell>
        </row>
        <row r="248">
          <cell r="D248">
            <v>247</v>
          </cell>
          <cell r="E248" t="str">
            <v>EL PEDREGAL</v>
          </cell>
        </row>
        <row r="249">
          <cell r="D249">
            <v>248</v>
          </cell>
          <cell r="E249" t="str">
            <v>EL PORVENIR</v>
          </cell>
        </row>
        <row r="250">
          <cell r="D250">
            <v>249</v>
          </cell>
        </row>
        <row r="251">
          <cell r="D251">
            <v>250</v>
          </cell>
          <cell r="E251" t="str">
            <v>EL SAUCE</v>
          </cell>
        </row>
        <row r="252">
          <cell r="D252">
            <v>251</v>
          </cell>
          <cell r="E252" t="str">
            <v>COL. EL SAUCE</v>
          </cell>
        </row>
        <row r="253">
          <cell r="D253">
            <v>252</v>
          </cell>
          <cell r="E253" t="str">
            <v>EL SITIO</v>
          </cell>
        </row>
        <row r="254">
          <cell r="D254">
            <v>253</v>
          </cell>
          <cell r="E254" t="str">
            <v>EL TRIANGULO</v>
          </cell>
        </row>
        <row r="255">
          <cell r="D255">
            <v>254</v>
          </cell>
          <cell r="E255" t="str">
            <v>COL. ESPAÑA</v>
          </cell>
        </row>
        <row r="256">
          <cell r="D256">
            <v>255</v>
          </cell>
        </row>
        <row r="257">
          <cell r="D257">
            <v>256</v>
          </cell>
          <cell r="E257" t="str">
            <v>ESQUIPULAS No.1</v>
          </cell>
        </row>
        <row r="258">
          <cell r="D258">
            <v>257</v>
          </cell>
          <cell r="E258" t="str">
            <v>ESQUIPULAS No.2</v>
          </cell>
        </row>
        <row r="259">
          <cell r="D259">
            <v>258</v>
          </cell>
          <cell r="E259" t="str">
            <v>ETAHSA</v>
          </cell>
        </row>
        <row r="260">
          <cell r="D260">
            <v>259</v>
          </cell>
          <cell r="E260" t="str">
            <v>COL. FELIPE ZELAYA</v>
          </cell>
        </row>
        <row r="261">
          <cell r="D261">
            <v>260</v>
          </cell>
        </row>
        <row r="262">
          <cell r="D262">
            <v>261</v>
          </cell>
          <cell r="E262" t="str">
            <v>COL. FESITRANH II (CELEO GONZALEZ)</v>
          </cell>
        </row>
        <row r="263">
          <cell r="D263">
            <v>262</v>
          </cell>
          <cell r="E263" t="str">
            <v>COL. FILADELFIA</v>
          </cell>
        </row>
        <row r="264">
          <cell r="D264">
            <v>263</v>
          </cell>
          <cell r="E264" t="str">
            <v>FINCA VIEJA</v>
          </cell>
        </row>
        <row r="265">
          <cell r="D265">
            <v>264</v>
          </cell>
          <cell r="E265" t="str">
            <v>FLORIDA</v>
          </cell>
        </row>
        <row r="266">
          <cell r="D266">
            <v>265</v>
          </cell>
          <cell r="E266" t="str">
            <v>GEISA I ETAPA</v>
          </cell>
        </row>
        <row r="267">
          <cell r="D267">
            <v>266</v>
          </cell>
          <cell r="E267" t="str">
            <v>GEISA II ETAPA</v>
          </cell>
        </row>
        <row r="268">
          <cell r="D268">
            <v>267</v>
          </cell>
          <cell r="E268" t="str">
            <v>GOYBI</v>
          </cell>
        </row>
        <row r="269">
          <cell r="D269">
            <v>268</v>
          </cell>
          <cell r="E269" t="str">
            <v>COL. GUANACASTE</v>
          </cell>
        </row>
        <row r="270">
          <cell r="D270">
            <v>269</v>
          </cell>
        </row>
        <row r="271">
          <cell r="D271">
            <v>270</v>
          </cell>
        </row>
        <row r="272">
          <cell r="D272">
            <v>271</v>
          </cell>
        </row>
        <row r="273">
          <cell r="D273">
            <v>272</v>
          </cell>
        </row>
        <row r="274">
          <cell r="D274">
            <v>273</v>
          </cell>
          <cell r="E274" t="str">
            <v>HERMOSA PROVINCIA</v>
          </cell>
        </row>
        <row r="275">
          <cell r="D275">
            <v>274</v>
          </cell>
          <cell r="E275" t="str">
            <v>HERNANDEZ MOREL</v>
          </cell>
        </row>
        <row r="276">
          <cell r="D276">
            <v>275</v>
          </cell>
          <cell r="E276" t="str">
            <v>INDIANA</v>
          </cell>
        </row>
        <row r="277">
          <cell r="D277">
            <v>276</v>
          </cell>
          <cell r="E277" t="str">
            <v>COL. JOSE  M. ARRIAGA II</v>
          </cell>
        </row>
        <row r="278">
          <cell r="D278">
            <v>277</v>
          </cell>
        </row>
        <row r="279">
          <cell r="D279">
            <v>278</v>
          </cell>
        </row>
        <row r="280">
          <cell r="D280">
            <v>279</v>
          </cell>
          <cell r="E280" t="str">
            <v>COL. JOSE M. ARRIAGA I</v>
          </cell>
        </row>
        <row r="281">
          <cell r="D281">
            <v>280</v>
          </cell>
          <cell r="E281" t="str">
            <v>JUAN RAMON MOLINA</v>
          </cell>
        </row>
        <row r="282">
          <cell r="D282">
            <v>281</v>
          </cell>
          <cell r="E282" t="str">
            <v>JUNTA NACIONA DE BIENESTAR SOCIAL</v>
          </cell>
        </row>
        <row r="283">
          <cell r="D283">
            <v>282</v>
          </cell>
          <cell r="E283" t="str">
            <v>JUPITER</v>
          </cell>
        </row>
        <row r="284">
          <cell r="D284">
            <v>283</v>
          </cell>
          <cell r="E284" t="str">
            <v>LA GUARDIA</v>
          </cell>
        </row>
        <row r="285">
          <cell r="D285">
            <v>284</v>
          </cell>
          <cell r="E285" t="str">
            <v>LA HUMILDAD</v>
          </cell>
        </row>
        <row r="286">
          <cell r="D286">
            <v>285</v>
          </cell>
        </row>
        <row r="287">
          <cell r="D287">
            <v>286</v>
          </cell>
          <cell r="E287" t="str">
            <v>LA SABANA</v>
          </cell>
        </row>
        <row r="288">
          <cell r="D288">
            <v>287</v>
          </cell>
          <cell r="E288" t="str">
            <v>LA UNION</v>
          </cell>
        </row>
        <row r="289">
          <cell r="D289">
            <v>288</v>
          </cell>
          <cell r="E289" t="str">
            <v>LA VICTORIA</v>
          </cell>
        </row>
        <row r="290">
          <cell r="D290">
            <v>289</v>
          </cell>
          <cell r="E290" t="str">
            <v>LAS ANONAS</v>
          </cell>
        </row>
        <row r="291">
          <cell r="D291">
            <v>290</v>
          </cell>
        </row>
        <row r="292">
          <cell r="D292">
            <v>291</v>
          </cell>
          <cell r="E292" t="str">
            <v>LAS MERCEDES</v>
          </cell>
        </row>
        <row r="293">
          <cell r="D293">
            <v>292</v>
          </cell>
          <cell r="E293" t="str">
            <v>LEMPIRA No.1</v>
          </cell>
        </row>
        <row r="294">
          <cell r="D294">
            <v>293</v>
          </cell>
          <cell r="E294" t="str">
            <v>LEMPIRA No.3</v>
          </cell>
        </row>
        <row r="295">
          <cell r="D295">
            <v>294</v>
          </cell>
          <cell r="E295" t="str">
            <v>LEMPIRA No2</v>
          </cell>
        </row>
        <row r="296">
          <cell r="D296">
            <v>295</v>
          </cell>
          <cell r="E296" t="str">
            <v>COL. RAFAEL LEONARDO CALLEJAS</v>
          </cell>
        </row>
        <row r="297">
          <cell r="D297">
            <v>296</v>
          </cell>
        </row>
        <row r="298">
          <cell r="D298">
            <v>297</v>
          </cell>
          <cell r="E298" t="str">
            <v>LLANOS DE SULA I</v>
          </cell>
        </row>
        <row r="299">
          <cell r="D299">
            <v>298</v>
          </cell>
          <cell r="E299" t="str">
            <v>LLANOS DE SULA II</v>
          </cell>
        </row>
        <row r="300">
          <cell r="D300">
            <v>299</v>
          </cell>
          <cell r="E300" t="str">
            <v>LLANOS DE SULA IV</v>
          </cell>
        </row>
        <row r="301">
          <cell r="D301">
            <v>300</v>
          </cell>
          <cell r="E301" t="str">
            <v>LOMA LINDA</v>
          </cell>
        </row>
        <row r="302">
          <cell r="D302">
            <v>301</v>
          </cell>
          <cell r="E302" t="str">
            <v>LOMAS DE BELLA VISTA</v>
          </cell>
        </row>
        <row r="303">
          <cell r="D303">
            <v>302</v>
          </cell>
          <cell r="E303" t="str">
            <v>LOMAS DE RAQUEL</v>
          </cell>
        </row>
        <row r="304">
          <cell r="D304">
            <v>303</v>
          </cell>
          <cell r="E304" t="str">
            <v>LOMAS DE SAN JUAN</v>
          </cell>
        </row>
        <row r="305">
          <cell r="D305">
            <v>304</v>
          </cell>
          <cell r="E305" t="str">
            <v>LOMAS DE SAN JUAN 2da ETAPA</v>
          </cell>
        </row>
        <row r="306">
          <cell r="D306">
            <v>305</v>
          </cell>
          <cell r="E306" t="str">
            <v>LOMAS DEL CARMEN</v>
          </cell>
        </row>
        <row r="307">
          <cell r="D307">
            <v>306</v>
          </cell>
          <cell r="E307" t="str">
            <v>LOS ALAMOS</v>
          </cell>
        </row>
        <row r="308">
          <cell r="D308">
            <v>307</v>
          </cell>
          <cell r="E308" t="str">
            <v>LOS ALPES</v>
          </cell>
        </row>
        <row r="309">
          <cell r="D309">
            <v>308</v>
          </cell>
          <cell r="E309" t="str">
            <v>LOS CASTAÑOS II ETAPA</v>
          </cell>
        </row>
        <row r="310">
          <cell r="D310">
            <v>309</v>
          </cell>
          <cell r="E310" t="str">
            <v>LOS CEDROS</v>
          </cell>
        </row>
        <row r="311">
          <cell r="D311">
            <v>310</v>
          </cell>
          <cell r="E311" t="str">
            <v>LOS NARANJOS</v>
          </cell>
        </row>
        <row r="312">
          <cell r="D312">
            <v>311</v>
          </cell>
          <cell r="E312" t="str">
            <v>LOS PINOS</v>
          </cell>
        </row>
        <row r="313">
          <cell r="D313">
            <v>312</v>
          </cell>
        </row>
        <row r="314">
          <cell r="D314">
            <v>313</v>
          </cell>
          <cell r="E314" t="str">
            <v>LOS PINOS 2DA. ETAPA</v>
          </cell>
        </row>
        <row r="315">
          <cell r="D315">
            <v>314</v>
          </cell>
          <cell r="E315" t="str">
            <v>LOS PRADOS</v>
          </cell>
        </row>
        <row r="316">
          <cell r="D316">
            <v>315</v>
          </cell>
          <cell r="E316" t="str">
            <v>LUIS GARCIA BUSTAMANTE</v>
          </cell>
        </row>
        <row r="317">
          <cell r="D317">
            <v>316</v>
          </cell>
          <cell r="E317" t="str">
            <v>Col. Luisiana</v>
          </cell>
        </row>
        <row r="318">
          <cell r="D318">
            <v>317</v>
          </cell>
          <cell r="E318" t="str">
            <v>LUQUE</v>
          </cell>
        </row>
        <row r="319">
          <cell r="D319">
            <v>318</v>
          </cell>
          <cell r="E319" t="str">
            <v>MAZZARELLO</v>
          </cell>
        </row>
        <row r="320">
          <cell r="D320">
            <v>319</v>
          </cell>
          <cell r="E320" t="str">
            <v>MERENDON</v>
          </cell>
        </row>
        <row r="321">
          <cell r="D321">
            <v>320</v>
          </cell>
          <cell r="E321" t="str">
            <v>METROPOLITANA</v>
          </cell>
        </row>
        <row r="322">
          <cell r="D322">
            <v>321</v>
          </cell>
          <cell r="E322" t="str">
            <v>MI UNICA ESPERANZA</v>
          </cell>
        </row>
        <row r="323">
          <cell r="D323">
            <v>322</v>
          </cell>
        </row>
        <row r="324">
          <cell r="D324">
            <v>323</v>
          </cell>
          <cell r="E324" t="str">
            <v>MIGUEL ANGEL PAVON II</v>
          </cell>
        </row>
        <row r="325">
          <cell r="D325">
            <v>324</v>
          </cell>
          <cell r="E325" t="str">
            <v>MIRAMELINDA</v>
          </cell>
        </row>
        <row r="326">
          <cell r="D326">
            <v>325</v>
          </cell>
          <cell r="E326" t="str">
            <v>MONTAÑITA</v>
          </cell>
        </row>
        <row r="327">
          <cell r="D327">
            <v>326</v>
          </cell>
          <cell r="E327" t="str">
            <v>MONTE ALEGRE</v>
          </cell>
        </row>
        <row r="328">
          <cell r="D328">
            <v>327</v>
          </cell>
          <cell r="E328" t="str">
            <v>MONTE BELLO</v>
          </cell>
        </row>
        <row r="329">
          <cell r="D329">
            <v>328</v>
          </cell>
          <cell r="E329" t="str">
            <v>COL. MONTE VERDE</v>
          </cell>
        </row>
        <row r="330">
          <cell r="D330">
            <v>329</v>
          </cell>
          <cell r="E330" t="str">
            <v>MONTECARLO</v>
          </cell>
        </row>
        <row r="331">
          <cell r="D331">
            <v>330</v>
          </cell>
          <cell r="E331" t="str">
            <v>MONTEFRESCO ESTE</v>
          </cell>
        </row>
        <row r="332">
          <cell r="D332">
            <v>331</v>
          </cell>
          <cell r="E332" t="str">
            <v>MORALES I</v>
          </cell>
        </row>
        <row r="333">
          <cell r="D333">
            <v>332</v>
          </cell>
          <cell r="E333" t="str">
            <v>MORALES II</v>
          </cell>
        </row>
        <row r="334">
          <cell r="D334">
            <v>333</v>
          </cell>
          <cell r="E334" t="str">
            <v>MORALES III</v>
          </cell>
        </row>
        <row r="335">
          <cell r="D335">
            <v>334</v>
          </cell>
          <cell r="E335" t="str">
            <v>MORALES No.4</v>
          </cell>
        </row>
        <row r="336">
          <cell r="D336">
            <v>335</v>
          </cell>
          <cell r="E336" t="str">
            <v>NOVA</v>
          </cell>
        </row>
        <row r="337">
          <cell r="D337">
            <v>336</v>
          </cell>
          <cell r="E337" t="str">
            <v>COL.NUEVA ESPERANZA</v>
          </cell>
        </row>
        <row r="338">
          <cell r="D338">
            <v>337</v>
          </cell>
          <cell r="E338" t="str">
            <v>COL. NUEVA PRIMAVERA</v>
          </cell>
        </row>
        <row r="339">
          <cell r="D339">
            <v>338</v>
          </cell>
          <cell r="E339" t="str">
            <v>ODILON AYESTAS</v>
          </cell>
        </row>
        <row r="340">
          <cell r="D340">
            <v>339</v>
          </cell>
          <cell r="E340" t="str">
            <v>ORQUIDEA</v>
          </cell>
        </row>
        <row r="341">
          <cell r="D341">
            <v>340</v>
          </cell>
          <cell r="E341" t="str">
            <v>PADILLA</v>
          </cell>
        </row>
        <row r="342">
          <cell r="D342">
            <v>341</v>
          </cell>
          <cell r="E342" t="str">
            <v>PALMERAS</v>
          </cell>
        </row>
        <row r="343">
          <cell r="D343">
            <v>342</v>
          </cell>
        </row>
        <row r="344">
          <cell r="D344">
            <v>343</v>
          </cell>
          <cell r="E344" t="str">
            <v>PALOS VERDES</v>
          </cell>
        </row>
        <row r="345">
          <cell r="D345">
            <v>344</v>
          </cell>
        </row>
        <row r="346">
          <cell r="D346">
            <v>345</v>
          </cell>
          <cell r="E346" t="str">
            <v>PERFECTO VASQUEZ</v>
          </cell>
        </row>
        <row r="347">
          <cell r="D347">
            <v>346</v>
          </cell>
          <cell r="E347" t="str">
            <v>COL. PLANES DE CALPULES</v>
          </cell>
        </row>
        <row r="348">
          <cell r="D348">
            <v>347</v>
          </cell>
          <cell r="E348" t="str">
            <v>COL. PLAZA CASTILLA</v>
          </cell>
        </row>
        <row r="349">
          <cell r="D349">
            <v>348</v>
          </cell>
          <cell r="E349" t="str">
            <v>POTOSI II</v>
          </cell>
        </row>
        <row r="350">
          <cell r="D350">
            <v>349</v>
          </cell>
          <cell r="E350" t="str">
            <v>PROVIDENCIA</v>
          </cell>
        </row>
        <row r="351">
          <cell r="D351">
            <v>350</v>
          </cell>
          <cell r="E351" t="str">
            <v>PROVIDENCIA II ETAPA</v>
          </cell>
        </row>
        <row r="352">
          <cell r="D352">
            <v>351</v>
          </cell>
          <cell r="E352" t="str">
            <v>PUERTO ESCONDIDO</v>
          </cell>
        </row>
        <row r="353">
          <cell r="D353">
            <v>352</v>
          </cell>
          <cell r="E353" t="str">
            <v>COL. QUINTAS EL DORADO</v>
          </cell>
        </row>
        <row r="354">
          <cell r="D354">
            <v>353</v>
          </cell>
          <cell r="E354" t="str">
            <v>COL. JESUS RODRIGUEZ GONZALES</v>
          </cell>
        </row>
        <row r="355">
          <cell r="D355">
            <v>354</v>
          </cell>
          <cell r="E355" t="str">
            <v>RANCHO EL COCO</v>
          </cell>
        </row>
        <row r="356">
          <cell r="D356">
            <v>355</v>
          </cell>
          <cell r="E356" t="str">
            <v>REINA DEL CARMEN</v>
          </cell>
        </row>
        <row r="357">
          <cell r="D357">
            <v>356</v>
          </cell>
          <cell r="E357" t="str">
            <v>Bo. RENACIMIENTO</v>
          </cell>
        </row>
        <row r="358">
          <cell r="D358">
            <v>357</v>
          </cell>
          <cell r="E358" t="str">
            <v>REPARTO DEL CARMEN</v>
          </cell>
        </row>
        <row r="359">
          <cell r="D359">
            <v>358</v>
          </cell>
          <cell r="E359" t="str">
            <v>REPARTO LA ESPERANZA 2da PARTE</v>
          </cell>
        </row>
        <row r="360">
          <cell r="D360">
            <v>359</v>
          </cell>
          <cell r="E360" t="str">
            <v>COL.REPARTO LEMPIRA</v>
          </cell>
        </row>
        <row r="361">
          <cell r="D361">
            <v>360</v>
          </cell>
        </row>
        <row r="362">
          <cell r="D362">
            <v>361</v>
          </cell>
        </row>
        <row r="363">
          <cell r="D363">
            <v>362</v>
          </cell>
          <cell r="E363" t="str">
            <v>REYES MARTINEZ</v>
          </cell>
        </row>
        <row r="364">
          <cell r="D364">
            <v>363</v>
          </cell>
          <cell r="E364" t="str">
            <v>COL. ROBERTO LARIOS SILVA</v>
          </cell>
        </row>
        <row r="365">
          <cell r="D365">
            <v>364</v>
          </cell>
          <cell r="E365" t="str">
            <v>SAN ANTONIO II ETAPA</v>
          </cell>
        </row>
        <row r="366">
          <cell r="D366">
            <v>365</v>
          </cell>
          <cell r="E366" t="str">
            <v>SAN CARLOS DE SULA</v>
          </cell>
        </row>
        <row r="367">
          <cell r="D367">
            <v>366</v>
          </cell>
          <cell r="E367" t="str">
            <v>SAN JORGE DE SULA</v>
          </cell>
        </row>
        <row r="368">
          <cell r="D368">
            <v>367</v>
          </cell>
        </row>
        <row r="369">
          <cell r="D369">
            <v>368</v>
          </cell>
          <cell r="E369" t="str">
            <v>COL. SAN JOSE</v>
          </cell>
        </row>
        <row r="370">
          <cell r="D370">
            <v>369</v>
          </cell>
          <cell r="E370" t="str">
            <v>SAN JOSE</v>
          </cell>
        </row>
        <row r="371">
          <cell r="D371">
            <v>370</v>
          </cell>
          <cell r="E371" t="str">
            <v>SAN JOSE  V</v>
          </cell>
        </row>
        <row r="372">
          <cell r="D372">
            <v>371</v>
          </cell>
          <cell r="E372" t="str">
            <v>SAN JOSE DE SULA</v>
          </cell>
        </row>
        <row r="373">
          <cell r="D373">
            <v>372</v>
          </cell>
          <cell r="E373" t="str">
            <v>SAN JOSE DEL PEDREGAL</v>
          </cell>
        </row>
        <row r="374">
          <cell r="D374">
            <v>373</v>
          </cell>
        </row>
        <row r="375">
          <cell r="D375">
            <v>374</v>
          </cell>
          <cell r="E375" t="str">
            <v>SAN JUAN LOTIFICACION</v>
          </cell>
        </row>
        <row r="376">
          <cell r="D376">
            <v>375</v>
          </cell>
        </row>
        <row r="377">
          <cell r="D377">
            <v>376</v>
          </cell>
          <cell r="E377" t="str">
            <v>SAN ROBERTO DE SULA</v>
          </cell>
        </row>
        <row r="378">
          <cell r="D378">
            <v>377</v>
          </cell>
          <cell r="E378" t="str">
            <v>COL. SAN VICENTE  DE PAUL #2</v>
          </cell>
        </row>
        <row r="379">
          <cell r="D379">
            <v>378</v>
          </cell>
          <cell r="E379" t="str">
            <v>COL. SAN VICENTE DE PAUL #1</v>
          </cell>
        </row>
        <row r="380">
          <cell r="D380">
            <v>379</v>
          </cell>
          <cell r="E380" t="str">
            <v>SANDOVAL SORTO</v>
          </cell>
        </row>
        <row r="381">
          <cell r="D381">
            <v>380</v>
          </cell>
          <cell r="E381" t="str">
            <v>SANDOVAL SORTO 2da ETAPA</v>
          </cell>
        </row>
        <row r="382">
          <cell r="D382">
            <v>381</v>
          </cell>
        </row>
        <row r="383">
          <cell r="D383">
            <v>382</v>
          </cell>
        </row>
        <row r="384">
          <cell r="D384">
            <v>383</v>
          </cell>
          <cell r="E384" t="str">
            <v>SANTA CLARA</v>
          </cell>
        </row>
        <row r="385">
          <cell r="D385">
            <v>384</v>
          </cell>
          <cell r="E385" t="str">
            <v>SANTA MARIA</v>
          </cell>
        </row>
        <row r="386">
          <cell r="D386">
            <v>385</v>
          </cell>
          <cell r="E386" t="str">
            <v>SANTA MARTHA</v>
          </cell>
        </row>
        <row r="387">
          <cell r="D387">
            <v>386</v>
          </cell>
          <cell r="E387" t="str">
            <v>SANTA MONICA</v>
          </cell>
        </row>
        <row r="388">
          <cell r="D388">
            <v>387</v>
          </cell>
          <cell r="E388" t="str">
            <v>SANTA ROSA DE SAN PEDRO</v>
          </cell>
        </row>
        <row r="389">
          <cell r="D389">
            <v>388</v>
          </cell>
          <cell r="E389" t="str">
            <v>SANTA VENECIA</v>
          </cell>
        </row>
        <row r="390">
          <cell r="D390">
            <v>389</v>
          </cell>
          <cell r="E390" t="str">
            <v>SATELITE 1era ETAPA</v>
          </cell>
        </row>
        <row r="391">
          <cell r="D391">
            <v>390</v>
          </cell>
          <cell r="E391" t="str">
            <v>SATELITE 2da ETAPA</v>
          </cell>
        </row>
        <row r="392">
          <cell r="D392">
            <v>391</v>
          </cell>
          <cell r="E392" t="str">
            <v>SATELITE 3era ETAPA</v>
          </cell>
        </row>
        <row r="393">
          <cell r="D393">
            <v>392</v>
          </cell>
          <cell r="E393" t="str">
            <v>SATELITE IV ETAPA</v>
          </cell>
        </row>
        <row r="394">
          <cell r="D394">
            <v>393</v>
          </cell>
          <cell r="E394" t="str">
            <v>SATELITE V ETAPA</v>
          </cell>
        </row>
        <row r="395">
          <cell r="D395">
            <v>394</v>
          </cell>
          <cell r="E395" t="str">
            <v>SATURNO</v>
          </cell>
        </row>
        <row r="396">
          <cell r="D396">
            <v>395</v>
          </cell>
        </row>
        <row r="397">
          <cell r="D397">
            <v>396</v>
          </cell>
          <cell r="E397" t="str">
            <v>SITRAIHSS</v>
          </cell>
        </row>
        <row r="398">
          <cell r="D398">
            <v>397</v>
          </cell>
          <cell r="E398" t="str">
            <v>SITRAPLASH</v>
          </cell>
        </row>
        <row r="399">
          <cell r="D399">
            <v>398</v>
          </cell>
          <cell r="E399" t="str">
            <v>SITRATELH</v>
          </cell>
        </row>
        <row r="400">
          <cell r="D400">
            <v>399</v>
          </cell>
          <cell r="E400" t="str">
            <v>SITRAUNAH</v>
          </cell>
        </row>
        <row r="401">
          <cell r="D401">
            <v>400</v>
          </cell>
          <cell r="E401" t="str">
            <v>STIBYS</v>
          </cell>
        </row>
        <row r="402">
          <cell r="D402">
            <v>401</v>
          </cell>
          <cell r="E402" t="str">
            <v>SUYAPA- ANACH</v>
          </cell>
        </row>
        <row r="403">
          <cell r="D403">
            <v>402</v>
          </cell>
          <cell r="E403" t="str">
            <v>Tr. 2do DE ANILLO EL LIMONAR</v>
          </cell>
        </row>
        <row r="404">
          <cell r="D404">
            <v>403</v>
          </cell>
          <cell r="E404" t="str">
            <v>Tr. AEROPUERTO BORDO</v>
          </cell>
        </row>
        <row r="405">
          <cell r="D405">
            <v>404</v>
          </cell>
          <cell r="E405" t="str">
            <v>Tr. ALAMOS - NOVA</v>
          </cell>
        </row>
        <row r="406">
          <cell r="D406">
            <v>405</v>
          </cell>
        </row>
        <row r="407">
          <cell r="D407">
            <v>406</v>
          </cell>
          <cell r="E407" t="str">
            <v>Tr. AUTOLOTES EL PALON- ARENALES</v>
          </cell>
        </row>
        <row r="408">
          <cell r="D408">
            <v>407</v>
          </cell>
        </row>
        <row r="409">
          <cell r="D409">
            <v>408</v>
          </cell>
          <cell r="E409" t="str">
            <v>Tr. BOGRAN 2do ANILLO</v>
          </cell>
        </row>
        <row r="410">
          <cell r="D410">
            <v>409</v>
          </cell>
          <cell r="E410" t="str">
            <v>Tr. CAULOTALES-ALTAMISALES</v>
          </cell>
        </row>
        <row r="411">
          <cell r="D411">
            <v>410</v>
          </cell>
          <cell r="E411" t="str">
            <v>Tr. CARRET. LA LIMA- LOMAS DEL CARM</v>
          </cell>
        </row>
        <row r="412">
          <cell r="D412">
            <v>411</v>
          </cell>
          <cell r="E412" t="str">
            <v>Tr. CENTRAL SANTA MARTHA</v>
          </cell>
        </row>
        <row r="413">
          <cell r="D413">
            <v>412</v>
          </cell>
        </row>
        <row r="414">
          <cell r="D414">
            <v>413</v>
          </cell>
          <cell r="E414" t="str">
            <v>Tr. GUADALUPE 2do ANILLO</v>
          </cell>
        </row>
        <row r="415">
          <cell r="D415">
            <v>414</v>
          </cell>
          <cell r="E415" t="str">
            <v>Tr. JUAN RAMON MOLINA- PEAJE</v>
          </cell>
        </row>
        <row r="416">
          <cell r="D416">
            <v>415</v>
          </cell>
          <cell r="E416" t="str">
            <v>Tr. LIMONAR-ODILON AYESTAS, (Boulev</v>
          </cell>
        </row>
        <row r="417">
          <cell r="D417">
            <v>416</v>
          </cell>
          <cell r="E417" t="str">
            <v>Tr. LOMONAR - LOMAS DEL CARMEN</v>
          </cell>
        </row>
        <row r="418">
          <cell r="D418">
            <v>417</v>
          </cell>
          <cell r="E418" t="str">
            <v>Tr. LOS PRADOS  FESITRANH</v>
          </cell>
        </row>
        <row r="419">
          <cell r="D419">
            <v>418</v>
          </cell>
          <cell r="E419" t="str">
            <v>Tr. LOTIF. SAN JUAN -14 DE JULIO</v>
          </cell>
        </row>
        <row r="420">
          <cell r="D420">
            <v>419</v>
          </cell>
          <cell r="E420" t="str">
            <v>Tr. MADERAS NORIEGA- SATELITE</v>
          </cell>
        </row>
        <row r="421">
          <cell r="D421">
            <v>420</v>
          </cell>
          <cell r="E421" t="str">
            <v>Tr. MERCEDES FESITRANH</v>
          </cell>
        </row>
        <row r="422">
          <cell r="D422">
            <v>421</v>
          </cell>
          <cell r="E422" t="str">
            <v>Tr. ORQUIDEA BLANCA- METROPOLITANA</v>
          </cell>
        </row>
        <row r="423">
          <cell r="D423">
            <v>422</v>
          </cell>
        </row>
        <row r="424">
          <cell r="D424">
            <v>423</v>
          </cell>
          <cell r="E424" t="str">
            <v>Tr. PEAJE  LEMPIRA No.2</v>
          </cell>
        </row>
        <row r="425">
          <cell r="D425">
            <v>424</v>
          </cell>
        </row>
        <row r="426">
          <cell r="D426">
            <v>425</v>
          </cell>
        </row>
        <row r="427">
          <cell r="D427">
            <v>426</v>
          </cell>
          <cell r="E427" t="str">
            <v>Tr. RIVERA HERNANDEZ- SINAI</v>
          </cell>
        </row>
        <row r="428">
          <cell r="D428">
            <v>427</v>
          </cell>
          <cell r="E428" t="str">
            <v>Tr. Rivera Hernandez-Limite La Lima</v>
          </cell>
        </row>
        <row r="429">
          <cell r="D429">
            <v>428</v>
          </cell>
          <cell r="E429" t="str">
            <v>Tr. SANTA ANA M.C.R.</v>
          </cell>
        </row>
        <row r="430">
          <cell r="D430">
            <v>429</v>
          </cell>
          <cell r="E430" t="str">
            <v>Tr. VILLA ASTURIA CARRET. LA LIMA</v>
          </cell>
        </row>
        <row r="431">
          <cell r="D431">
            <v>430</v>
          </cell>
          <cell r="E431" t="str">
            <v>Tr. VILLA ERNESTINA-MIGUEL ANGEL PA</v>
          </cell>
        </row>
        <row r="432">
          <cell r="D432">
            <v>431</v>
          </cell>
          <cell r="E432" t="str">
            <v>Tr. VILLA RICA -15 DE SEPTIEMBRE</v>
          </cell>
        </row>
        <row r="433">
          <cell r="D433">
            <v>432</v>
          </cell>
          <cell r="E433" t="str">
            <v>Tr. VILLAS DEL CARMEN-EL CARMEN</v>
          </cell>
        </row>
        <row r="434">
          <cell r="D434">
            <v>433</v>
          </cell>
          <cell r="E434" t="str">
            <v>TREJO III ETAPA</v>
          </cell>
        </row>
        <row r="435">
          <cell r="D435">
            <v>434</v>
          </cell>
          <cell r="E435" t="str">
            <v>TREJO IV ETAPA</v>
          </cell>
        </row>
        <row r="436">
          <cell r="D436">
            <v>435</v>
          </cell>
        </row>
        <row r="437">
          <cell r="D437">
            <v>436</v>
          </cell>
        </row>
        <row r="438">
          <cell r="D438">
            <v>437</v>
          </cell>
          <cell r="E438" t="str">
            <v>UNIVERSAL</v>
          </cell>
        </row>
        <row r="439">
          <cell r="D439">
            <v>438</v>
          </cell>
          <cell r="E439" t="str">
            <v>VALLE AZUL</v>
          </cell>
        </row>
        <row r="440">
          <cell r="D440">
            <v>439</v>
          </cell>
          <cell r="E440" t="str">
            <v>VALLE DE SULA</v>
          </cell>
        </row>
        <row r="441">
          <cell r="D441">
            <v>440</v>
          </cell>
          <cell r="E441" t="str">
            <v>VENECIA</v>
          </cell>
        </row>
        <row r="442">
          <cell r="D442">
            <v>441</v>
          </cell>
          <cell r="E442" t="str">
            <v>COL. VIEJA PRIMAVERA</v>
          </cell>
        </row>
        <row r="443">
          <cell r="D443">
            <v>442</v>
          </cell>
          <cell r="E443" t="str">
            <v>VIEJA PRIMAVERA II ETAPA</v>
          </cell>
        </row>
        <row r="444">
          <cell r="D444">
            <v>443</v>
          </cell>
          <cell r="E444" t="str">
            <v>COL. VILLA ASTURIA I</v>
          </cell>
        </row>
        <row r="445">
          <cell r="D445">
            <v>444</v>
          </cell>
          <cell r="E445" t="str">
            <v>VILLA ERNESTINA</v>
          </cell>
        </row>
        <row r="446">
          <cell r="D446">
            <v>445</v>
          </cell>
          <cell r="E446" t="str">
            <v>VILLA EUGENIA</v>
          </cell>
        </row>
        <row r="447">
          <cell r="D447">
            <v>446</v>
          </cell>
          <cell r="E447" t="str">
            <v>VILLA OLIMPICA</v>
          </cell>
        </row>
        <row r="448">
          <cell r="D448">
            <v>447</v>
          </cell>
          <cell r="E448" t="str">
            <v>VILLA REAL</v>
          </cell>
        </row>
        <row r="449">
          <cell r="D449">
            <v>448</v>
          </cell>
          <cell r="E449" t="str">
            <v>VILLAS DEL BOSQUE I ETAPA</v>
          </cell>
        </row>
        <row r="450">
          <cell r="D450">
            <v>449</v>
          </cell>
          <cell r="E450" t="str">
            <v>VILLAS DEL BOSQUE II ETAPA</v>
          </cell>
        </row>
        <row r="451">
          <cell r="D451">
            <v>450</v>
          </cell>
        </row>
        <row r="452">
          <cell r="D452">
            <v>451</v>
          </cell>
          <cell r="E452" t="str">
            <v>VILLAS DEL CAMPO</v>
          </cell>
        </row>
        <row r="453">
          <cell r="D453">
            <v>452</v>
          </cell>
          <cell r="E453" t="str">
            <v>VILLAS DEL CARMEN</v>
          </cell>
        </row>
        <row r="454">
          <cell r="D454">
            <v>453</v>
          </cell>
          <cell r="E454" t="str">
            <v>VILLAS DULCE HOGAR</v>
          </cell>
        </row>
        <row r="455">
          <cell r="D455">
            <v>454</v>
          </cell>
          <cell r="E455" t="str">
            <v>VILLAS KITUR I</v>
          </cell>
        </row>
        <row r="456">
          <cell r="D456">
            <v>455</v>
          </cell>
          <cell r="E456" t="str">
            <v>VILLAS KITUR III</v>
          </cell>
        </row>
        <row r="457">
          <cell r="D457">
            <v>456</v>
          </cell>
          <cell r="E457" t="str">
            <v>VILLAS MACKEY</v>
          </cell>
        </row>
        <row r="458">
          <cell r="D458">
            <v>457</v>
          </cell>
          <cell r="E458" t="str">
            <v>ZIP SAN JOSE</v>
          </cell>
        </row>
        <row r="459">
          <cell r="D459">
            <v>458</v>
          </cell>
          <cell r="E459" t="str">
            <v>ZONA INDUSTRIAL CONT. COL. LA  PAZ</v>
          </cell>
        </row>
        <row r="460">
          <cell r="D460">
            <v>459</v>
          </cell>
          <cell r="E460" t="str">
            <v>ZONA PALENQUE</v>
          </cell>
        </row>
        <row r="461">
          <cell r="D461">
            <v>460</v>
          </cell>
        </row>
        <row r="462">
          <cell r="D462">
            <v>461</v>
          </cell>
          <cell r="E462" t="str">
            <v>10 DE SEPTIEMBRE</v>
          </cell>
        </row>
        <row r="463">
          <cell r="D463">
            <v>462</v>
          </cell>
          <cell r="E463" t="str">
            <v>14 DE JULIO</v>
          </cell>
        </row>
        <row r="464">
          <cell r="D464">
            <v>463</v>
          </cell>
        </row>
        <row r="465">
          <cell r="D465">
            <v>464</v>
          </cell>
          <cell r="E465" t="str">
            <v>6 DE MAYO (Asentamiento)</v>
          </cell>
        </row>
        <row r="466">
          <cell r="D466">
            <v>465</v>
          </cell>
          <cell r="E466" t="str">
            <v>Bordo Rafael L. Callejas</v>
          </cell>
        </row>
        <row r="467">
          <cell r="D467">
            <v>466</v>
          </cell>
          <cell r="E467" t="str">
            <v>Col. Brisas de Cemcol</v>
          </cell>
        </row>
        <row r="468">
          <cell r="D468">
            <v>467</v>
          </cell>
          <cell r="E468" t="str">
            <v>Col. Mi Rey (Traido deSegmentacion)</v>
          </cell>
        </row>
        <row r="469">
          <cell r="D469">
            <v>468</v>
          </cell>
          <cell r="E469" t="str">
            <v>Brisas del Merendon</v>
          </cell>
        </row>
        <row r="470">
          <cell r="D470">
            <v>469</v>
          </cell>
        </row>
        <row r="471">
          <cell r="D471">
            <v>470</v>
          </cell>
          <cell r="E471" t="str">
            <v>Col. Central Villegas</v>
          </cell>
        </row>
        <row r="472">
          <cell r="D472">
            <v>471</v>
          </cell>
          <cell r="E472" t="str">
            <v>Desvio Viejo - Aerop. Ramon V. Mora</v>
          </cell>
        </row>
        <row r="473">
          <cell r="D473">
            <v>472</v>
          </cell>
          <cell r="E473" t="str">
            <v>El Bordo de Rio Blanco</v>
          </cell>
        </row>
        <row r="474">
          <cell r="D474">
            <v>473</v>
          </cell>
          <cell r="E474" t="str">
            <v>El Sitio II Etapa</v>
          </cell>
        </row>
        <row r="475">
          <cell r="D475">
            <v>474</v>
          </cell>
          <cell r="E475" t="str">
            <v>La Cristiana</v>
          </cell>
        </row>
        <row r="476">
          <cell r="D476">
            <v>475</v>
          </cell>
          <cell r="E476" t="str">
            <v>Col. La Puerta No. 2</v>
          </cell>
        </row>
        <row r="477">
          <cell r="D477">
            <v>476</v>
          </cell>
        </row>
        <row r="478">
          <cell r="D478">
            <v>477</v>
          </cell>
          <cell r="E478" t="str">
            <v>Miguel Angel Pavon III</v>
          </cell>
        </row>
        <row r="479">
          <cell r="D479">
            <v>478</v>
          </cell>
          <cell r="E479" t="str">
            <v>Residencial Bermejo</v>
          </cell>
        </row>
        <row r="480">
          <cell r="D480">
            <v>479</v>
          </cell>
          <cell r="E480" t="str">
            <v>Residencial Las Torres</v>
          </cell>
        </row>
        <row r="481">
          <cell r="D481">
            <v>480</v>
          </cell>
          <cell r="E481" t="str">
            <v>Residencial Milla</v>
          </cell>
        </row>
        <row r="482">
          <cell r="D482">
            <v>481</v>
          </cell>
          <cell r="E482" t="str">
            <v>Residencial Torres Molinas</v>
          </cell>
        </row>
        <row r="483">
          <cell r="D483">
            <v>482</v>
          </cell>
          <cell r="E483" t="str">
            <v>Seccion 7 de junio</v>
          </cell>
        </row>
        <row r="484">
          <cell r="D484">
            <v>483</v>
          </cell>
          <cell r="E484" t="str">
            <v>Tramo Medicos Tara</v>
          </cell>
        </row>
        <row r="485">
          <cell r="D485">
            <v>484</v>
          </cell>
        </row>
        <row r="486">
          <cell r="D486">
            <v>485</v>
          </cell>
          <cell r="E486" t="str">
            <v>Bordo Rio Santa Ana (Traido deSegme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406"/>
  <sheetViews>
    <sheetView tabSelected="1" zoomScaleNormal="100" workbookViewId="0">
      <selection activeCell="AE3" sqref="AE3"/>
    </sheetView>
  </sheetViews>
  <sheetFormatPr defaultColWidth="11.42578125" defaultRowHeight="15" x14ac:dyDescent="0.25"/>
  <cols>
    <col min="1" max="1" width="3" style="1" customWidth="1"/>
    <col min="2" max="2" width="6.85546875" style="1" customWidth="1"/>
    <col min="3" max="3" width="35.85546875" style="1" customWidth="1"/>
    <col min="4" max="4" width="20.28515625" style="1" customWidth="1"/>
    <col min="5" max="15" width="0" style="1" hidden="1" customWidth="1"/>
    <col min="16" max="18" width="11.42578125" style="1" hidden="1" customWidth="1"/>
    <col min="19" max="19" width="15.28515625" style="1" hidden="1" customWidth="1"/>
    <col min="20" max="21" width="14.7109375" style="1" hidden="1" customWidth="1"/>
    <col min="22" max="24" width="0" style="1" hidden="1" customWidth="1"/>
    <col min="25" max="25" width="12.7109375" style="1" hidden="1" customWidth="1"/>
    <col min="26" max="26" width="0" style="1" hidden="1" customWidth="1"/>
    <col min="27" max="27" width="17.140625" style="1" hidden="1" customWidth="1"/>
    <col min="28" max="28" width="17.85546875" style="1" hidden="1" customWidth="1"/>
    <col min="29" max="29" width="15.7109375" style="1" hidden="1" customWidth="1"/>
    <col min="30" max="30" width="0" style="1" hidden="1" customWidth="1"/>
    <col min="31" max="31" width="11.42578125" style="1"/>
    <col min="32" max="33" width="14.42578125" style="1" customWidth="1"/>
    <col min="34" max="36" width="11.42578125" style="1"/>
    <col min="37" max="37" width="15.85546875" style="1" customWidth="1"/>
    <col min="38" max="39" width="13.28515625" style="1" customWidth="1"/>
    <col min="40" max="40" width="11.42578125" style="1"/>
    <col min="41" max="51" width="0" style="1" hidden="1" customWidth="1"/>
    <col min="52" max="52" width="12.7109375" style="1" customWidth="1"/>
    <col min="53" max="54" width="11.42578125" style="1"/>
    <col min="55" max="55" width="13.5703125" style="1" customWidth="1"/>
    <col min="56" max="16384" width="11.42578125" style="1"/>
  </cols>
  <sheetData>
    <row r="1" spans="2:56" ht="13.5" customHeight="1" thickBot="1" x14ac:dyDescent="0.3"/>
    <row r="2" spans="2:56" ht="77.25" customHeight="1" thickBot="1" x14ac:dyDescent="0.3">
      <c r="C2" s="2"/>
      <c r="D2" s="88" t="s">
        <v>0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90"/>
      <c r="X2" s="3"/>
      <c r="AO2" s="4"/>
      <c r="AP2" s="5"/>
      <c r="AQ2" s="91" t="s">
        <v>1</v>
      </c>
      <c r="AR2" s="93" t="s">
        <v>2</v>
      </c>
      <c r="AS2" s="94"/>
      <c r="AT2" s="95"/>
      <c r="AU2" s="91" t="s">
        <v>3</v>
      </c>
      <c r="AV2" s="96" t="s">
        <v>1</v>
      </c>
      <c r="AW2" s="96" t="s">
        <v>4</v>
      </c>
      <c r="AX2" s="84" t="s">
        <v>5</v>
      </c>
    </row>
    <row r="3" spans="2:56" ht="66" customHeight="1" thickBot="1" x14ac:dyDescent="0.3"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6" t="s">
        <v>22</v>
      </c>
      <c r="S3" s="6" t="s">
        <v>23</v>
      </c>
      <c r="T3" s="6" t="s">
        <v>24</v>
      </c>
      <c r="U3" s="6" t="s">
        <v>25</v>
      </c>
      <c r="V3" s="1" t="s">
        <v>26</v>
      </c>
      <c r="W3" s="7">
        <f>+MAX(T4:T401)</f>
        <v>1.6707700000000001</v>
      </c>
      <c r="X3" s="1">
        <v>1.6502300000000001</v>
      </c>
      <c r="AE3" s="8" t="s">
        <v>27</v>
      </c>
      <c r="AF3" s="9" t="s">
        <v>28</v>
      </c>
      <c r="AG3" s="10" t="s">
        <v>29</v>
      </c>
      <c r="AH3" s="10" t="s">
        <v>30</v>
      </c>
      <c r="AI3" s="10" t="s">
        <v>3</v>
      </c>
      <c r="AJ3" s="11" t="s">
        <v>31</v>
      </c>
      <c r="AK3" s="9" t="s">
        <v>32</v>
      </c>
      <c r="AL3" s="6" t="s">
        <v>24</v>
      </c>
      <c r="AM3" s="8" t="s">
        <v>25</v>
      </c>
      <c r="AO3" s="4" t="s">
        <v>33</v>
      </c>
      <c r="AP3" s="5" t="s">
        <v>34</v>
      </c>
      <c r="AQ3" s="92"/>
      <c r="AR3" s="4" t="s">
        <v>1</v>
      </c>
      <c r="AS3" s="12" t="s">
        <v>30</v>
      </c>
      <c r="AT3" s="5" t="s">
        <v>35</v>
      </c>
      <c r="AU3" s="92"/>
      <c r="AV3" s="97"/>
      <c r="AW3" s="97"/>
      <c r="AX3" s="85"/>
    </row>
    <row r="4" spans="2:56" ht="42.75" x14ac:dyDescent="0.25">
      <c r="B4" s="13">
        <v>1</v>
      </c>
      <c r="C4" s="14" t="str">
        <f>VLOOKUP($D$4:$D$406,[1]Hoja2!$D$2:$E$486,2,FALSE)</f>
        <v>Tr. CARRET. LA LIMA- LOMAS DEL CARM</v>
      </c>
      <c r="D4" s="15">
        <v>410</v>
      </c>
      <c r="E4" s="15">
        <v>0.19230769230769232</v>
      </c>
      <c r="F4" s="15">
        <v>1.098901098901099E-2</v>
      </c>
      <c r="G4" s="15">
        <v>0.19230769230769232</v>
      </c>
      <c r="H4" s="15">
        <v>3.921568627450981E-2</v>
      </c>
      <c r="I4" s="15">
        <v>3.9215686274509817E-2</v>
      </c>
      <c r="J4" s="15">
        <v>3.9215686274509817E-2</v>
      </c>
      <c r="K4" s="15">
        <v>4.5751633986928102E-2</v>
      </c>
      <c r="L4" s="15">
        <v>0.7843137254901964</v>
      </c>
      <c r="M4" s="15">
        <v>0</v>
      </c>
      <c r="N4" s="15">
        <v>0</v>
      </c>
      <c r="O4" s="15">
        <v>0</v>
      </c>
      <c r="P4" s="15">
        <v>0.26143790849673199</v>
      </c>
      <c r="Q4" s="15">
        <v>0.19607843137254899</v>
      </c>
      <c r="R4" s="15">
        <v>2.6143790849673203E-2</v>
      </c>
      <c r="S4" s="15">
        <v>697.00000000000011</v>
      </c>
      <c r="T4" s="15">
        <v>-4.5517099999999999</v>
      </c>
      <c r="U4" s="16" t="str">
        <f>+IF(T4&lt;$W$9,$V$9,IF(T4&lt;$W$10,$V$10,IF(T4&lt;$W$11,$V$11,IF(T4&lt;$W$12,$V$12,IF(T4&lt;$W$13,$V$13)))))</f>
        <v>Muy Alta</v>
      </c>
      <c r="V4" s="1" t="s">
        <v>36</v>
      </c>
      <c r="W4" s="7">
        <f>+MIN(T4:T401)</f>
        <v>-4.5517099999999999</v>
      </c>
      <c r="X4" s="1">
        <v>-3.65143</v>
      </c>
      <c r="AE4" s="17">
        <f>VLOOKUP(D4,$AO$4:$AX$397,8,FALSE)</f>
        <v>700</v>
      </c>
      <c r="AF4" s="18">
        <f>AE4*(1+0.026)^(11)</f>
        <v>928.36553367603801</v>
      </c>
      <c r="AG4" s="17">
        <f>VLOOKUP(D4,$AO$4:$AX$397,6,FALSE)</f>
        <v>13</v>
      </c>
      <c r="AH4" s="17">
        <f>VLOOKUP(D4,$AO$4:$AX$397,5,FALSE)</f>
        <v>170</v>
      </c>
      <c r="AI4" s="17">
        <f>VLOOKUP(D4,$AO$4:$AX$397,7,FALSE)</f>
        <v>0</v>
      </c>
      <c r="AJ4" s="17">
        <f>VLOOKUP(D4,$AO$4:$AX$397,4,FALSE)</f>
        <v>183</v>
      </c>
      <c r="AK4" s="18">
        <f>AJ4*(1+0.053)^(11)</f>
        <v>322.97073568112</v>
      </c>
      <c r="AL4" s="15">
        <v>-4.5517099999999999</v>
      </c>
      <c r="AM4" s="16" t="s">
        <v>37</v>
      </c>
      <c r="AO4" s="19">
        <v>1</v>
      </c>
      <c r="AP4" s="20" t="s">
        <v>38</v>
      </c>
      <c r="AQ4" s="21">
        <v>1243</v>
      </c>
      <c r="AR4" s="21">
        <v>1241</v>
      </c>
      <c r="AS4" s="22">
        <v>1122</v>
      </c>
      <c r="AT4" s="22">
        <v>119</v>
      </c>
      <c r="AU4" s="23">
        <v>2</v>
      </c>
      <c r="AV4" s="24">
        <v>4212</v>
      </c>
      <c r="AW4" s="22">
        <v>1939</v>
      </c>
      <c r="AX4" s="23">
        <v>2273</v>
      </c>
      <c r="AZ4" s="25" t="s">
        <v>39</v>
      </c>
      <c r="BA4" s="26" t="s">
        <v>40</v>
      </c>
      <c r="BB4" s="27" t="s">
        <v>41</v>
      </c>
      <c r="BC4" s="27" t="s">
        <v>42</v>
      </c>
      <c r="BD4" s="27" t="s">
        <v>31</v>
      </c>
    </row>
    <row r="5" spans="2:56" x14ac:dyDescent="0.25">
      <c r="B5" s="13">
        <f>+B4+1</f>
        <v>2</v>
      </c>
      <c r="C5" s="28" t="str">
        <f>VLOOKUP($D$4:$D$406,[1]Hoja2!$D$2:$E$486,2,FALSE)</f>
        <v>Tr. LOMONAR - LOMAS DEL CARMEN</v>
      </c>
      <c r="D5" s="17">
        <v>416</v>
      </c>
      <c r="E5" s="17">
        <v>0.23762376237623767</v>
      </c>
      <c r="F5" s="17">
        <v>9.9009900990099028E-3</v>
      </c>
      <c r="G5" s="17">
        <v>0.25742574257425754</v>
      </c>
      <c r="H5" s="17">
        <v>1.2658227848101274E-2</v>
      </c>
      <c r="I5" s="17">
        <v>2.5316455696202545E-2</v>
      </c>
      <c r="J5" s="17">
        <v>3.7974683544303812E-2</v>
      </c>
      <c r="K5" s="17">
        <v>3.7974683544303812E-2</v>
      </c>
      <c r="L5" s="17">
        <v>0.759493670886076</v>
      </c>
      <c r="M5" s="17">
        <v>0</v>
      </c>
      <c r="N5" s="17">
        <v>0</v>
      </c>
      <c r="O5" s="17">
        <v>0</v>
      </c>
      <c r="P5" s="17">
        <v>0.98734177215189889</v>
      </c>
      <c r="Q5" s="17">
        <v>0.21518987341772158</v>
      </c>
      <c r="R5" s="17">
        <v>0</v>
      </c>
      <c r="S5" s="17">
        <v>408.00000000000017</v>
      </c>
      <c r="T5" s="17">
        <v>-4.4591000000000003</v>
      </c>
      <c r="U5" s="29" t="str">
        <f t="shared" ref="U5:U68" si="0">+IF(T5&lt;$W$9,$V$9,IF(T5&lt;$W$10,$V$10,IF(T5&lt;$W$11,$V$11,IF(T5&lt;$W$12,$V$12,IF(T5&lt;$W$13,$V$13)))))</f>
        <v>Muy Alta</v>
      </c>
      <c r="V5" s="1" t="s">
        <v>43</v>
      </c>
      <c r="W5" s="1">
        <f>+(W3-W4)/5</f>
        <v>1.244496</v>
      </c>
      <c r="AE5" s="17">
        <f t="shared" ref="AE5:AE68" si="1">VLOOKUP(D5,$AO$4:$AX$397,8,FALSE)</f>
        <v>413</v>
      </c>
      <c r="AF5" s="18">
        <f t="shared" ref="AF5:AF68" si="2">AE5*(1+0.026)^(11)</f>
        <v>547.73566486886239</v>
      </c>
      <c r="AG5" s="17">
        <f t="shared" ref="AG5:AG68" si="3">VLOOKUP(D5,$AO$4:$AX$397,6,FALSE)</f>
        <v>9</v>
      </c>
      <c r="AH5" s="17">
        <f t="shared" ref="AH5:AH68" si="4">VLOOKUP(D5,$AO$4:$AX$397,5,FALSE)</f>
        <v>93</v>
      </c>
      <c r="AI5" s="17">
        <f t="shared" ref="AI5:AI68" si="5">VLOOKUP(D5,$AO$4:$AX$397,7,FALSE)</f>
        <v>0</v>
      </c>
      <c r="AJ5" s="17">
        <f t="shared" ref="AJ5:AJ68" si="6">VLOOKUP(D5,$AO$4:$AX$397,4,FALSE)</f>
        <v>102</v>
      </c>
      <c r="AK5" s="18">
        <f t="shared" ref="AK5:AK68" si="7">AJ5*(1+0.053)^(11)</f>
        <v>180.01647562554228</v>
      </c>
      <c r="AL5" s="17">
        <v>-4.4591000000000003</v>
      </c>
      <c r="AM5" s="29" t="s">
        <v>37</v>
      </c>
      <c r="AO5" s="19">
        <v>4</v>
      </c>
      <c r="AP5" s="20" t="s">
        <v>44</v>
      </c>
      <c r="AQ5" s="21">
        <v>5417</v>
      </c>
      <c r="AR5" s="21">
        <v>5415</v>
      </c>
      <c r="AS5" s="22">
        <v>4875</v>
      </c>
      <c r="AT5" s="22">
        <v>540</v>
      </c>
      <c r="AU5" s="23">
        <v>2</v>
      </c>
      <c r="AV5" s="24">
        <v>20849</v>
      </c>
      <c r="AW5" s="22">
        <v>10502</v>
      </c>
      <c r="AX5" s="23">
        <v>10347</v>
      </c>
      <c r="AZ5" s="30" t="s">
        <v>37</v>
      </c>
      <c r="BA5" s="31">
        <f t="shared" ref="BA5:BA9" si="8">+COUNTIF($AM$4:$AM$401,AZ5)</f>
        <v>64</v>
      </c>
      <c r="BB5" s="31">
        <f>SUMIFS($AE$4:$AE$401,$AM$4:$AM$401,AZ5)</f>
        <v>27613</v>
      </c>
      <c r="BC5" s="32">
        <f>SUMIFS($AF$4:$AF$401,$AM$4:$AM$401,AZ5)</f>
        <v>36621.367830566327</v>
      </c>
      <c r="BD5" s="31">
        <f>SUMIFS($AJ$4:$AJ$401,$AM$4:$AM$401,AZ5)</f>
        <v>7089</v>
      </c>
    </row>
    <row r="6" spans="2:56" x14ac:dyDescent="0.25">
      <c r="B6" s="13">
        <f t="shared" ref="B6:B69" si="9">+B5+1</f>
        <v>3</v>
      </c>
      <c r="C6" s="28" t="str">
        <f>VLOOKUP($D$4:$D$406,[1]Hoja2!$D$2:$E$486,2,FALSE)</f>
        <v>Col. Brisas de Cemcol</v>
      </c>
      <c r="D6" s="17">
        <v>466</v>
      </c>
      <c r="E6" s="17">
        <v>0.40000000000000008</v>
      </c>
      <c r="F6" s="17">
        <v>0.18750000000000003</v>
      </c>
      <c r="G6" s="17">
        <v>0.38750000000000007</v>
      </c>
      <c r="H6" s="17">
        <v>0.1621621621621622</v>
      </c>
      <c r="I6" s="17">
        <v>9.45945945945946E-2</v>
      </c>
      <c r="J6" s="17">
        <v>9.45945945945946E-2</v>
      </c>
      <c r="K6" s="17">
        <v>0.3783783783783784</v>
      </c>
      <c r="L6" s="17">
        <v>0.10810810810810811</v>
      </c>
      <c r="M6" s="17">
        <v>6.7567567567567571E-2</v>
      </c>
      <c r="N6" s="17">
        <v>0</v>
      </c>
      <c r="O6" s="17">
        <v>0</v>
      </c>
      <c r="P6" s="17">
        <v>1</v>
      </c>
      <c r="Q6" s="17">
        <v>0.27027027027027029</v>
      </c>
      <c r="R6" s="17">
        <v>5.4054054054054071E-2</v>
      </c>
      <c r="S6" s="17">
        <v>292.99999999999994</v>
      </c>
      <c r="T6" s="17">
        <v>-4.2246699999999997</v>
      </c>
      <c r="U6" s="29" t="str">
        <f t="shared" si="0"/>
        <v>Muy Alta</v>
      </c>
      <c r="V6" s="1" t="s">
        <v>45</v>
      </c>
      <c r="AE6" s="17">
        <f t="shared" si="1"/>
        <v>293</v>
      </c>
      <c r="AF6" s="18">
        <f t="shared" si="2"/>
        <v>388.58728766725591</v>
      </c>
      <c r="AG6" s="17">
        <f t="shared" si="3"/>
        <v>0</v>
      </c>
      <c r="AH6" s="17">
        <f t="shared" si="4"/>
        <v>80</v>
      </c>
      <c r="AI6" s="17">
        <f t="shared" si="5"/>
        <v>0</v>
      </c>
      <c r="AJ6" s="17">
        <f t="shared" si="6"/>
        <v>80</v>
      </c>
      <c r="AK6" s="18">
        <f t="shared" si="7"/>
        <v>141.18939264748414</v>
      </c>
      <c r="AL6" s="17">
        <v>-4.2246699999999997</v>
      </c>
      <c r="AM6" s="29" t="s">
        <v>37</v>
      </c>
      <c r="AO6" s="19">
        <v>5</v>
      </c>
      <c r="AP6" s="20" t="s">
        <v>46</v>
      </c>
      <c r="AQ6" s="21">
        <v>509</v>
      </c>
      <c r="AR6" s="21">
        <v>508</v>
      </c>
      <c r="AS6" s="22">
        <v>466</v>
      </c>
      <c r="AT6" s="22">
        <v>42</v>
      </c>
      <c r="AU6" s="23">
        <v>1</v>
      </c>
      <c r="AV6" s="24">
        <v>2000</v>
      </c>
      <c r="AW6" s="22">
        <v>938</v>
      </c>
      <c r="AX6" s="23">
        <v>1062</v>
      </c>
      <c r="AZ6" s="30" t="s">
        <v>47</v>
      </c>
      <c r="BA6" s="31">
        <f t="shared" si="8"/>
        <v>95</v>
      </c>
      <c r="BB6" s="31">
        <f t="shared" ref="BB6:BB9" si="10">SUMIFS($AE$4:$AE$401,$AM$4:$AM$401,AZ6)</f>
        <v>108105</v>
      </c>
      <c r="BC6" s="32">
        <f t="shared" ref="BC6:BC9" si="11">SUMIFS($AF$4:$AF$401,$AM$4:$AM$401,AZ6)</f>
        <v>143372.7943114973</v>
      </c>
      <c r="BD6" s="31">
        <f t="shared" ref="BD6:BD9" si="12">SUMIFS($AJ$4:$AJ$401,$AM$4:$AM$401,AZ6)</f>
        <v>29237</v>
      </c>
    </row>
    <row r="7" spans="2:56" ht="15.75" thickBot="1" x14ac:dyDescent="0.3">
      <c r="B7" s="13">
        <f t="shared" si="9"/>
        <v>4</v>
      </c>
      <c r="C7" s="28" t="str">
        <f>VLOOKUP($D$4:$D$406,[1]Hoja2!$D$2:$E$486,2,FALSE)</f>
        <v>El Bordo de Rio Blanco</v>
      </c>
      <c r="D7" s="17">
        <v>472</v>
      </c>
      <c r="E7" s="17">
        <v>0.25475285171102657</v>
      </c>
      <c r="F7" s="17">
        <v>0.14068441064638781</v>
      </c>
      <c r="G7" s="17">
        <v>0.27756653992395425</v>
      </c>
      <c r="H7" s="17">
        <v>9.913793103448279E-2</v>
      </c>
      <c r="I7" s="17">
        <v>0.11637931034482757</v>
      </c>
      <c r="J7" s="17">
        <v>0.12500000000000003</v>
      </c>
      <c r="K7" s="17">
        <v>0.15948275862068961</v>
      </c>
      <c r="L7" s="17">
        <v>0.80603448275862055</v>
      </c>
      <c r="M7" s="17">
        <v>8.6206896551724137E-3</v>
      </c>
      <c r="N7" s="17">
        <v>0</v>
      </c>
      <c r="O7" s="17">
        <v>0</v>
      </c>
      <c r="P7" s="17">
        <v>0.68965517241379293</v>
      </c>
      <c r="Q7" s="17">
        <v>0.16810344827586213</v>
      </c>
      <c r="R7" s="17">
        <v>2.1551724137931039E-2</v>
      </c>
      <c r="S7" s="17">
        <v>1089.0000000000005</v>
      </c>
      <c r="T7" s="17">
        <v>-4.1341400000000004</v>
      </c>
      <c r="U7" s="29" t="str">
        <f t="shared" si="0"/>
        <v>Muy Alta</v>
      </c>
      <c r="V7" s="1" t="s">
        <v>48</v>
      </c>
      <c r="AE7" s="17">
        <f t="shared" si="1"/>
        <v>1089</v>
      </c>
      <c r="AF7" s="18">
        <f t="shared" si="2"/>
        <v>1444.271523104579</v>
      </c>
      <c r="AG7" s="17">
        <f t="shared" si="3"/>
        <v>4</v>
      </c>
      <c r="AH7" s="17">
        <f t="shared" si="4"/>
        <v>259</v>
      </c>
      <c r="AI7" s="17">
        <f t="shared" si="5"/>
        <v>0</v>
      </c>
      <c r="AJ7" s="17">
        <f t="shared" si="6"/>
        <v>263</v>
      </c>
      <c r="AK7" s="18">
        <f t="shared" si="7"/>
        <v>464.16012832860412</v>
      </c>
      <c r="AL7" s="17">
        <v>-4.1341400000000004</v>
      </c>
      <c r="AM7" s="29" t="s">
        <v>37</v>
      </c>
      <c r="AO7" s="19">
        <v>6</v>
      </c>
      <c r="AP7" s="20" t="s">
        <v>49</v>
      </c>
      <c r="AQ7" s="21">
        <v>1267</v>
      </c>
      <c r="AR7" s="21">
        <v>1261</v>
      </c>
      <c r="AS7" s="22">
        <v>1041</v>
      </c>
      <c r="AT7" s="22">
        <v>220</v>
      </c>
      <c r="AU7" s="23">
        <v>6</v>
      </c>
      <c r="AV7" s="24">
        <v>3550</v>
      </c>
      <c r="AW7" s="22">
        <v>1711</v>
      </c>
      <c r="AX7" s="23">
        <v>1839</v>
      </c>
      <c r="AZ7" s="30" t="s">
        <v>50</v>
      </c>
      <c r="BA7" s="31">
        <f t="shared" si="8"/>
        <v>122</v>
      </c>
      <c r="BB7" s="31">
        <f t="shared" si="10"/>
        <v>225396</v>
      </c>
      <c r="BC7" s="32">
        <f t="shared" si="11"/>
        <v>298928.39689777739</v>
      </c>
      <c r="BD7" s="31">
        <f t="shared" si="12"/>
        <v>61852</v>
      </c>
    </row>
    <row r="8" spans="2:56" ht="45" customHeight="1" thickBot="1" x14ac:dyDescent="0.3">
      <c r="B8" s="13">
        <f t="shared" si="9"/>
        <v>5</v>
      </c>
      <c r="C8" s="28" t="str">
        <f>VLOOKUP($D$4:$D$406,[1]Hoja2!$D$2:$E$486,2,FALSE)</f>
        <v>Bordo Rio Santa Ana (Traido deSegme</v>
      </c>
      <c r="D8" s="17">
        <v>485</v>
      </c>
      <c r="E8" s="17">
        <v>0.44642857142857145</v>
      </c>
      <c r="F8" s="17">
        <v>0.22321428571428586</v>
      </c>
      <c r="G8" s="17">
        <v>0.44642857142857129</v>
      </c>
      <c r="H8" s="17">
        <v>0.1800000000000001</v>
      </c>
      <c r="I8" s="17">
        <v>0.16000000000000006</v>
      </c>
      <c r="J8" s="17">
        <v>0.16000000000000006</v>
      </c>
      <c r="K8" s="17">
        <v>0.23999999999999994</v>
      </c>
      <c r="L8" s="17">
        <v>0.74999999999999989</v>
      </c>
      <c r="M8" s="17">
        <v>0.03</v>
      </c>
      <c r="N8" s="17">
        <v>0</v>
      </c>
      <c r="O8" s="17">
        <v>0</v>
      </c>
      <c r="P8" s="17">
        <v>0.25000000000000011</v>
      </c>
      <c r="Q8" s="17">
        <v>0.2</v>
      </c>
      <c r="R8" s="17">
        <v>4.9999999999999982E-2</v>
      </c>
      <c r="S8" s="17">
        <v>468.00000000000023</v>
      </c>
      <c r="T8" s="17">
        <v>-3.7785099999999998</v>
      </c>
      <c r="U8" s="29" t="str">
        <f t="shared" si="0"/>
        <v>Muy Alta</v>
      </c>
      <c r="V8" s="33" t="s">
        <v>51</v>
      </c>
      <c r="W8" s="34" t="s">
        <v>52</v>
      </c>
      <c r="X8" s="34"/>
      <c r="Y8" s="34" t="s">
        <v>53</v>
      </c>
      <c r="Z8" s="34" t="s">
        <v>54</v>
      </c>
      <c r="AA8" s="35" t="s">
        <v>55</v>
      </c>
      <c r="AB8" s="36" t="s">
        <v>56</v>
      </c>
      <c r="AC8" s="37" t="s">
        <v>57</v>
      </c>
      <c r="AE8" s="17">
        <f t="shared" si="1"/>
        <v>468</v>
      </c>
      <c r="AF8" s="18">
        <f t="shared" si="2"/>
        <v>620.67867108626535</v>
      </c>
      <c r="AG8" s="17">
        <f t="shared" si="3"/>
        <v>9</v>
      </c>
      <c r="AH8" s="17">
        <f t="shared" si="4"/>
        <v>103</v>
      </c>
      <c r="AI8" s="17">
        <f t="shared" si="5"/>
        <v>0</v>
      </c>
      <c r="AJ8" s="17">
        <f t="shared" si="6"/>
        <v>112</v>
      </c>
      <c r="AK8" s="18">
        <f t="shared" si="7"/>
        <v>197.66514970647779</v>
      </c>
      <c r="AL8" s="17">
        <v>-3.7785099999999998</v>
      </c>
      <c r="AM8" s="29" t="s">
        <v>37</v>
      </c>
      <c r="AO8" s="19">
        <v>7</v>
      </c>
      <c r="AP8" s="20" t="s">
        <v>58</v>
      </c>
      <c r="AQ8" s="21">
        <v>645</v>
      </c>
      <c r="AR8" s="21">
        <v>642</v>
      </c>
      <c r="AS8" s="22">
        <v>583</v>
      </c>
      <c r="AT8" s="22">
        <v>59</v>
      </c>
      <c r="AU8" s="23">
        <v>3</v>
      </c>
      <c r="AV8" s="24">
        <v>2443</v>
      </c>
      <c r="AW8" s="22">
        <v>1211</v>
      </c>
      <c r="AX8" s="23">
        <v>1232</v>
      </c>
      <c r="AZ8" s="30" t="s">
        <v>59</v>
      </c>
      <c r="BA8" s="31">
        <f t="shared" si="8"/>
        <v>86</v>
      </c>
      <c r="BB8" s="31">
        <f>SUMIFS($AE$4:$AE$401,$AM$4:$AM$401,AZ8)</f>
        <v>73575</v>
      </c>
      <c r="BC8" s="32">
        <f t="shared" si="11"/>
        <v>97577.848771734993</v>
      </c>
      <c r="BD8" s="31">
        <f t="shared" si="12"/>
        <v>21611</v>
      </c>
    </row>
    <row r="9" spans="2:56" ht="15.75" thickBot="1" x14ac:dyDescent="0.3">
      <c r="B9" s="13">
        <f t="shared" si="9"/>
        <v>6</v>
      </c>
      <c r="C9" s="28" t="str">
        <f>VLOOKUP($D$4:$D$406,[1]Hoja2!$D$2:$E$486,2,FALSE)</f>
        <v>LA GUARDIA</v>
      </c>
      <c r="D9" s="17">
        <v>283</v>
      </c>
      <c r="E9" s="17">
        <v>0.19742489270386268</v>
      </c>
      <c r="F9" s="17">
        <v>0.31759656652360518</v>
      </c>
      <c r="G9" s="17">
        <v>0.43776824034334733</v>
      </c>
      <c r="H9" s="17">
        <v>0.2085889570552148</v>
      </c>
      <c r="I9" s="17">
        <v>0.23926380368098152</v>
      </c>
      <c r="J9" s="17">
        <v>0.2638036809815949</v>
      </c>
      <c r="K9" s="17">
        <v>0.25766871165644162</v>
      </c>
      <c r="L9" s="17">
        <v>0.80368098159509205</v>
      </c>
      <c r="M9" s="17">
        <v>0.15337423312883441</v>
      </c>
      <c r="N9" s="17">
        <v>2.4539877300613494E-2</v>
      </c>
      <c r="O9" s="17">
        <v>3.0674846625766871E-2</v>
      </c>
      <c r="P9" s="17">
        <v>0.77914110429447847</v>
      </c>
      <c r="Q9" s="17">
        <v>0.22699386503067481</v>
      </c>
      <c r="R9" s="17">
        <v>0.12883435582822092</v>
      </c>
      <c r="S9" s="17">
        <v>701.99999999999977</v>
      </c>
      <c r="T9" s="17">
        <v>-3.41174</v>
      </c>
      <c r="U9" s="29" t="str">
        <f t="shared" si="0"/>
        <v>Muy Alta</v>
      </c>
      <c r="V9" s="38" t="s">
        <v>37</v>
      </c>
      <c r="W9" s="39">
        <v>-0.9</v>
      </c>
      <c r="X9" s="39">
        <f>+W4+W5</f>
        <v>-3.3072140000000001</v>
      </c>
      <c r="Y9" s="40">
        <f>+COUNTIF($U$4:$U$545,"Muy Alta")</f>
        <v>64</v>
      </c>
      <c r="Z9" s="39">
        <f>+SUMIF($U$4:$U$401,"=Muy Alta",$S$4:$S$401)</f>
        <v>25752</v>
      </c>
      <c r="AA9" s="41">
        <f>+Z9/SUM($Z$9:$Z$13)*100</f>
        <v>5.6877816061489543</v>
      </c>
      <c r="AB9" s="42">
        <f>+Y9/$Y$14*100</f>
        <v>16.08040201005025</v>
      </c>
      <c r="AC9" s="43">
        <f>+Z9/Y9</f>
        <v>402.375</v>
      </c>
      <c r="AD9" s="1">
        <f>+AC9/4</f>
        <v>100.59375</v>
      </c>
      <c r="AE9" s="17">
        <f t="shared" si="1"/>
        <v>693</v>
      </c>
      <c r="AF9" s="18">
        <f t="shared" si="2"/>
        <v>919.08187833927764</v>
      </c>
      <c r="AG9" s="17">
        <f t="shared" si="3"/>
        <v>51</v>
      </c>
      <c r="AH9" s="17">
        <f t="shared" si="4"/>
        <v>179</v>
      </c>
      <c r="AI9" s="17">
        <f t="shared" si="5"/>
        <v>0</v>
      </c>
      <c r="AJ9" s="17">
        <f t="shared" si="6"/>
        <v>230</v>
      </c>
      <c r="AK9" s="18">
        <f t="shared" si="7"/>
        <v>405.91950386151689</v>
      </c>
      <c r="AL9" s="17">
        <v>-3.41174</v>
      </c>
      <c r="AM9" s="29" t="s">
        <v>37</v>
      </c>
      <c r="AO9" s="19">
        <v>8</v>
      </c>
      <c r="AP9" s="20" t="s">
        <v>60</v>
      </c>
      <c r="AQ9" s="21">
        <v>316</v>
      </c>
      <c r="AR9" s="21">
        <v>316</v>
      </c>
      <c r="AS9" s="22">
        <v>269</v>
      </c>
      <c r="AT9" s="22">
        <v>47</v>
      </c>
      <c r="AU9" s="23">
        <v>0</v>
      </c>
      <c r="AV9" s="24">
        <v>858</v>
      </c>
      <c r="AW9" s="22">
        <v>404</v>
      </c>
      <c r="AX9" s="23">
        <v>454</v>
      </c>
      <c r="AZ9" s="30" t="s">
        <v>61</v>
      </c>
      <c r="BA9" s="31">
        <f t="shared" si="8"/>
        <v>31</v>
      </c>
      <c r="BB9" s="31">
        <f t="shared" si="10"/>
        <v>18645</v>
      </c>
      <c r="BC9" s="32">
        <f t="shared" si="11"/>
        <v>24727.679107699612</v>
      </c>
      <c r="BD9" s="31">
        <f t="shared" si="12"/>
        <v>6025</v>
      </c>
    </row>
    <row r="10" spans="2:56" ht="15.75" thickBot="1" x14ac:dyDescent="0.3">
      <c r="B10" s="13">
        <f t="shared" si="9"/>
        <v>7</v>
      </c>
      <c r="C10" s="28" t="str">
        <f>VLOOKUP($D$4:$D$406,[1]Hoja2!$D$2:$E$486,2,FALSE)</f>
        <v>Seccion 7 de junio</v>
      </c>
      <c r="D10" s="17">
        <v>482</v>
      </c>
      <c r="E10" s="17">
        <v>0.52564102564102566</v>
      </c>
      <c r="F10" s="17">
        <v>0.15384615384615385</v>
      </c>
      <c r="G10" s="17">
        <v>0.50000000000000011</v>
      </c>
      <c r="H10" s="17">
        <v>0.25641025641025633</v>
      </c>
      <c r="I10" s="17">
        <v>2.5641025641025657E-2</v>
      </c>
      <c r="J10" s="17">
        <v>3.8461538461538478E-2</v>
      </c>
      <c r="K10" s="17">
        <v>0.51282051282051277</v>
      </c>
      <c r="L10" s="17">
        <v>0.96153846153846145</v>
      </c>
      <c r="M10" s="17">
        <v>0</v>
      </c>
      <c r="N10" s="17">
        <v>0</v>
      </c>
      <c r="O10" s="17">
        <v>0</v>
      </c>
      <c r="P10" s="17">
        <v>0.97435897435897434</v>
      </c>
      <c r="Q10" s="17">
        <v>0.19230769230769232</v>
      </c>
      <c r="R10" s="17">
        <v>0.16666666666666666</v>
      </c>
      <c r="S10" s="17">
        <v>318.99999999999989</v>
      </c>
      <c r="T10" s="17">
        <v>-3.2780399999999998</v>
      </c>
      <c r="U10" s="29" t="str">
        <f t="shared" si="0"/>
        <v>Muy Alta</v>
      </c>
      <c r="V10" s="44" t="s">
        <v>47</v>
      </c>
      <c r="W10" s="39">
        <v>-2.5000000000000001E-2</v>
      </c>
      <c r="X10" s="45">
        <f>+X9+$W$5</f>
        <v>-2.0627180000000003</v>
      </c>
      <c r="Y10" s="46">
        <f>+COUNTIF($U$4:$U$545,"Alta")</f>
        <v>95</v>
      </c>
      <c r="Z10" s="45">
        <f>+SUMIF($U$4:$U$401,"=Alta",$S$4:$S$401)</f>
        <v>99926.999999999985</v>
      </c>
      <c r="AA10" s="47">
        <f t="shared" ref="AA10:AA13" si="13">+Z10/SUM($Z$9:$Z$13)*100</f>
        <v>22.07063344818447</v>
      </c>
      <c r="AB10" s="48">
        <f t="shared" ref="AB10:AB14" si="14">+Y10/$Y$14*100</f>
        <v>23.869346733668344</v>
      </c>
      <c r="AC10" s="49">
        <f t="shared" ref="AC10:AC14" si="15">+Z10/Y10</f>
        <v>1051.8631578947368</v>
      </c>
      <c r="AE10" s="17">
        <f t="shared" si="1"/>
        <v>319</v>
      </c>
      <c r="AF10" s="18">
        <f t="shared" si="2"/>
        <v>423.06943606093733</v>
      </c>
      <c r="AG10" s="17">
        <f t="shared" si="3"/>
        <v>0</v>
      </c>
      <c r="AH10" s="17">
        <f t="shared" si="4"/>
        <v>78</v>
      </c>
      <c r="AI10" s="17">
        <f t="shared" si="5"/>
        <v>0</v>
      </c>
      <c r="AJ10" s="17">
        <f t="shared" si="6"/>
        <v>78</v>
      </c>
      <c r="AK10" s="18">
        <f t="shared" si="7"/>
        <v>137.65965783129704</v>
      </c>
      <c r="AL10" s="17">
        <v>-3.2780399999999998</v>
      </c>
      <c r="AM10" s="29" t="s">
        <v>37</v>
      </c>
      <c r="AO10" s="19">
        <v>9</v>
      </c>
      <c r="AP10" s="20" t="s">
        <v>62</v>
      </c>
      <c r="AQ10" s="21">
        <v>289</v>
      </c>
      <c r="AR10" s="21">
        <v>286</v>
      </c>
      <c r="AS10" s="22">
        <v>233</v>
      </c>
      <c r="AT10" s="22">
        <v>53</v>
      </c>
      <c r="AU10" s="23">
        <v>3</v>
      </c>
      <c r="AV10" s="24">
        <v>493</v>
      </c>
      <c r="AW10" s="22">
        <v>231</v>
      </c>
      <c r="AX10" s="23">
        <v>262</v>
      </c>
      <c r="AZ10" s="50" t="s">
        <v>1</v>
      </c>
      <c r="BA10" s="31">
        <f>SUM(BA5:BA9)</f>
        <v>398</v>
      </c>
      <c r="BB10" s="31">
        <f t="shared" ref="BB10:BD10" si="16">SUM(BB5:BB9)</f>
        <v>453334</v>
      </c>
      <c r="BC10" s="32">
        <f t="shared" si="16"/>
        <v>601228.08691927569</v>
      </c>
      <c r="BD10" s="31">
        <f t="shared" si="16"/>
        <v>125814</v>
      </c>
    </row>
    <row r="11" spans="2:56" ht="30" x14ac:dyDescent="0.25">
      <c r="B11" s="13">
        <f t="shared" si="9"/>
        <v>8</v>
      </c>
      <c r="C11" s="28" t="str">
        <f>VLOOKUP($D$4:$D$406,[1]Hoja2!$D$2:$E$486,2,FALSE)</f>
        <v>Tr. VILLA ERNESTINA-MIGUEL ANGEL PA</v>
      </c>
      <c r="D11" s="17">
        <v>430</v>
      </c>
      <c r="E11" s="17">
        <v>0</v>
      </c>
      <c r="F11" s="17">
        <v>0.375</v>
      </c>
      <c r="G11" s="17">
        <v>0.875</v>
      </c>
      <c r="H11" s="17">
        <v>0.24999999999999997</v>
      </c>
      <c r="I11" s="17">
        <v>0.33333333333333331</v>
      </c>
      <c r="J11" s="17">
        <v>0.66666666666666663</v>
      </c>
      <c r="K11" s="17">
        <v>0.74999999999999989</v>
      </c>
      <c r="L11" s="17">
        <v>0.16666666666666669</v>
      </c>
      <c r="M11" s="17">
        <v>0</v>
      </c>
      <c r="N11" s="17">
        <v>0</v>
      </c>
      <c r="O11" s="17">
        <v>0</v>
      </c>
      <c r="P11" s="17">
        <v>0.16666666666666669</v>
      </c>
      <c r="Q11" s="17">
        <v>0.41666666666666663</v>
      </c>
      <c r="R11" s="17">
        <v>8.3333333333333343E-2</v>
      </c>
      <c r="S11" s="17">
        <v>45</v>
      </c>
      <c r="T11" s="17">
        <v>-3.0430100000000002</v>
      </c>
      <c r="U11" s="29" t="str">
        <f t="shared" si="0"/>
        <v>Muy Alta</v>
      </c>
      <c r="V11" s="51" t="s">
        <v>50</v>
      </c>
      <c r="W11" s="39">
        <v>0.6</v>
      </c>
      <c r="X11" s="45">
        <f t="shared" ref="X11:X13" si="17">+X10+$W$5</f>
        <v>-0.81822200000000023</v>
      </c>
      <c r="Y11" s="46">
        <f>+COUNTIF($U$4:$U$545,"Media")</f>
        <v>122</v>
      </c>
      <c r="Z11" s="45">
        <f>+SUMIF($U$4:$U$401,"=Media",$S$4:$S$401)</f>
        <v>234479.99999999988</v>
      </c>
      <c r="AA11" s="47">
        <f t="shared" si="13"/>
        <v>51.789027299231371</v>
      </c>
      <c r="AB11" s="48">
        <f t="shared" si="14"/>
        <v>30.653266331658291</v>
      </c>
      <c r="AC11" s="49">
        <f t="shared" si="15"/>
        <v>1921.9672131147531</v>
      </c>
      <c r="AE11" s="17">
        <f t="shared" si="1"/>
        <v>45</v>
      </c>
      <c r="AF11" s="18">
        <f t="shared" si="2"/>
        <v>59.680641450602444</v>
      </c>
      <c r="AG11" s="17">
        <f t="shared" si="3"/>
        <v>0</v>
      </c>
      <c r="AH11" s="17">
        <f t="shared" si="4"/>
        <v>8</v>
      </c>
      <c r="AI11" s="17">
        <f t="shared" si="5"/>
        <v>0</v>
      </c>
      <c r="AJ11" s="17">
        <f t="shared" si="6"/>
        <v>8</v>
      </c>
      <c r="AK11" s="18">
        <f t="shared" si="7"/>
        <v>14.118939264748414</v>
      </c>
      <c r="AL11" s="17">
        <v>-3.0430100000000002</v>
      </c>
      <c r="AM11" s="29" t="s">
        <v>37</v>
      </c>
      <c r="AO11" s="19">
        <v>10</v>
      </c>
      <c r="AP11" s="20" t="s">
        <v>63</v>
      </c>
      <c r="AQ11" s="21">
        <v>323</v>
      </c>
      <c r="AR11" s="21">
        <v>316</v>
      </c>
      <c r="AS11" s="22">
        <v>263</v>
      </c>
      <c r="AT11" s="22">
        <v>53</v>
      </c>
      <c r="AU11" s="23">
        <v>7</v>
      </c>
      <c r="AV11" s="24">
        <v>999</v>
      </c>
      <c r="AW11" s="22">
        <v>479</v>
      </c>
      <c r="AX11" s="23">
        <v>520</v>
      </c>
      <c r="AZ11"/>
    </row>
    <row r="12" spans="2:56" x14ac:dyDescent="0.25">
      <c r="B12" s="13">
        <f t="shared" si="9"/>
        <v>9</v>
      </c>
      <c r="C12" s="28" t="str">
        <f>VLOOKUP($D$4:$D$406,[1]Hoja2!$D$2:$E$486,2,FALSE)</f>
        <v>Tr. AEROPUERTO BORDO</v>
      </c>
      <c r="D12" s="17">
        <v>403</v>
      </c>
      <c r="E12" s="17">
        <v>1</v>
      </c>
      <c r="F12" s="17">
        <v>0</v>
      </c>
      <c r="G12" s="17">
        <v>1</v>
      </c>
      <c r="H12" s="17">
        <v>0</v>
      </c>
      <c r="I12" s="17">
        <v>0</v>
      </c>
      <c r="J12" s="17">
        <v>0</v>
      </c>
      <c r="K12" s="17">
        <v>1</v>
      </c>
      <c r="L12" s="17">
        <v>1</v>
      </c>
      <c r="M12" s="17">
        <v>0</v>
      </c>
      <c r="N12" s="17">
        <v>0</v>
      </c>
      <c r="O12" s="17">
        <v>0</v>
      </c>
      <c r="P12" s="17">
        <v>1</v>
      </c>
      <c r="Q12" s="17">
        <v>0</v>
      </c>
      <c r="R12" s="17">
        <v>0</v>
      </c>
      <c r="S12" s="17">
        <v>4</v>
      </c>
      <c r="T12" s="17">
        <v>-2.75183</v>
      </c>
      <c r="U12" s="29" t="str">
        <f t="shared" si="0"/>
        <v>Muy Alta</v>
      </c>
      <c r="V12" s="52" t="s">
        <v>59</v>
      </c>
      <c r="W12" s="45">
        <v>1.1000000000000001</v>
      </c>
      <c r="X12" s="45">
        <f t="shared" si="17"/>
        <v>0.42627399999999982</v>
      </c>
      <c r="Y12" s="46">
        <f>+COUNTIF($U$4:$U$545,"baja")</f>
        <v>86</v>
      </c>
      <c r="Z12" s="45">
        <f>+SUMIF($U$4:$U$401,"=Baja",$S$4:$S$401)</f>
        <v>74083.999999999985</v>
      </c>
      <c r="AA12" s="47">
        <f t="shared" si="13"/>
        <v>16.36275289336514</v>
      </c>
      <c r="AB12" s="48">
        <f t="shared" si="14"/>
        <v>21.608040201005025</v>
      </c>
      <c r="AC12" s="49">
        <f t="shared" si="15"/>
        <v>861.44186046511606</v>
      </c>
      <c r="AE12" s="17">
        <f t="shared" si="1"/>
        <v>4</v>
      </c>
      <c r="AF12" s="18">
        <f t="shared" si="2"/>
        <v>5.3049459067202172</v>
      </c>
      <c r="AG12" s="17">
        <f t="shared" si="3"/>
        <v>0</v>
      </c>
      <c r="AH12" s="17">
        <f t="shared" si="4"/>
        <v>1</v>
      </c>
      <c r="AI12" s="17">
        <f t="shared" si="5"/>
        <v>0</v>
      </c>
      <c r="AJ12" s="17">
        <f t="shared" si="6"/>
        <v>1</v>
      </c>
      <c r="AK12" s="18">
        <f t="shared" si="7"/>
        <v>1.7648674080935518</v>
      </c>
      <c r="AL12" s="17">
        <v>-2.75183</v>
      </c>
      <c r="AM12" s="29" t="s">
        <v>37</v>
      </c>
      <c r="AO12" s="19">
        <v>11</v>
      </c>
      <c r="AP12" s="20" t="s">
        <v>64</v>
      </c>
      <c r="AQ12" s="21">
        <v>105</v>
      </c>
      <c r="AR12" s="21">
        <v>105</v>
      </c>
      <c r="AS12" s="22">
        <v>102</v>
      </c>
      <c r="AT12" s="22">
        <v>3</v>
      </c>
      <c r="AU12" s="23">
        <v>0</v>
      </c>
      <c r="AV12" s="24">
        <v>304</v>
      </c>
      <c r="AW12" s="22">
        <v>126</v>
      </c>
      <c r="AX12" s="23">
        <v>178</v>
      </c>
      <c r="AZ12"/>
    </row>
    <row r="13" spans="2:56" ht="15.75" thickBot="1" x14ac:dyDescent="0.3">
      <c r="B13" s="13">
        <f t="shared" si="9"/>
        <v>10</v>
      </c>
      <c r="C13" s="28" t="str">
        <f>VLOOKUP($D$4:$D$406,[1]Hoja2!$D$2:$E$486,2,FALSE)</f>
        <v>BORDO 6 DE MAYO</v>
      </c>
      <c r="D13" s="17">
        <v>209</v>
      </c>
      <c r="E13" s="17">
        <v>0.63580246913580241</v>
      </c>
      <c r="F13" s="17">
        <v>0.46913580246913583</v>
      </c>
      <c r="G13" s="17">
        <v>0.69135802469135776</v>
      </c>
      <c r="H13" s="17">
        <v>0.27152317880794685</v>
      </c>
      <c r="I13" s="17">
        <v>0.28476821192052953</v>
      </c>
      <c r="J13" s="17">
        <v>0.30463576158940392</v>
      </c>
      <c r="K13" s="17">
        <v>0.69536423841059591</v>
      </c>
      <c r="L13" s="17">
        <v>0.32450331125827803</v>
      </c>
      <c r="M13" s="17">
        <v>0.25827814569536434</v>
      </c>
      <c r="N13" s="17">
        <v>0.11258278145695359</v>
      </c>
      <c r="O13" s="17">
        <v>0</v>
      </c>
      <c r="P13" s="17">
        <v>0.90728476821192061</v>
      </c>
      <c r="Q13" s="17">
        <v>0.15231788079470202</v>
      </c>
      <c r="R13" s="17">
        <v>0.45695364238410618</v>
      </c>
      <c r="S13" s="17">
        <v>722.00000000000045</v>
      </c>
      <c r="T13" s="17">
        <v>-2.7010999999999998</v>
      </c>
      <c r="U13" s="29" t="str">
        <f t="shared" si="0"/>
        <v>Muy Alta</v>
      </c>
      <c r="V13" s="53" t="s">
        <v>61</v>
      </c>
      <c r="W13" s="54">
        <v>2.2000000000000002</v>
      </c>
      <c r="X13" s="45">
        <f t="shared" si="17"/>
        <v>1.6707699999999999</v>
      </c>
      <c r="Y13" s="55">
        <f>+COUNTIF($U$4:$U$545,"Muy baja")</f>
        <v>31</v>
      </c>
      <c r="Z13" s="54">
        <f>+SUMIF($U$4:$U$401,"=Muy Baja",$S$4:$S$401)</f>
        <v>18517.000000000004</v>
      </c>
      <c r="AA13" s="56">
        <f t="shared" si="13"/>
        <v>4.0898047530700605</v>
      </c>
      <c r="AB13" s="57">
        <f t="shared" si="14"/>
        <v>7.7889447236180906</v>
      </c>
      <c r="AC13" s="58">
        <f t="shared" si="15"/>
        <v>597.32258064516145</v>
      </c>
      <c r="AE13" s="17">
        <f t="shared" si="1"/>
        <v>719</v>
      </c>
      <c r="AF13" s="18">
        <f t="shared" si="2"/>
        <v>953.56402673295906</v>
      </c>
      <c r="AG13" s="17">
        <f t="shared" si="3"/>
        <v>4</v>
      </c>
      <c r="AH13" s="17">
        <f t="shared" si="4"/>
        <v>157</v>
      </c>
      <c r="AI13" s="17">
        <f t="shared" si="5"/>
        <v>0</v>
      </c>
      <c r="AJ13" s="17">
        <f t="shared" si="6"/>
        <v>161</v>
      </c>
      <c r="AK13" s="18">
        <f t="shared" si="7"/>
        <v>284.14365270306183</v>
      </c>
      <c r="AL13" s="17">
        <v>-2.7010999999999998</v>
      </c>
      <c r="AM13" s="29" t="s">
        <v>37</v>
      </c>
      <c r="AO13" s="19">
        <v>13</v>
      </c>
      <c r="AP13" s="20" t="s">
        <v>65</v>
      </c>
      <c r="AQ13" s="21">
        <v>266</v>
      </c>
      <c r="AR13" s="21">
        <v>266</v>
      </c>
      <c r="AS13" s="22">
        <v>240</v>
      </c>
      <c r="AT13" s="22">
        <v>26</v>
      </c>
      <c r="AU13" s="23">
        <v>0</v>
      </c>
      <c r="AV13" s="24">
        <v>882</v>
      </c>
      <c r="AW13" s="22">
        <v>424</v>
      </c>
      <c r="AX13" s="23">
        <v>458</v>
      </c>
      <c r="AZ13"/>
    </row>
    <row r="14" spans="2:56" ht="15.75" thickBot="1" x14ac:dyDescent="0.3">
      <c r="B14" s="13">
        <f t="shared" si="9"/>
        <v>11</v>
      </c>
      <c r="C14" s="28" t="str">
        <f>VLOOKUP($D$4:$D$406,[1]Hoja2!$D$2:$E$486,2,FALSE)</f>
        <v>LUIS GARCIA BUSTAMANTE</v>
      </c>
      <c r="D14" s="17">
        <v>315</v>
      </c>
      <c r="E14" s="17">
        <v>0.60941828254847674</v>
      </c>
      <c r="F14" s="17">
        <v>4.5706371191135763E-2</v>
      </c>
      <c r="G14" s="17">
        <v>0.61495844875346162</v>
      </c>
      <c r="H14" s="17">
        <v>0.39150227617602401</v>
      </c>
      <c r="I14" s="17">
        <v>0.54021244309559957</v>
      </c>
      <c r="J14" s="17">
        <v>0.58573596358118385</v>
      </c>
      <c r="K14" s="17">
        <v>0.58118361153262521</v>
      </c>
      <c r="L14" s="17">
        <v>0.79514415781487147</v>
      </c>
      <c r="M14" s="17">
        <v>4.5523520485584229E-3</v>
      </c>
      <c r="N14" s="17">
        <v>1.0622154779969646E-2</v>
      </c>
      <c r="O14" s="17">
        <v>1.5174506828528076E-3</v>
      </c>
      <c r="P14" s="17">
        <v>0.84370257966616158</v>
      </c>
      <c r="Q14" s="17">
        <v>0.18816388467374792</v>
      </c>
      <c r="R14" s="17">
        <v>0.18512898330804278</v>
      </c>
      <c r="S14" s="17"/>
      <c r="T14" s="17">
        <v>-2.68797</v>
      </c>
      <c r="U14" s="29" t="str">
        <f t="shared" si="0"/>
        <v>Muy Alta</v>
      </c>
      <c r="V14" s="86" t="s">
        <v>66</v>
      </c>
      <c r="W14" s="87"/>
      <c r="X14" s="59"/>
      <c r="Y14" s="60">
        <f>+SUM(Y9:Y13)</f>
        <v>398</v>
      </c>
      <c r="Z14" s="61">
        <f t="shared" ref="Z14:AA14" si="18">+SUM(Z9:Z13)</f>
        <v>452759.99999999988</v>
      </c>
      <c r="AA14" s="60">
        <f t="shared" si="18"/>
        <v>100</v>
      </c>
      <c r="AB14" s="62">
        <f t="shared" si="14"/>
        <v>100</v>
      </c>
      <c r="AC14" s="63">
        <f t="shared" si="15"/>
        <v>1137.5879396984922</v>
      </c>
      <c r="AE14" s="17">
        <f t="shared" si="1"/>
        <v>2956</v>
      </c>
      <c r="AF14" s="18">
        <f t="shared" si="2"/>
        <v>3920.3550250662406</v>
      </c>
      <c r="AG14" s="17">
        <f t="shared" si="3"/>
        <v>29</v>
      </c>
      <c r="AH14" s="17">
        <f t="shared" si="4"/>
        <v>690</v>
      </c>
      <c r="AI14" s="17">
        <f t="shared" si="5"/>
        <v>0</v>
      </c>
      <c r="AJ14" s="17">
        <f t="shared" si="6"/>
        <v>719</v>
      </c>
      <c r="AK14" s="18">
        <f t="shared" si="7"/>
        <v>1268.9396664192639</v>
      </c>
      <c r="AL14" s="17">
        <v>-2.68797</v>
      </c>
      <c r="AM14" s="29" t="s">
        <v>37</v>
      </c>
      <c r="AO14" s="19">
        <v>14</v>
      </c>
      <c r="AP14" s="20" t="s">
        <v>67</v>
      </c>
      <c r="AQ14" s="21">
        <v>560</v>
      </c>
      <c r="AR14" s="21">
        <v>558</v>
      </c>
      <c r="AS14" s="22">
        <v>509</v>
      </c>
      <c r="AT14" s="22">
        <v>49</v>
      </c>
      <c r="AU14" s="23">
        <v>2</v>
      </c>
      <c r="AV14" s="24">
        <v>1882</v>
      </c>
      <c r="AW14" s="22">
        <v>926</v>
      </c>
      <c r="AX14" s="23">
        <v>956</v>
      </c>
      <c r="AZ14"/>
    </row>
    <row r="15" spans="2:56" x14ac:dyDescent="0.25">
      <c r="B15" s="13">
        <f t="shared" si="9"/>
        <v>12</v>
      </c>
      <c r="C15" s="28" t="str">
        <f>VLOOKUP($D$4:$D$406,[1]Hoja2!$D$2:$E$486,2,FALSE)</f>
        <v>COL.CAULOTALES</v>
      </c>
      <c r="D15" s="17">
        <v>221</v>
      </c>
      <c r="E15" s="17">
        <v>0.55639097744360944</v>
      </c>
      <c r="F15" s="17">
        <v>0.51879699248120337</v>
      </c>
      <c r="G15" s="17">
        <v>0.63157894736842135</v>
      </c>
      <c r="H15" s="17">
        <v>0.32098765432098769</v>
      </c>
      <c r="I15" s="17">
        <v>0.14814814814814817</v>
      </c>
      <c r="J15" s="17">
        <v>0.40740740740740722</v>
      </c>
      <c r="K15" s="17">
        <v>0.4444444444444442</v>
      </c>
      <c r="L15" s="17">
        <v>0.92592592592592615</v>
      </c>
      <c r="M15" s="17">
        <v>0.17283950617283952</v>
      </c>
      <c r="N15" s="17">
        <v>1.234567901234568E-2</v>
      </c>
      <c r="O15" s="17">
        <v>0</v>
      </c>
      <c r="P15" s="17">
        <v>0.88888888888888895</v>
      </c>
      <c r="Q15" s="17">
        <v>0.33333333333333337</v>
      </c>
      <c r="R15" s="17">
        <v>0.20987654320987642</v>
      </c>
      <c r="S15" s="17">
        <v>322.00000000000006</v>
      </c>
      <c r="T15" s="17">
        <v>-2.5133200000000002</v>
      </c>
      <c r="U15" s="29" t="str">
        <f t="shared" si="0"/>
        <v>Muy Alta</v>
      </c>
      <c r="AE15" s="17">
        <f t="shared" si="1"/>
        <v>322</v>
      </c>
      <c r="AF15" s="18">
        <f t="shared" si="2"/>
        <v>427.0481454909775</v>
      </c>
      <c r="AG15" s="17">
        <f t="shared" si="3"/>
        <v>28</v>
      </c>
      <c r="AH15" s="17">
        <f t="shared" si="4"/>
        <v>105</v>
      </c>
      <c r="AI15" s="17">
        <f t="shared" si="5"/>
        <v>0</v>
      </c>
      <c r="AJ15" s="17">
        <f t="shared" si="6"/>
        <v>133</v>
      </c>
      <c r="AK15" s="18">
        <f t="shared" si="7"/>
        <v>234.72736527644238</v>
      </c>
      <c r="AL15" s="17">
        <v>-2.5133200000000002</v>
      </c>
      <c r="AM15" s="29" t="s">
        <v>37</v>
      </c>
      <c r="AO15" s="19">
        <v>15</v>
      </c>
      <c r="AP15" s="20" t="s">
        <v>68</v>
      </c>
      <c r="AQ15" s="21">
        <v>644</v>
      </c>
      <c r="AR15" s="21">
        <v>644</v>
      </c>
      <c r="AS15" s="22">
        <v>546</v>
      </c>
      <c r="AT15" s="22">
        <v>98</v>
      </c>
      <c r="AU15" s="23">
        <v>0</v>
      </c>
      <c r="AV15" s="24">
        <v>1584</v>
      </c>
      <c r="AW15" s="22">
        <v>729</v>
      </c>
      <c r="AX15" s="23">
        <v>855</v>
      </c>
      <c r="AZ15"/>
    </row>
    <row r="16" spans="2:56" x14ac:dyDescent="0.25">
      <c r="B16" s="13">
        <f t="shared" si="9"/>
        <v>13</v>
      </c>
      <c r="C16" s="28" t="str">
        <f>VLOOKUP($D$4:$D$406,[1]Hoja2!$D$2:$E$486,2,FALSE)</f>
        <v>Brisas del Merendon</v>
      </c>
      <c r="D16" s="17">
        <v>468</v>
      </c>
      <c r="E16" s="17">
        <v>1</v>
      </c>
      <c r="F16" s="17">
        <v>0.13333333333333333</v>
      </c>
      <c r="G16" s="17">
        <v>1</v>
      </c>
      <c r="H16" s="17">
        <v>0.46875</v>
      </c>
      <c r="I16" s="17">
        <v>0.37500000000000011</v>
      </c>
      <c r="J16" s="17">
        <v>0.57812499999999956</v>
      </c>
      <c r="K16" s="17">
        <v>0.81250000000000011</v>
      </c>
      <c r="L16" s="17">
        <v>0.59375</v>
      </c>
      <c r="M16" s="17">
        <v>4.6875000000000021E-2</v>
      </c>
      <c r="N16" s="17">
        <v>1.5625E-2</v>
      </c>
      <c r="O16" s="17">
        <v>0</v>
      </c>
      <c r="P16" s="17">
        <v>0.95312500000000011</v>
      </c>
      <c r="Q16" s="17">
        <v>0.14062500000000006</v>
      </c>
      <c r="R16" s="17">
        <v>9.3750000000000014E-2</v>
      </c>
      <c r="S16" s="17">
        <v>310</v>
      </c>
      <c r="T16" s="17">
        <v>-2.25027</v>
      </c>
      <c r="U16" s="29" t="str">
        <f t="shared" si="0"/>
        <v>Muy Alta</v>
      </c>
      <c r="AE16" s="17">
        <f t="shared" si="1"/>
        <v>321</v>
      </c>
      <c r="AF16" s="18">
        <f t="shared" si="2"/>
        <v>425.72190901429741</v>
      </c>
      <c r="AG16" s="17">
        <f t="shared" si="3"/>
        <v>10</v>
      </c>
      <c r="AH16" s="17">
        <f t="shared" si="4"/>
        <v>67</v>
      </c>
      <c r="AI16" s="17">
        <f t="shared" si="5"/>
        <v>0</v>
      </c>
      <c r="AJ16" s="17">
        <f t="shared" si="6"/>
        <v>77</v>
      </c>
      <c r="AK16" s="18">
        <f t="shared" si="7"/>
        <v>135.89479042320349</v>
      </c>
      <c r="AL16" s="17">
        <v>-2.25027</v>
      </c>
      <c r="AM16" s="29" t="s">
        <v>37</v>
      </c>
      <c r="AO16" s="19">
        <v>16</v>
      </c>
      <c r="AP16" s="20" t="s">
        <v>69</v>
      </c>
      <c r="AQ16" s="21">
        <v>826</v>
      </c>
      <c r="AR16" s="21">
        <v>825</v>
      </c>
      <c r="AS16" s="22">
        <v>723</v>
      </c>
      <c r="AT16" s="22">
        <v>102</v>
      </c>
      <c r="AU16" s="23">
        <v>1</v>
      </c>
      <c r="AV16" s="24">
        <v>3018</v>
      </c>
      <c r="AW16" s="22">
        <v>1472</v>
      </c>
      <c r="AX16" s="23">
        <v>1546</v>
      </c>
      <c r="AZ16"/>
    </row>
    <row r="17" spans="2:52" x14ac:dyDescent="0.25">
      <c r="B17" s="13">
        <f t="shared" si="9"/>
        <v>14</v>
      </c>
      <c r="C17" s="28" t="str">
        <f>VLOOKUP($D$4:$D$406,[1]Hoja2!$D$2:$E$486,2,FALSE)</f>
        <v>Tr. BOGRAN 2do ANILLO</v>
      </c>
      <c r="D17" s="17">
        <v>408</v>
      </c>
      <c r="E17" s="17">
        <v>0.86111111111111105</v>
      </c>
      <c r="F17" s="17">
        <v>0.20833333333333343</v>
      </c>
      <c r="G17" s="17">
        <v>0.86111111111111116</v>
      </c>
      <c r="H17" s="17">
        <v>0.42307692307692302</v>
      </c>
      <c r="I17" s="17">
        <v>0.59615384615384615</v>
      </c>
      <c r="J17" s="17">
        <v>0.73076923076923073</v>
      </c>
      <c r="K17" s="17">
        <v>0.71153846153846123</v>
      </c>
      <c r="L17" s="17">
        <v>0.71153846153846145</v>
      </c>
      <c r="M17" s="17">
        <v>0.11538461538461538</v>
      </c>
      <c r="N17" s="17">
        <v>0</v>
      </c>
      <c r="O17" s="17">
        <v>0</v>
      </c>
      <c r="P17" s="17">
        <v>0.61538461538461564</v>
      </c>
      <c r="Q17" s="17">
        <v>0.19230769230769235</v>
      </c>
      <c r="R17" s="17">
        <v>9.6153846153846173E-2</v>
      </c>
      <c r="S17" s="17">
        <v>244</v>
      </c>
      <c r="T17" s="17">
        <v>-2.2050999999999998</v>
      </c>
      <c r="U17" s="29" t="str">
        <f t="shared" si="0"/>
        <v>Muy Alta</v>
      </c>
      <c r="AE17" s="17">
        <f t="shared" si="1"/>
        <v>244</v>
      </c>
      <c r="AF17" s="18">
        <f t="shared" si="2"/>
        <v>323.60170030993322</v>
      </c>
      <c r="AG17" s="17">
        <f t="shared" si="3"/>
        <v>15</v>
      </c>
      <c r="AH17" s="17">
        <f t="shared" si="4"/>
        <v>57</v>
      </c>
      <c r="AI17" s="17">
        <f t="shared" si="5"/>
        <v>0</v>
      </c>
      <c r="AJ17" s="17">
        <f t="shared" si="6"/>
        <v>72</v>
      </c>
      <c r="AK17" s="18">
        <f t="shared" si="7"/>
        <v>127.07045338273574</v>
      </c>
      <c r="AL17" s="17">
        <v>-2.2050999999999998</v>
      </c>
      <c r="AM17" s="29" t="s">
        <v>37</v>
      </c>
      <c r="AO17" s="19">
        <v>17</v>
      </c>
      <c r="AP17" s="20" t="s">
        <v>70</v>
      </c>
      <c r="AQ17" s="21">
        <v>78</v>
      </c>
      <c r="AR17" s="21">
        <v>78</v>
      </c>
      <c r="AS17" s="22">
        <v>54</v>
      </c>
      <c r="AT17" s="22">
        <v>24</v>
      </c>
      <c r="AU17" s="23">
        <v>0</v>
      </c>
      <c r="AV17" s="24">
        <v>271</v>
      </c>
      <c r="AW17" s="22">
        <v>136</v>
      </c>
      <c r="AX17" s="23">
        <v>135</v>
      </c>
      <c r="AZ17"/>
    </row>
    <row r="18" spans="2:52" x14ac:dyDescent="0.25">
      <c r="B18" s="13">
        <f t="shared" si="9"/>
        <v>15</v>
      </c>
      <c r="C18" s="28" t="str">
        <f>VLOOKUP($D$4:$D$406,[1]Hoja2!$D$2:$E$486,2,FALSE)</f>
        <v>COL. CHAMELECON II</v>
      </c>
      <c r="D18" s="17">
        <v>229</v>
      </c>
      <c r="E18" s="17">
        <v>0.48</v>
      </c>
      <c r="F18" s="17">
        <v>0.55999999999999994</v>
      </c>
      <c r="G18" s="17">
        <v>0.96</v>
      </c>
      <c r="H18" s="17">
        <v>0.35714285714285721</v>
      </c>
      <c r="I18" s="17">
        <v>0.8571428571428571</v>
      </c>
      <c r="J18" s="17">
        <v>1</v>
      </c>
      <c r="K18" s="17">
        <v>0.2857142857142857</v>
      </c>
      <c r="L18" s="17">
        <v>0.71428571428571441</v>
      </c>
      <c r="M18" s="17">
        <v>0.2142857142857143</v>
      </c>
      <c r="N18" s="17">
        <v>0</v>
      </c>
      <c r="O18" s="17">
        <v>7.1428571428571425E-2</v>
      </c>
      <c r="P18" s="17">
        <v>0.2857142857142857</v>
      </c>
      <c r="Q18" s="17">
        <v>0.2142857142857143</v>
      </c>
      <c r="R18" s="17">
        <v>0.14285714285714285</v>
      </c>
      <c r="S18" s="17">
        <v>70</v>
      </c>
      <c r="T18" s="17">
        <v>-2.0708700000000002</v>
      </c>
      <c r="U18" s="29" t="str">
        <f t="shared" si="0"/>
        <v>Muy Alta</v>
      </c>
      <c r="AE18" s="17">
        <f t="shared" si="1"/>
        <v>70</v>
      </c>
      <c r="AF18" s="18">
        <f t="shared" si="2"/>
        <v>92.836553367603798</v>
      </c>
      <c r="AG18" s="17">
        <f t="shared" si="3"/>
        <v>11</v>
      </c>
      <c r="AH18" s="17">
        <f t="shared" si="4"/>
        <v>14</v>
      </c>
      <c r="AI18" s="17">
        <f t="shared" si="5"/>
        <v>0</v>
      </c>
      <c r="AJ18" s="17">
        <f t="shared" si="6"/>
        <v>25</v>
      </c>
      <c r="AK18" s="18">
        <f t="shared" si="7"/>
        <v>44.121685202338796</v>
      </c>
      <c r="AL18" s="17">
        <v>-2.0708700000000002</v>
      </c>
      <c r="AM18" s="29" t="s">
        <v>37</v>
      </c>
      <c r="AO18" s="19">
        <v>18</v>
      </c>
      <c r="AP18" s="20" t="s">
        <v>71</v>
      </c>
      <c r="AQ18" s="21">
        <v>558</v>
      </c>
      <c r="AR18" s="21">
        <v>558</v>
      </c>
      <c r="AS18" s="22">
        <v>526</v>
      </c>
      <c r="AT18" s="22">
        <v>32</v>
      </c>
      <c r="AU18" s="23">
        <v>0</v>
      </c>
      <c r="AV18" s="24">
        <v>2086</v>
      </c>
      <c r="AW18" s="22">
        <v>978</v>
      </c>
      <c r="AX18" s="23">
        <v>1108</v>
      </c>
      <c r="AZ18"/>
    </row>
    <row r="19" spans="2:52" x14ac:dyDescent="0.25">
      <c r="B19" s="13">
        <f t="shared" si="9"/>
        <v>16</v>
      </c>
      <c r="C19" s="28" t="str">
        <f>VLOOKUP($D$4:$D$406,[1]Hoja2!$D$2:$E$486,2,FALSE)</f>
        <v>Col. Mi Rey (Traido deSegmentacion)</v>
      </c>
      <c r="D19" s="17">
        <v>467</v>
      </c>
      <c r="E19" s="17">
        <v>1</v>
      </c>
      <c r="F19" s="17">
        <v>0.60000000000000009</v>
      </c>
      <c r="G19" s="17">
        <v>0.95555555555555538</v>
      </c>
      <c r="H19" s="17">
        <v>0.45833333333333337</v>
      </c>
      <c r="I19" s="17">
        <v>8.3333333333333315E-2</v>
      </c>
      <c r="J19" s="17">
        <v>8.3333333333333315E-2</v>
      </c>
      <c r="K19" s="17">
        <v>0.95833333333333315</v>
      </c>
      <c r="L19" s="17">
        <v>1</v>
      </c>
      <c r="M19" s="17">
        <v>0</v>
      </c>
      <c r="N19" s="17">
        <v>0</v>
      </c>
      <c r="O19" s="17">
        <v>0</v>
      </c>
      <c r="P19" s="17">
        <v>0.70833333333333326</v>
      </c>
      <c r="Q19" s="17">
        <v>0.29166666666666674</v>
      </c>
      <c r="R19" s="17">
        <v>8.3333333333333315E-2</v>
      </c>
      <c r="S19" s="17">
        <v>104.00000000000001</v>
      </c>
      <c r="T19" s="17">
        <v>-1.89116</v>
      </c>
      <c r="U19" s="29" t="str">
        <f t="shared" si="0"/>
        <v>Muy Alta</v>
      </c>
      <c r="V19" s="64"/>
      <c r="AE19" s="17">
        <f t="shared" si="1"/>
        <v>104</v>
      </c>
      <c r="AF19" s="18">
        <f t="shared" si="2"/>
        <v>137.92859357472565</v>
      </c>
      <c r="AG19" s="17">
        <f t="shared" si="3"/>
        <v>18</v>
      </c>
      <c r="AH19" s="17">
        <f t="shared" si="4"/>
        <v>27</v>
      </c>
      <c r="AI19" s="17">
        <f t="shared" si="5"/>
        <v>0</v>
      </c>
      <c r="AJ19" s="17">
        <f t="shared" si="6"/>
        <v>45</v>
      </c>
      <c r="AK19" s="18">
        <f t="shared" si="7"/>
        <v>79.419033364209838</v>
      </c>
      <c r="AL19" s="17">
        <v>-1.89116</v>
      </c>
      <c r="AM19" s="29" t="s">
        <v>37</v>
      </c>
      <c r="AO19" s="19">
        <v>20</v>
      </c>
      <c r="AP19" s="20" t="s">
        <v>72</v>
      </c>
      <c r="AQ19" s="21">
        <v>282</v>
      </c>
      <c r="AR19" s="21">
        <v>282</v>
      </c>
      <c r="AS19" s="22">
        <v>259</v>
      </c>
      <c r="AT19" s="22">
        <v>23</v>
      </c>
      <c r="AU19" s="23">
        <v>0</v>
      </c>
      <c r="AV19" s="24">
        <v>870</v>
      </c>
      <c r="AW19" s="22">
        <v>373</v>
      </c>
      <c r="AX19" s="23">
        <v>497</v>
      </c>
      <c r="AZ19"/>
    </row>
    <row r="20" spans="2:52" x14ac:dyDescent="0.25">
      <c r="B20" s="13">
        <f t="shared" si="9"/>
        <v>17</v>
      </c>
      <c r="C20" s="28" t="str">
        <f>VLOOKUP($D$4:$D$406,[1]Hoja2!$D$2:$E$486,2,FALSE)</f>
        <v>BRISAS DEL AEROPUERTO</v>
      </c>
      <c r="D20" s="17">
        <v>214</v>
      </c>
      <c r="E20" s="17">
        <v>0.94444444444444442</v>
      </c>
      <c r="F20" s="17">
        <v>0.61111111111111116</v>
      </c>
      <c r="G20" s="17">
        <v>0.94444444444444442</v>
      </c>
      <c r="H20" s="17">
        <v>0.63636363636363635</v>
      </c>
      <c r="I20" s="17">
        <v>0</v>
      </c>
      <c r="J20" s="17">
        <v>0</v>
      </c>
      <c r="K20" s="17">
        <v>0.63636363636363635</v>
      </c>
      <c r="L20" s="17">
        <v>1</v>
      </c>
      <c r="M20" s="17">
        <v>0</v>
      </c>
      <c r="N20" s="17">
        <v>0</v>
      </c>
      <c r="O20" s="17">
        <v>0</v>
      </c>
      <c r="P20" s="17">
        <v>0.81818181818181812</v>
      </c>
      <c r="Q20" s="17">
        <v>0.3636363636363637</v>
      </c>
      <c r="R20" s="17">
        <v>0.27272727272727276</v>
      </c>
      <c r="S20" s="17">
        <v>52</v>
      </c>
      <c r="T20" s="17">
        <v>-1.8907799999999999</v>
      </c>
      <c r="U20" s="29" t="str">
        <f t="shared" si="0"/>
        <v>Muy Alta</v>
      </c>
      <c r="AE20" s="17">
        <f t="shared" si="1"/>
        <v>52</v>
      </c>
      <c r="AF20" s="18">
        <f t="shared" si="2"/>
        <v>68.964296787362827</v>
      </c>
      <c r="AG20" s="17">
        <f t="shared" si="3"/>
        <v>4</v>
      </c>
      <c r="AH20" s="17">
        <f t="shared" si="4"/>
        <v>14</v>
      </c>
      <c r="AI20" s="17">
        <f t="shared" si="5"/>
        <v>0</v>
      </c>
      <c r="AJ20" s="17">
        <f t="shared" si="6"/>
        <v>18</v>
      </c>
      <c r="AK20" s="18">
        <f t="shared" si="7"/>
        <v>31.767613345683934</v>
      </c>
      <c r="AL20" s="17">
        <v>-1.8907799999999999</v>
      </c>
      <c r="AM20" s="29" t="s">
        <v>37</v>
      </c>
      <c r="AO20" s="19">
        <v>22</v>
      </c>
      <c r="AP20" s="20" t="s">
        <v>73</v>
      </c>
      <c r="AQ20" s="21">
        <v>1047</v>
      </c>
      <c r="AR20" s="21">
        <v>1047</v>
      </c>
      <c r="AS20" s="22">
        <v>973</v>
      </c>
      <c r="AT20" s="22">
        <v>74</v>
      </c>
      <c r="AU20" s="23">
        <v>0</v>
      </c>
      <c r="AV20" s="24">
        <v>3786</v>
      </c>
      <c r="AW20" s="22">
        <v>1762</v>
      </c>
      <c r="AX20" s="23">
        <v>2024</v>
      </c>
      <c r="AZ20"/>
    </row>
    <row r="21" spans="2:52" x14ac:dyDescent="0.25">
      <c r="B21" s="13">
        <f t="shared" si="9"/>
        <v>18</v>
      </c>
      <c r="C21" s="28" t="str">
        <f>VLOOKUP($D$4:$D$406,[1]Hoja2!$D$2:$E$486,2,FALSE)</f>
        <v>Tr. LOS PRADOS  FESITRANH</v>
      </c>
      <c r="D21" s="17">
        <v>417</v>
      </c>
      <c r="E21" s="17">
        <v>1</v>
      </c>
      <c r="F21" s="17">
        <v>0.5</v>
      </c>
      <c r="G21" s="17">
        <v>1</v>
      </c>
      <c r="H21" s="17">
        <v>1</v>
      </c>
      <c r="I21" s="17">
        <v>0</v>
      </c>
      <c r="J21" s="17">
        <v>0</v>
      </c>
      <c r="K21" s="17">
        <v>0.5</v>
      </c>
      <c r="L21" s="17">
        <v>1</v>
      </c>
      <c r="M21" s="17">
        <v>0</v>
      </c>
      <c r="N21" s="17">
        <v>0</v>
      </c>
      <c r="O21" s="17">
        <v>0</v>
      </c>
      <c r="P21" s="17">
        <v>0.5</v>
      </c>
      <c r="Q21" s="17">
        <v>0.5</v>
      </c>
      <c r="R21" s="17">
        <v>0</v>
      </c>
      <c r="S21" s="17">
        <v>5</v>
      </c>
      <c r="T21" s="17">
        <v>-1.8891199999999999</v>
      </c>
      <c r="U21" s="29" t="str">
        <f t="shared" si="0"/>
        <v>Muy Alta</v>
      </c>
      <c r="AE21" s="17">
        <f t="shared" si="1"/>
        <v>5</v>
      </c>
      <c r="AF21" s="18">
        <f t="shared" si="2"/>
        <v>6.6311823834002714</v>
      </c>
      <c r="AG21" s="17">
        <f t="shared" si="3"/>
        <v>2</v>
      </c>
      <c r="AH21" s="17">
        <f t="shared" si="4"/>
        <v>2</v>
      </c>
      <c r="AI21" s="17">
        <f t="shared" si="5"/>
        <v>0</v>
      </c>
      <c r="AJ21" s="17">
        <f t="shared" si="6"/>
        <v>4</v>
      </c>
      <c r="AK21" s="18">
        <f t="shared" si="7"/>
        <v>7.0594696323742072</v>
      </c>
      <c r="AL21" s="17">
        <v>-1.8891199999999999</v>
      </c>
      <c r="AM21" s="29" t="s">
        <v>37</v>
      </c>
      <c r="AO21" s="19">
        <v>23</v>
      </c>
      <c r="AP21" s="20" t="s">
        <v>74</v>
      </c>
      <c r="AQ21" s="21">
        <v>351</v>
      </c>
      <c r="AR21" s="21">
        <v>351</v>
      </c>
      <c r="AS21" s="22">
        <v>301</v>
      </c>
      <c r="AT21" s="22">
        <v>50</v>
      </c>
      <c r="AU21" s="23">
        <v>0</v>
      </c>
      <c r="AV21" s="24">
        <v>830</v>
      </c>
      <c r="AW21" s="22">
        <v>367</v>
      </c>
      <c r="AX21" s="23">
        <v>463</v>
      </c>
      <c r="AZ21"/>
    </row>
    <row r="22" spans="2:52" x14ac:dyDescent="0.25">
      <c r="B22" s="13">
        <f t="shared" si="9"/>
        <v>19</v>
      </c>
      <c r="C22" s="28" t="str">
        <f>VLOOKUP($D$4:$D$406,[1]Hoja2!$D$2:$E$486,2,FALSE)</f>
        <v>La Cristiana</v>
      </c>
      <c r="D22" s="17">
        <v>474</v>
      </c>
      <c r="E22" s="17">
        <v>0.94444444444444431</v>
      </c>
      <c r="F22" s="17">
        <v>0.11111111111111113</v>
      </c>
      <c r="G22" s="17">
        <v>0.98148148148148151</v>
      </c>
      <c r="H22" s="17">
        <v>0.42307692307692307</v>
      </c>
      <c r="I22" s="17">
        <v>0.86538461538461531</v>
      </c>
      <c r="J22" s="17">
        <v>0.94230769230769229</v>
      </c>
      <c r="K22" s="17">
        <v>1</v>
      </c>
      <c r="L22" s="17">
        <v>0.34615384615384615</v>
      </c>
      <c r="M22" s="17">
        <v>3.8461538461538457E-2</v>
      </c>
      <c r="N22" s="17">
        <v>3.8461538461538457E-2</v>
      </c>
      <c r="O22" s="17">
        <v>0</v>
      </c>
      <c r="P22" s="17">
        <v>0.67307692307692313</v>
      </c>
      <c r="Q22" s="17">
        <v>0.1730769230769231</v>
      </c>
      <c r="R22" s="17">
        <v>0.40384615384615385</v>
      </c>
      <c r="S22" s="17">
        <v>253.99999999999997</v>
      </c>
      <c r="T22" s="17">
        <v>-1.87595</v>
      </c>
      <c r="U22" s="29" t="str">
        <f t="shared" si="0"/>
        <v>Muy Alta</v>
      </c>
      <c r="AE22" s="17">
        <f t="shared" si="1"/>
        <v>276</v>
      </c>
      <c r="AF22" s="18">
        <f t="shared" si="2"/>
        <v>366.04126756369499</v>
      </c>
      <c r="AG22" s="17">
        <f t="shared" si="3"/>
        <v>2</v>
      </c>
      <c r="AH22" s="17">
        <f t="shared" si="4"/>
        <v>56</v>
      </c>
      <c r="AI22" s="17">
        <f t="shared" si="5"/>
        <v>0</v>
      </c>
      <c r="AJ22" s="17">
        <f t="shared" si="6"/>
        <v>58</v>
      </c>
      <c r="AK22" s="18">
        <f t="shared" si="7"/>
        <v>102.36230966942601</v>
      </c>
      <c r="AL22" s="17">
        <v>-1.87595</v>
      </c>
      <c r="AM22" s="29" t="s">
        <v>37</v>
      </c>
      <c r="AO22" s="19">
        <v>25</v>
      </c>
      <c r="AP22" s="20" t="s">
        <v>75</v>
      </c>
      <c r="AQ22" s="21">
        <v>2851</v>
      </c>
      <c r="AR22" s="21">
        <v>2846</v>
      </c>
      <c r="AS22" s="22">
        <v>2487</v>
      </c>
      <c r="AT22" s="22">
        <v>359</v>
      </c>
      <c r="AU22" s="23">
        <v>5</v>
      </c>
      <c r="AV22" s="24">
        <v>9147</v>
      </c>
      <c r="AW22" s="22">
        <v>4319</v>
      </c>
      <c r="AX22" s="23">
        <v>4828</v>
      </c>
      <c r="AZ22"/>
    </row>
    <row r="23" spans="2:52" x14ac:dyDescent="0.25">
      <c r="B23" s="13">
        <f t="shared" si="9"/>
        <v>20</v>
      </c>
      <c r="C23" s="28" t="str">
        <f>VLOOKUP($D$4:$D$406,[1]Hoja2!$D$2:$E$486,2,FALSE)</f>
        <v>Tr. 2do DE ANILLO EL LIMONAR</v>
      </c>
      <c r="D23" s="17">
        <v>402</v>
      </c>
      <c r="E23" s="17">
        <v>0.81025641025641038</v>
      </c>
      <c r="F23" s="17">
        <v>0.21538461538461537</v>
      </c>
      <c r="G23" s="17">
        <v>0.83589743589743593</v>
      </c>
      <c r="H23" s="17">
        <v>0.42352941176470588</v>
      </c>
      <c r="I23" s="17">
        <v>0.68235294117647061</v>
      </c>
      <c r="J23" s="17">
        <v>0.72941176470588232</v>
      </c>
      <c r="K23" s="17">
        <v>0.80588235294117649</v>
      </c>
      <c r="L23" s="17">
        <v>0.9352941176470585</v>
      </c>
      <c r="M23" s="17">
        <v>7.6470588235294137E-2</v>
      </c>
      <c r="N23" s="17">
        <v>1.1764705882352946E-2</v>
      </c>
      <c r="O23" s="17">
        <v>1.1764705882352946E-2</v>
      </c>
      <c r="P23" s="17">
        <v>0.87058823529411777</v>
      </c>
      <c r="Q23" s="17">
        <v>0.28823529411764692</v>
      </c>
      <c r="R23" s="17">
        <v>0.12352941176470592</v>
      </c>
      <c r="S23" s="17">
        <v>743.99999999999989</v>
      </c>
      <c r="T23" s="17">
        <v>-1.85568</v>
      </c>
      <c r="U23" s="29" t="str">
        <f t="shared" si="0"/>
        <v>Muy Alta</v>
      </c>
      <c r="AE23" s="17">
        <f t="shared" si="1"/>
        <v>744</v>
      </c>
      <c r="AF23" s="18">
        <f t="shared" si="2"/>
        <v>986.71993864996034</v>
      </c>
      <c r="AG23" s="17">
        <f t="shared" si="3"/>
        <v>13</v>
      </c>
      <c r="AH23" s="17">
        <f t="shared" si="4"/>
        <v>182</v>
      </c>
      <c r="AI23" s="17">
        <f t="shared" si="5"/>
        <v>0</v>
      </c>
      <c r="AJ23" s="17">
        <f t="shared" si="6"/>
        <v>195</v>
      </c>
      <c r="AK23" s="18">
        <f t="shared" si="7"/>
        <v>344.14914457824261</v>
      </c>
      <c r="AL23" s="17">
        <v>-1.85568</v>
      </c>
      <c r="AM23" s="29" t="s">
        <v>37</v>
      </c>
      <c r="AO23" s="19">
        <v>26</v>
      </c>
      <c r="AP23" s="20" t="s">
        <v>76</v>
      </c>
      <c r="AQ23" s="21">
        <v>929</v>
      </c>
      <c r="AR23" s="21">
        <v>925</v>
      </c>
      <c r="AS23" s="22">
        <v>812</v>
      </c>
      <c r="AT23" s="22">
        <v>113</v>
      </c>
      <c r="AU23" s="23">
        <v>4</v>
      </c>
      <c r="AV23" s="24">
        <v>2892</v>
      </c>
      <c r="AW23" s="22">
        <v>1307</v>
      </c>
      <c r="AX23" s="23">
        <v>1585</v>
      </c>
      <c r="AZ23"/>
    </row>
    <row r="24" spans="2:52" x14ac:dyDescent="0.25">
      <c r="B24" s="13">
        <f t="shared" si="9"/>
        <v>21</v>
      </c>
      <c r="C24" s="28" t="str">
        <f>VLOOKUP($D$4:$D$406,[1]Hoja2!$D$2:$E$486,2,FALSE)</f>
        <v>BRISAS DEL POLVORIN</v>
      </c>
      <c r="D24" s="17">
        <v>217</v>
      </c>
      <c r="E24" s="17">
        <v>0.79591836734693877</v>
      </c>
      <c r="F24" s="17">
        <v>0.81632653061224503</v>
      </c>
      <c r="G24" s="17">
        <v>0.97959183673469374</v>
      </c>
      <c r="H24" s="17">
        <v>0.87499999999999978</v>
      </c>
      <c r="I24" s="17">
        <v>7.5000000000000011E-2</v>
      </c>
      <c r="J24" s="17">
        <v>0.25000000000000006</v>
      </c>
      <c r="K24" s="17">
        <v>0.39999999999999997</v>
      </c>
      <c r="L24" s="17">
        <v>0.97499999999999998</v>
      </c>
      <c r="M24" s="17">
        <v>5.000000000000001E-2</v>
      </c>
      <c r="N24" s="17">
        <v>5.0000000000000024E-2</v>
      </c>
      <c r="O24" s="17">
        <v>0</v>
      </c>
      <c r="P24" s="17">
        <v>0.4499999999999999</v>
      </c>
      <c r="Q24" s="17">
        <v>0.4499999999999999</v>
      </c>
      <c r="R24" s="17">
        <v>9.9999999999999992E-2</v>
      </c>
      <c r="S24" s="17">
        <v>189</v>
      </c>
      <c r="T24" s="17">
        <v>-1.7051799999999999</v>
      </c>
      <c r="U24" s="29" t="str">
        <f t="shared" si="0"/>
        <v>Muy Alta</v>
      </c>
      <c r="AE24" s="17">
        <f t="shared" si="1"/>
        <v>189</v>
      </c>
      <c r="AF24" s="18">
        <f t="shared" si="2"/>
        <v>250.65869409253025</v>
      </c>
      <c r="AG24" s="17">
        <f t="shared" si="3"/>
        <v>5</v>
      </c>
      <c r="AH24" s="17">
        <f t="shared" si="4"/>
        <v>44</v>
      </c>
      <c r="AI24" s="17">
        <f t="shared" si="5"/>
        <v>0</v>
      </c>
      <c r="AJ24" s="17">
        <f t="shared" si="6"/>
        <v>49</v>
      </c>
      <c r="AK24" s="18">
        <f t="shared" si="7"/>
        <v>86.478502996584041</v>
      </c>
      <c r="AL24" s="17">
        <v>-1.7051799999999999</v>
      </c>
      <c r="AM24" s="29" t="s">
        <v>37</v>
      </c>
      <c r="AO24" s="19">
        <v>28</v>
      </c>
      <c r="AP24" s="20" t="s">
        <v>77</v>
      </c>
      <c r="AQ24" s="21">
        <v>384</v>
      </c>
      <c r="AR24" s="21">
        <v>383</v>
      </c>
      <c r="AS24" s="22">
        <v>356</v>
      </c>
      <c r="AT24" s="22">
        <v>27</v>
      </c>
      <c r="AU24" s="23">
        <v>1</v>
      </c>
      <c r="AV24" s="24">
        <v>1234</v>
      </c>
      <c r="AW24" s="22">
        <v>570</v>
      </c>
      <c r="AX24" s="23">
        <v>664</v>
      </c>
      <c r="AZ24"/>
    </row>
    <row r="25" spans="2:52" x14ac:dyDescent="0.25">
      <c r="B25" s="13">
        <f t="shared" si="9"/>
        <v>22</v>
      </c>
      <c r="C25" s="28" t="str">
        <f>VLOOKUP($D$4:$D$406,[1]Hoja2!$D$2:$E$486,2,FALSE)</f>
        <v>Barrio La Bolsa</v>
      </c>
      <c r="D25" s="17">
        <v>17</v>
      </c>
      <c r="E25" s="17">
        <v>0.90082644628099184</v>
      </c>
      <c r="F25" s="17">
        <v>0.70661157024793386</v>
      </c>
      <c r="G25" s="17">
        <v>0.97933884297520712</v>
      </c>
      <c r="H25" s="17">
        <v>0.81012658227848089</v>
      </c>
      <c r="I25" s="17">
        <v>0.28481012658227856</v>
      </c>
      <c r="J25" s="17">
        <v>0.54430379746835433</v>
      </c>
      <c r="K25" s="17">
        <v>0.24683544303797492</v>
      </c>
      <c r="L25" s="17">
        <v>0.98734177215189856</v>
      </c>
      <c r="M25" s="17">
        <v>3.1645569620253146E-2</v>
      </c>
      <c r="N25" s="17">
        <v>1.2658227848101267E-2</v>
      </c>
      <c r="O25" s="17">
        <v>1.2658227848101267E-2</v>
      </c>
      <c r="P25" s="17">
        <v>0.71518987341772133</v>
      </c>
      <c r="Q25" s="17">
        <v>0.29746835443037972</v>
      </c>
      <c r="R25" s="17">
        <v>9.4936708860759556E-2</v>
      </c>
      <c r="S25" s="17">
        <v>792.00000000000045</v>
      </c>
      <c r="T25" s="17">
        <v>-1.68327</v>
      </c>
      <c r="U25" s="29" t="str">
        <f t="shared" si="0"/>
        <v>Muy Alta</v>
      </c>
      <c r="AE25" s="17">
        <f t="shared" si="1"/>
        <v>271</v>
      </c>
      <c r="AF25" s="18">
        <f t="shared" si="2"/>
        <v>359.41008518029469</v>
      </c>
      <c r="AG25" s="17">
        <f t="shared" si="3"/>
        <v>24</v>
      </c>
      <c r="AH25" s="17">
        <f t="shared" si="4"/>
        <v>54</v>
      </c>
      <c r="AI25" s="17">
        <f t="shared" si="5"/>
        <v>0</v>
      </c>
      <c r="AJ25" s="17">
        <f t="shared" si="6"/>
        <v>78</v>
      </c>
      <c r="AK25" s="18">
        <f t="shared" si="7"/>
        <v>137.65965783129704</v>
      </c>
      <c r="AL25" s="17">
        <v>-1.68327</v>
      </c>
      <c r="AM25" s="29" t="s">
        <v>37</v>
      </c>
      <c r="AO25" s="19">
        <v>29</v>
      </c>
      <c r="AP25" s="20" t="s">
        <v>78</v>
      </c>
      <c r="AQ25" s="21">
        <v>68</v>
      </c>
      <c r="AR25" s="21">
        <v>68</v>
      </c>
      <c r="AS25" s="22">
        <v>63</v>
      </c>
      <c r="AT25" s="22">
        <v>5</v>
      </c>
      <c r="AU25" s="23">
        <v>0</v>
      </c>
      <c r="AV25" s="24">
        <v>255</v>
      </c>
      <c r="AW25" s="22">
        <v>127</v>
      </c>
      <c r="AX25" s="23">
        <v>128</v>
      </c>
      <c r="AZ25"/>
    </row>
    <row r="26" spans="2:52" x14ac:dyDescent="0.25">
      <c r="B26" s="13">
        <f t="shared" si="9"/>
        <v>23</v>
      </c>
      <c r="C26" s="28" t="str">
        <f>VLOOKUP($D$4:$D$406,[1]Hoja2!$D$2:$E$486,2,FALSE)</f>
        <v>PUERTO ESCONDIDO</v>
      </c>
      <c r="D26" s="17">
        <v>351</v>
      </c>
      <c r="E26" s="17">
        <v>1</v>
      </c>
      <c r="F26" s="17">
        <v>0.79487179487179493</v>
      </c>
      <c r="G26" s="17">
        <v>1</v>
      </c>
      <c r="H26" s="17">
        <v>0.7222222222222221</v>
      </c>
      <c r="I26" s="17">
        <v>5.5555555555555566E-2</v>
      </c>
      <c r="J26" s="17">
        <v>0.1111111111111111</v>
      </c>
      <c r="K26" s="17">
        <v>0.69444444444444431</v>
      </c>
      <c r="L26" s="17">
        <v>0.94444444444444453</v>
      </c>
      <c r="M26" s="17">
        <v>8.3333333333333356E-2</v>
      </c>
      <c r="N26" s="17">
        <v>0</v>
      </c>
      <c r="O26" s="17">
        <v>0</v>
      </c>
      <c r="P26" s="17">
        <v>0.75</v>
      </c>
      <c r="Q26" s="17">
        <v>0.27777777777777779</v>
      </c>
      <c r="R26" s="17">
        <v>0.22222222222222227</v>
      </c>
      <c r="S26" s="17">
        <v>171.00000000000003</v>
      </c>
      <c r="T26" s="17">
        <v>-1.6558999999999999</v>
      </c>
      <c r="U26" s="29" t="str">
        <f t="shared" si="0"/>
        <v>Muy Alta</v>
      </c>
      <c r="AE26" s="17">
        <f t="shared" si="1"/>
        <v>171</v>
      </c>
      <c r="AF26" s="18">
        <f t="shared" si="2"/>
        <v>226.7864375122893</v>
      </c>
      <c r="AG26" s="17">
        <f t="shared" si="3"/>
        <v>3</v>
      </c>
      <c r="AH26" s="17">
        <f t="shared" si="4"/>
        <v>36</v>
      </c>
      <c r="AI26" s="17">
        <f t="shared" si="5"/>
        <v>0</v>
      </c>
      <c r="AJ26" s="17">
        <f t="shared" si="6"/>
        <v>39</v>
      </c>
      <c r="AK26" s="18">
        <f t="shared" si="7"/>
        <v>68.82982891564852</v>
      </c>
      <c r="AL26" s="17">
        <v>-1.6558999999999999</v>
      </c>
      <c r="AM26" s="29" t="s">
        <v>37</v>
      </c>
      <c r="AO26" s="19">
        <v>30</v>
      </c>
      <c r="AP26" s="20" t="s">
        <v>79</v>
      </c>
      <c r="AQ26" s="21">
        <v>280</v>
      </c>
      <c r="AR26" s="21">
        <v>279</v>
      </c>
      <c r="AS26" s="22">
        <v>237</v>
      </c>
      <c r="AT26" s="22">
        <v>42</v>
      </c>
      <c r="AU26" s="23">
        <v>1</v>
      </c>
      <c r="AV26" s="24">
        <v>1121</v>
      </c>
      <c r="AW26" s="22">
        <v>559</v>
      </c>
      <c r="AX26" s="23">
        <v>562</v>
      </c>
      <c r="AZ26"/>
    </row>
    <row r="27" spans="2:52" x14ac:dyDescent="0.25">
      <c r="B27" s="13">
        <f t="shared" si="9"/>
        <v>24</v>
      </c>
      <c r="C27" s="28" t="str">
        <f>VLOOKUP($D$4:$D$406,[1]Hoja2!$D$2:$E$486,2,FALSE)</f>
        <v>Col. Nueva Esperanza No 2</v>
      </c>
      <c r="D27" s="17">
        <v>121</v>
      </c>
      <c r="E27" s="17">
        <v>0.69230769230769229</v>
      </c>
      <c r="F27" s="17">
        <v>0.64000000000000012</v>
      </c>
      <c r="G27" s="17">
        <v>0.76000000000000012</v>
      </c>
      <c r="H27" s="17">
        <v>0.55555555555555569</v>
      </c>
      <c r="I27" s="17">
        <v>0.55555555555555558</v>
      </c>
      <c r="J27" s="17">
        <v>0.66666666666666674</v>
      </c>
      <c r="K27" s="17">
        <v>0.72222222222222232</v>
      </c>
      <c r="L27" s="17">
        <v>0.88888888888888873</v>
      </c>
      <c r="M27" s="17">
        <v>0.11111111111111113</v>
      </c>
      <c r="N27" s="17">
        <v>0</v>
      </c>
      <c r="O27" s="17">
        <v>0</v>
      </c>
      <c r="P27" s="17">
        <v>0.83333333333333315</v>
      </c>
      <c r="Q27" s="17">
        <v>0.27777777777777785</v>
      </c>
      <c r="R27" s="17">
        <v>0.27777777777777779</v>
      </c>
      <c r="S27" s="17">
        <v>95</v>
      </c>
      <c r="T27" s="17">
        <v>-1.6314200000000001</v>
      </c>
      <c r="U27" s="29" t="str">
        <f t="shared" si="0"/>
        <v>Muy Alta</v>
      </c>
      <c r="AE27" s="17">
        <f t="shared" si="1"/>
        <v>100</v>
      </c>
      <c r="AF27" s="18">
        <f t="shared" si="2"/>
        <v>132.62364766800542</v>
      </c>
      <c r="AG27" s="17">
        <f t="shared" si="3"/>
        <v>6</v>
      </c>
      <c r="AH27" s="17">
        <f t="shared" si="4"/>
        <v>21</v>
      </c>
      <c r="AI27" s="17">
        <f t="shared" si="5"/>
        <v>1</v>
      </c>
      <c r="AJ27" s="17">
        <f t="shared" si="6"/>
        <v>27</v>
      </c>
      <c r="AK27" s="18">
        <f t="shared" si="7"/>
        <v>47.651420018525897</v>
      </c>
      <c r="AL27" s="17">
        <v>-1.6314200000000001</v>
      </c>
      <c r="AM27" s="29" t="s">
        <v>37</v>
      </c>
      <c r="AO27" s="19">
        <v>31</v>
      </c>
      <c r="AP27" s="20" t="s">
        <v>80</v>
      </c>
      <c r="AQ27" s="21">
        <v>547</v>
      </c>
      <c r="AR27" s="21">
        <v>547</v>
      </c>
      <c r="AS27" s="22">
        <v>485</v>
      </c>
      <c r="AT27" s="22">
        <v>62</v>
      </c>
      <c r="AU27" s="23">
        <v>0</v>
      </c>
      <c r="AV27" s="24">
        <v>1949</v>
      </c>
      <c r="AW27" s="22">
        <v>987</v>
      </c>
      <c r="AX27" s="23">
        <v>962</v>
      </c>
      <c r="AZ27"/>
    </row>
    <row r="28" spans="2:52" x14ac:dyDescent="0.25">
      <c r="B28" s="13">
        <f t="shared" si="9"/>
        <v>25</v>
      </c>
      <c r="C28" s="28" t="str">
        <f>VLOOKUP($D$4:$D$406,[1]Hoja2!$D$2:$E$486,2,FALSE)</f>
        <v>DURPASA</v>
      </c>
      <c r="D28" s="17">
        <v>239</v>
      </c>
      <c r="E28" s="17">
        <v>0.77777777777777779</v>
      </c>
      <c r="F28" s="17">
        <v>0.55555555555555558</v>
      </c>
      <c r="G28" s="17">
        <v>0.77777777777777779</v>
      </c>
      <c r="H28" s="17">
        <v>0.5</v>
      </c>
      <c r="I28" s="17">
        <v>0.5</v>
      </c>
      <c r="J28" s="17">
        <v>0.83333333333333337</v>
      </c>
      <c r="K28" s="17">
        <v>0.83333333333333337</v>
      </c>
      <c r="L28" s="17">
        <v>0.83333333333333337</v>
      </c>
      <c r="M28" s="17">
        <v>0.5</v>
      </c>
      <c r="N28" s="17">
        <v>0</v>
      </c>
      <c r="O28" s="17">
        <v>0</v>
      </c>
      <c r="P28" s="17">
        <v>0.33333333333333337</v>
      </c>
      <c r="Q28" s="17">
        <v>0.33333333333333337</v>
      </c>
      <c r="R28" s="17">
        <v>0.16666666666666669</v>
      </c>
      <c r="S28" s="17">
        <v>22</v>
      </c>
      <c r="T28" s="17">
        <v>-1.56324</v>
      </c>
      <c r="U28" s="29" t="str">
        <f t="shared" si="0"/>
        <v>Muy Alta</v>
      </c>
      <c r="AE28" s="17">
        <f t="shared" si="1"/>
        <v>22</v>
      </c>
      <c r="AF28" s="18">
        <f t="shared" si="2"/>
        <v>29.177202486961193</v>
      </c>
      <c r="AG28" s="17">
        <f t="shared" si="3"/>
        <v>3</v>
      </c>
      <c r="AH28" s="17">
        <f t="shared" si="4"/>
        <v>6</v>
      </c>
      <c r="AI28" s="17">
        <f t="shared" si="5"/>
        <v>0</v>
      </c>
      <c r="AJ28" s="17">
        <f t="shared" si="6"/>
        <v>9</v>
      </c>
      <c r="AK28" s="18">
        <f t="shared" si="7"/>
        <v>15.883806672841967</v>
      </c>
      <c r="AL28" s="17">
        <v>-1.56324</v>
      </c>
      <c r="AM28" s="29" t="s">
        <v>37</v>
      </c>
      <c r="AO28" s="19">
        <v>32</v>
      </c>
      <c r="AP28" s="20" t="s">
        <v>81</v>
      </c>
      <c r="AQ28" s="21">
        <v>287</v>
      </c>
      <c r="AR28" s="21">
        <v>287</v>
      </c>
      <c r="AS28" s="22">
        <v>263</v>
      </c>
      <c r="AT28" s="22">
        <v>24</v>
      </c>
      <c r="AU28" s="23">
        <v>0</v>
      </c>
      <c r="AV28" s="24">
        <v>690</v>
      </c>
      <c r="AW28" s="22">
        <v>300</v>
      </c>
      <c r="AX28" s="23">
        <v>390</v>
      </c>
      <c r="AZ28"/>
    </row>
    <row r="29" spans="2:52" x14ac:dyDescent="0.25">
      <c r="B29" s="13">
        <f t="shared" si="9"/>
        <v>26</v>
      </c>
      <c r="C29" s="28" t="str">
        <f>VLOOKUP($D$4:$D$406,[1]Hoja2!$D$2:$E$486,2,FALSE)</f>
        <v>Col. Zelaya</v>
      </c>
      <c r="D29" s="17">
        <v>177</v>
      </c>
      <c r="E29" s="17">
        <v>0.58208955223880599</v>
      </c>
      <c r="F29" s="17">
        <v>0.23880597014925387</v>
      </c>
      <c r="G29" s="17">
        <v>0.9701492537313432</v>
      </c>
      <c r="H29" s="17">
        <v>0.48437499999999994</v>
      </c>
      <c r="I29" s="17">
        <v>0.82812500000000011</v>
      </c>
      <c r="J29" s="17">
        <v>0.82812500000000011</v>
      </c>
      <c r="K29" s="17">
        <v>0.74999999999999978</v>
      </c>
      <c r="L29" s="17">
        <v>1</v>
      </c>
      <c r="M29" s="17">
        <v>7.8125000000000014E-2</v>
      </c>
      <c r="N29" s="17">
        <v>1.5625E-2</v>
      </c>
      <c r="O29" s="17">
        <v>0</v>
      </c>
      <c r="P29" s="17">
        <v>0.546875</v>
      </c>
      <c r="Q29" s="17">
        <v>0.40625</v>
      </c>
      <c r="R29" s="17">
        <v>0.203125</v>
      </c>
      <c r="S29" s="17">
        <v>271.99999999999994</v>
      </c>
      <c r="T29" s="17">
        <v>-1.51888</v>
      </c>
      <c r="U29" s="29" t="str">
        <f t="shared" si="0"/>
        <v>Muy Alta</v>
      </c>
      <c r="AE29" s="17">
        <f t="shared" si="1"/>
        <v>276</v>
      </c>
      <c r="AF29" s="18">
        <f t="shared" si="2"/>
        <v>366.04126756369499</v>
      </c>
      <c r="AG29" s="17">
        <f t="shared" si="3"/>
        <v>3</v>
      </c>
      <c r="AH29" s="17">
        <f t="shared" si="4"/>
        <v>65</v>
      </c>
      <c r="AI29" s="17">
        <f t="shared" si="5"/>
        <v>0</v>
      </c>
      <c r="AJ29" s="17">
        <f t="shared" si="6"/>
        <v>68</v>
      </c>
      <c r="AK29" s="18">
        <f t="shared" si="7"/>
        <v>120.01098375036152</v>
      </c>
      <c r="AL29" s="17">
        <v>-1.51888</v>
      </c>
      <c r="AM29" s="29" t="s">
        <v>37</v>
      </c>
      <c r="AO29" s="19">
        <v>33</v>
      </c>
      <c r="AP29" s="20" t="s">
        <v>82</v>
      </c>
      <c r="AQ29" s="21">
        <v>46</v>
      </c>
      <c r="AR29" s="21">
        <v>46</v>
      </c>
      <c r="AS29" s="22">
        <v>46</v>
      </c>
      <c r="AT29" s="22">
        <v>0</v>
      </c>
      <c r="AU29" s="23">
        <v>0</v>
      </c>
      <c r="AV29" s="24">
        <v>165</v>
      </c>
      <c r="AW29" s="22">
        <v>79</v>
      </c>
      <c r="AX29" s="23">
        <v>86</v>
      </c>
      <c r="AZ29"/>
    </row>
    <row r="30" spans="2:52" x14ac:dyDescent="0.25">
      <c r="B30" s="13">
        <f t="shared" si="9"/>
        <v>27</v>
      </c>
      <c r="C30" s="28" t="str">
        <f>VLOOKUP($D$4:$D$406,[1]Hoja2!$D$2:$E$486,2,FALSE)</f>
        <v>Bordo Rafael L. Callejas</v>
      </c>
      <c r="D30" s="17">
        <v>465</v>
      </c>
      <c r="E30" s="17">
        <v>1</v>
      </c>
      <c r="F30" s="17">
        <v>0.11111111111111112</v>
      </c>
      <c r="G30" s="17">
        <v>1</v>
      </c>
      <c r="H30" s="17">
        <v>0.33962264150943378</v>
      </c>
      <c r="I30" s="17">
        <v>0.88679245283018859</v>
      </c>
      <c r="J30" s="17">
        <v>0.96226415094339601</v>
      </c>
      <c r="K30" s="17">
        <v>0.94339622641509424</v>
      </c>
      <c r="L30" s="17">
        <v>0.96226415094339623</v>
      </c>
      <c r="M30" s="17">
        <v>3.7735849056603772E-2</v>
      </c>
      <c r="N30" s="17">
        <v>0</v>
      </c>
      <c r="O30" s="17">
        <v>0</v>
      </c>
      <c r="P30" s="17">
        <v>0.79245283018867896</v>
      </c>
      <c r="Q30" s="17">
        <v>0.26415094339622636</v>
      </c>
      <c r="R30" s="17">
        <v>0.13207547169811318</v>
      </c>
      <c r="S30" s="17">
        <v>235.00000000000006</v>
      </c>
      <c r="T30" s="17">
        <v>-1.5121800000000001</v>
      </c>
      <c r="U30" s="29" t="str">
        <f t="shared" si="0"/>
        <v>Muy Alta</v>
      </c>
      <c r="AE30" s="17">
        <f t="shared" si="1"/>
        <v>240</v>
      </c>
      <c r="AF30" s="18">
        <f t="shared" si="2"/>
        <v>318.29675440321301</v>
      </c>
      <c r="AG30" s="17">
        <f t="shared" si="3"/>
        <v>4</v>
      </c>
      <c r="AH30" s="17">
        <f t="shared" si="4"/>
        <v>53</v>
      </c>
      <c r="AI30" s="17">
        <f t="shared" si="5"/>
        <v>0</v>
      </c>
      <c r="AJ30" s="17">
        <f t="shared" si="6"/>
        <v>57</v>
      </c>
      <c r="AK30" s="18">
        <f t="shared" si="7"/>
        <v>100.59744226133245</v>
      </c>
      <c r="AL30" s="17">
        <v>-1.5121800000000001</v>
      </c>
      <c r="AM30" s="29" t="s">
        <v>37</v>
      </c>
      <c r="AO30" s="19">
        <v>34</v>
      </c>
      <c r="AP30" s="20" t="s">
        <v>83</v>
      </c>
      <c r="AQ30" s="21">
        <v>1049</v>
      </c>
      <c r="AR30" s="21">
        <v>1049</v>
      </c>
      <c r="AS30" s="22">
        <v>816</v>
      </c>
      <c r="AT30" s="22">
        <v>233</v>
      </c>
      <c r="AU30" s="23">
        <v>0</v>
      </c>
      <c r="AV30" s="24">
        <v>2852</v>
      </c>
      <c r="AW30" s="22">
        <v>1396</v>
      </c>
      <c r="AX30" s="23">
        <v>1456</v>
      </c>
      <c r="AZ30"/>
    </row>
    <row r="31" spans="2:52" x14ac:dyDescent="0.25">
      <c r="B31" s="13">
        <f t="shared" si="9"/>
        <v>28</v>
      </c>
      <c r="C31" s="28" t="str">
        <f>VLOOKUP($D$4:$D$406,[1]Hoja2!$D$2:$E$486,2,FALSE)</f>
        <v>Tr. VILLAS DEL CARMEN-EL CARMEN</v>
      </c>
      <c r="D31" s="17">
        <v>432</v>
      </c>
      <c r="E31" s="17">
        <v>0.93333333333333335</v>
      </c>
      <c r="F31" s="17">
        <v>0.6333333333333333</v>
      </c>
      <c r="G31" s="17">
        <v>0.96666666666666667</v>
      </c>
      <c r="H31" s="17">
        <v>0.84999999999999976</v>
      </c>
      <c r="I31" s="17">
        <v>0.1</v>
      </c>
      <c r="J31" s="17">
        <v>0.25</v>
      </c>
      <c r="K31" s="17">
        <v>0.84999999999999976</v>
      </c>
      <c r="L31" s="17">
        <v>0.95</v>
      </c>
      <c r="M31" s="17">
        <v>0.15000000000000005</v>
      </c>
      <c r="N31" s="17">
        <v>0</v>
      </c>
      <c r="O31" s="17">
        <v>0</v>
      </c>
      <c r="P31" s="17">
        <v>0.35000000000000003</v>
      </c>
      <c r="Q31" s="17">
        <v>0.39999999999999997</v>
      </c>
      <c r="R31" s="17">
        <v>0.25</v>
      </c>
      <c r="S31" s="17">
        <v>85</v>
      </c>
      <c r="T31" s="17">
        <v>-1.4600299999999999</v>
      </c>
      <c r="U31" s="29" t="str">
        <f t="shared" si="0"/>
        <v>Muy Alta</v>
      </c>
      <c r="AE31" s="17">
        <f t="shared" si="1"/>
        <v>85</v>
      </c>
      <c r="AF31" s="18">
        <f t="shared" si="2"/>
        <v>112.73010051780462</v>
      </c>
      <c r="AG31" s="17">
        <f t="shared" si="3"/>
        <v>5</v>
      </c>
      <c r="AH31" s="17">
        <f t="shared" si="4"/>
        <v>25</v>
      </c>
      <c r="AI31" s="17">
        <f t="shared" si="5"/>
        <v>0</v>
      </c>
      <c r="AJ31" s="17">
        <f t="shared" si="6"/>
        <v>30</v>
      </c>
      <c r="AK31" s="18">
        <f t="shared" si="7"/>
        <v>52.946022242806556</v>
      </c>
      <c r="AL31" s="17">
        <v>-1.4600299999999999</v>
      </c>
      <c r="AM31" s="29" t="s">
        <v>37</v>
      </c>
      <c r="AO31" s="19">
        <v>35</v>
      </c>
      <c r="AP31" s="20" t="s">
        <v>84</v>
      </c>
      <c r="AQ31" s="21">
        <v>374</v>
      </c>
      <c r="AR31" s="21">
        <v>374</v>
      </c>
      <c r="AS31" s="22">
        <v>318</v>
      </c>
      <c r="AT31" s="22">
        <v>56</v>
      </c>
      <c r="AU31" s="23">
        <v>0</v>
      </c>
      <c r="AV31" s="24">
        <v>1013</v>
      </c>
      <c r="AW31" s="22">
        <v>452</v>
      </c>
      <c r="AX31" s="23">
        <v>561</v>
      </c>
      <c r="AZ31"/>
    </row>
    <row r="32" spans="2:52" ht="15.75" x14ac:dyDescent="0.25">
      <c r="B32" s="13">
        <f t="shared" si="9"/>
        <v>29</v>
      </c>
      <c r="C32" s="65" t="s">
        <v>85</v>
      </c>
      <c r="D32" s="17">
        <v>312</v>
      </c>
      <c r="E32" s="17">
        <v>0.86805555555555547</v>
      </c>
      <c r="F32" s="17">
        <v>0.77622377622377625</v>
      </c>
      <c r="G32" s="17">
        <v>0.965034965034965</v>
      </c>
      <c r="H32" s="17">
        <v>0.81904761904761925</v>
      </c>
      <c r="I32" s="17">
        <v>0</v>
      </c>
      <c r="J32" s="17">
        <v>6.6666666666666652E-2</v>
      </c>
      <c r="K32" s="17">
        <v>0.94285714285714273</v>
      </c>
      <c r="L32" s="17">
        <v>0.9809523809523808</v>
      </c>
      <c r="M32" s="17">
        <v>3.8095238095238106E-2</v>
      </c>
      <c r="N32" s="17">
        <v>0</v>
      </c>
      <c r="O32" s="17">
        <v>0</v>
      </c>
      <c r="P32" s="17">
        <v>0.59047619047619038</v>
      </c>
      <c r="Q32" s="17">
        <v>0.31428571428571433</v>
      </c>
      <c r="R32" s="17">
        <v>0.37142857142857139</v>
      </c>
      <c r="S32" s="17">
        <v>517</v>
      </c>
      <c r="T32" s="17">
        <v>-1.4060900000000001</v>
      </c>
      <c r="U32" s="29" t="str">
        <f t="shared" si="0"/>
        <v>Muy Alta</v>
      </c>
      <c r="AE32" s="17">
        <f t="shared" si="1"/>
        <v>517</v>
      </c>
      <c r="AF32" s="18">
        <f t="shared" si="2"/>
        <v>685.6642584435881</v>
      </c>
      <c r="AG32" s="17">
        <f t="shared" si="3"/>
        <v>21</v>
      </c>
      <c r="AH32" s="17">
        <f t="shared" si="4"/>
        <v>122</v>
      </c>
      <c r="AI32" s="17">
        <f t="shared" si="5"/>
        <v>1</v>
      </c>
      <c r="AJ32" s="17">
        <f t="shared" si="6"/>
        <v>143</v>
      </c>
      <c r="AK32" s="18">
        <f t="shared" si="7"/>
        <v>252.37603935737792</v>
      </c>
      <c r="AL32" s="17">
        <v>-1.4060900000000001</v>
      </c>
      <c r="AM32" s="29" t="s">
        <v>37</v>
      </c>
      <c r="AO32" s="19">
        <v>36</v>
      </c>
      <c r="AP32" s="20" t="s">
        <v>86</v>
      </c>
      <c r="AQ32" s="21">
        <v>320</v>
      </c>
      <c r="AR32" s="21">
        <v>319</v>
      </c>
      <c r="AS32" s="22">
        <v>297</v>
      </c>
      <c r="AT32" s="22">
        <v>22</v>
      </c>
      <c r="AU32" s="23">
        <v>1</v>
      </c>
      <c r="AV32" s="24">
        <v>1342</v>
      </c>
      <c r="AW32" s="22">
        <v>651</v>
      </c>
      <c r="AX32" s="23">
        <v>691</v>
      </c>
      <c r="AZ32"/>
    </row>
    <row r="33" spans="2:52" x14ac:dyDescent="0.25">
      <c r="B33" s="13">
        <f t="shared" si="9"/>
        <v>30</v>
      </c>
      <c r="C33" s="28" t="str">
        <f>VLOOKUP($D$4:$D$406,[1]Hoja2!$D$2:$E$486,2,FALSE)</f>
        <v>PALOS VERDES</v>
      </c>
      <c r="D33" s="17">
        <v>343</v>
      </c>
      <c r="E33" s="17">
        <v>1</v>
      </c>
      <c r="F33" s="17">
        <v>0.33333333333333331</v>
      </c>
      <c r="G33" s="17">
        <v>0.66666666666666663</v>
      </c>
      <c r="H33" s="17">
        <v>0.66666666666666663</v>
      </c>
      <c r="I33" s="17">
        <v>0.66666666666666663</v>
      </c>
      <c r="J33" s="17">
        <v>0.66666666666666663</v>
      </c>
      <c r="K33" s="17">
        <v>0.66666666666666663</v>
      </c>
      <c r="L33" s="17">
        <v>1</v>
      </c>
      <c r="M33" s="17">
        <v>0.33333333333333331</v>
      </c>
      <c r="N33" s="17">
        <v>0</v>
      </c>
      <c r="O33" s="17">
        <v>0</v>
      </c>
      <c r="P33" s="17">
        <v>1</v>
      </c>
      <c r="Q33" s="17">
        <v>0.66666666666666663</v>
      </c>
      <c r="R33" s="17">
        <v>0.33333333333333331</v>
      </c>
      <c r="S33" s="17">
        <v>14</v>
      </c>
      <c r="T33" s="17">
        <v>-1.37208</v>
      </c>
      <c r="U33" s="29" t="str">
        <f t="shared" si="0"/>
        <v>Muy Alta</v>
      </c>
      <c r="AE33" s="17">
        <f t="shared" si="1"/>
        <v>14</v>
      </c>
      <c r="AF33" s="18">
        <f t="shared" si="2"/>
        <v>18.567310673520758</v>
      </c>
      <c r="AG33" s="17">
        <f t="shared" si="3"/>
        <v>0</v>
      </c>
      <c r="AH33" s="17">
        <f t="shared" si="4"/>
        <v>3</v>
      </c>
      <c r="AI33" s="17">
        <f t="shared" si="5"/>
        <v>0</v>
      </c>
      <c r="AJ33" s="17">
        <f t="shared" si="6"/>
        <v>3</v>
      </c>
      <c r="AK33" s="18">
        <f t="shared" si="7"/>
        <v>5.2946022242806556</v>
      </c>
      <c r="AL33" s="17">
        <v>-1.37208</v>
      </c>
      <c r="AM33" s="29" t="s">
        <v>37</v>
      </c>
      <c r="AO33" s="19">
        <v>37</v>
      </c>
      <c r="AP33" s="20" t="s">
        <v>87</v>
      </c>
      <c r="AQ33" s="21">
        <v>189</v>
      </c>
      <c r="AR33" s="21">
        <v>189</v>
      </c>
      <c r="AS33" s="22">
        <v>153</v>
      </c>
      <c r="AT33" s="22">
        <v>36</v>
      </c>
      <c r="AU33" s="23">
        <v>0</v>
      </c>
      <c r="AV33" s="24">
        <v>512</v>
      </c>
      <c r="AW33" s="22">
        <v>222</v>
      </c>
      <c r="AX33" s="23">
        <v>290</v>
      </c>
      <c r="AZ33"/>
    </row>
    <row r="34" spans="2:52" x14ac:dyDescent="0.25">
      <c r="B34" s="13">
        <f t="shared" si="9"/>
        <v>31</v>
      </c>
      <c r="C34" s="28" t="str">
        <f>VLOOKUP($D$4:$D$406,[1]Hoja2!$D$2:$E$486,2,FALSE)</f>
        <v>El Sitio II Etapa</v>
      </c>
      <c r="D34" s="17">
        <v>473</v>
      </c>
      <c r="E34" s="17">
        <v>0.90140845070422537</v>
      </c>
      <c r="F34" s="17">
        <v>0.71830985915492962</v>
      </c>
      <c r="G34" s="17">
        <v>0.91549295774647887</v>
      </c>
      <c r="H34" s="17">
        <v>0.81632653061224503</v>
      </c>
      <c r="I34" s="17">
        <v>4.0816326530612242E-2</v>
      </c>
      <c r="J34" s="17">
        <v>8.1632653061224497E-2</v>
      </c>
      <c r="K34" s="17">
        <v>0.9591836734693876</v>
      </c>
      <c r="L34" s="17">
        <v>0.97959183673469374</v>
      </c>
      <c r="M34" s="17">
        <v>0</v>
      </c>
      <c r="N34" s="17">
        <v>0.51020408163265307</v>
      </c>
      <c r="O34" s="17">
        <v>0</v>
      </c>
      <c r="P34" s="17">
        <v>0.87755102040816291</v>
      </c>
      <c r="Q34" s="17">
        <v>0.16326530612244897</v>
      </c>
      <c r="R34" s="17">
        <v>0.42857142857142844</v>
      </c>
      <c r="S34" s="17">
        <v>257</v>
      </c>
      <c r="T34" s="17">
        <v>-1.3047599999999999</v>
      </c>
      <c r="U34" s="29" t="str">
        <f t="shared" si="0"/>
        <v>Muy Alta</v>
      </c>
      <c r="AE34" s="17">
        <f t="shared" si="1"/>
        <v>248</v>
      </c>
      <c r="AF34" s="18">
        <f t="shared" si="2"/>
        <v>328.90664621665348</v>
      </c>
      <c r="AG34" s="17">
        <f t="shared" si="3"/>
        <v>7</v>
      </c>
      <c r="AH34" s="17">
        <f t="shared" si="4"/>
        <v>62</v>
      </c>
      <c r="AI34" s="17">
        <f t="shared" si="5"/>
        <v>0</v>
      </c>
      <c r="AJ34" s="17">
        <f t="shared" si="6"/>
        <v>69</v>
      </c>
      <c r="AK34" s="18">
        <f t="shared" si="7"/>
        <v>121.77585115845507</v>
      </c>
      <c r="AL34" s="17">
        <v>-1.3047599999999999</v>
      </c>
      <c r="AM34" s="29" t="s">
        <v>37</v>
      </c>
      <c r="AO34" s="19">
        <v>38</v>
      </c>
      <c r="AP34" s="20" t="s">
        <v>88</v>
      </c>
      <c r="AQ34" s="21">
        <v>238</v>
      </c>
      <c r="AR34" s="21">
        <v>237</v>
      </c>
      <c r="AS34" s="22">
        <v>204</v>
      </c>
      <c r="AT34" s="22">
        <v>33</v>
      </c>
      <c r="AU34" s="23">
        <v>1</v>
      </c>
      <c r="AV34" s="24">
        <v>606</v>
      </c>
      <c r="AW34" s="22">
        <v>283</v>
      </c>
      <c r="AX34" s="23">
        <v>323</v>
      </c>
      <c r="AZ34"/>
    </row>
    <row r="35" spans="2:52" x14ac:dyDescent="0.25">
      <c r="B35" s="13">
        <f t="shared" si="9"/>
        <v>32</v>
      </c>
      <c r="C35" s="28" t="str">
        <f>VLOOKUP($D$4:$D$406,[1]Hoja2!$D$2:$E$486,2,FALSE)</f>
        <v>COL. MONTE VERDE</v>
      </c>
      <c r="D35" s="17">
        <v>328</v>
      </c>
      <c r="E35" s="17">
        <v>0.71428571428571441</v>
      </c>
      <c r="F35" s="17">
        <v>0.92857142857142849</v>
      </c>
      <c r="G35" s="17">
        <v>0.89285714285714268</v>
      </c>
      <c r="H35" s="17">
        <v>0.94999999999999984</v>
      </c>
      <c r="I35" s="17">
        <v>0</v>
      </c>
      <c r="J35" s="17">
        <v>0.45</v>
      </c>
      <c r="K35" s="17">
        <v>0.94999999999999984</v>
      </c>
      <c r="L35" s="17">
        <v>0.85</v>
      </c>
      <c r="M35" s="17">
        <v>0</v>
      </c>
      <c r="N35" s="17">
        <v>0</v>
      </c>
      <c r="O35" s="17">
        <v>0</v>
      </c>
      <c r="P35" s="17">
        <v>0.5</v>
      </c>
      <c r="Q35" s="17">
        <v>9.9999999999999992E-2</v>
      </c>
      <c r="R35" s="17">
        <v>0.49999999999999994</v>
      </c>
      <c r="S35" s="17">
        <v>95</v>
      </c>
      <c r="T35" s="17">
        <v>-1.29674</v>
      </c>
      <c r="U35" s="29" t="str">
        <f t="shared" si="0"/>
        <v>Muy Alta</v>
      </c>
      <c r="AE35" s="17">
        <f t="shared" si="1"/>
        <v>95</v>
      </c>
      <c r="AF35" s="18">
        <f t="shared" si="2"/>
        <v>125.99246528460516</v>
      </c>
      <c r="AG35" s="17">
        <f t="shared" si="3"/>
        <v>5</v>
      </c>
      <c r="AH35" s="17">
        <f t="shared" si="4"/>
        <v>23</v>
      </c>
      <c r="AI35" s="17">
        <f t="shared" si="5"/>
        <v>0</v>
      </c>
      <c r="AJ35" s="17">
        <f t="shared" si="6"/>
        <v>28</v>
      </c>
      <c r="AK35" s="18">
        <f t="shared" si="7"/>
        <v>49.416287426619448</v>
      </c>
      <c r="AL35" s="17">
        <v>-1.29674</v>
      </c>
      <c r="AM35" s="29" t="s">
        <v>37</v>
      </c>
      <c r="AO35" s="19">
        <v>39</v>
      </c>
      <c r="AP35" s="20" t="s">
        <v>89</v>
      </c>
      <c r="AQ35" s="21">
        <v>872</v>
      </c>
      <c r="AR35" s="21">
        <v>872</v>
      </c>
      <c r="AS35" s="22">
        <v>833</v>
      </c>
      <c r="AT35" s="22">
        <v>39</v>
      </c>
      <c r="AU35" s="23">
        <v>0</v>
      </c>
      <c r="AV35" s="24">
        <v>3327</v>
      </c>
      <c r="AW35" s="22">
        <v>1537</v>
      </c>
      <c r="AX35" s="23">
        <v>1790</v>
      </c>
      <c r="AZ35"/>
    </row>
    <row r="36" spans="2:52" x14ac:dyDescent="0.25">
      <c r="B36" s="13">
        <f t="shared" si="9"/>
        <v>33</v>
      </c>
      <c r="C36" s="28" t="str">
        <f>VLOOKUP($D$4:$D$406,[1]Hoja2!$D$2:$E$486,2,FALSE)</f>
        <v>MONTE ALEGRE</v>
      </c>
      <c r="D36" s="17">
        <v>326</v>
      </c>
      <c r="E36" s="17">
        <v>0.8427672955974842</v>
      </c>
      <c r="F36" s="17">
        <v>0.74213836477987449</v>
      </c>
      <c r="G36" s="17">
        <v>0.88679245283018848</v>
      </c>
      <c r="H36" s="17">
        <v>0.7456140350877194</v>
      </c>
      <c r="I36" s="17">
        <v>0.57894736842105277</v>
      </c>
      <c r="J36" s="17">
        <v>0.58771929824561409</v>
      </c>
      <c r="K36" s="17">
        <v>0.78070175438596479</v>
      </c>
      <c r="L36" s="17">
        <v>0.98245614035087725</v>
      </c>
      <c r="M36" s="17">
        <v>0.10526315789473691</v>
      </c>
      <c r="N36" s="17">
        <v>8.7719298245614013E-3</v>
      </c>
      <c r="O36" s="17">
        <v>8.7719298245614048E-3</v>
      </c>
      <c r="P36" s="17">
        <v>0.78070175438596512</v>
      </c>
      <c r="Q36" s="17">
        <v>0.19298245614035089</v>
      </c>
      <c r="R36" s="17">
        <v>0.24561403508771937</v>
      </c>
      <c r="S36" s="17">
        <v>571.00000000000045</v>
      </c>
      <c r="T36" s="17">
        <v>-1.2891300000000001</v>
      </c>
      <c r="U36" s="29" t="str">
        <f t="shared" si="0"/>
        <v>Muy Alta</v>
      </c>
      <c r="AE36" s="17">
        <f t="shared" si="1"/>
        <v>571</v>
      </c>
      <c r="AF36" s="18">
        <f t="shared" si="2"/>
        <v>757.28102818431103</v>
      </c>
      <c r="AG36" s="17">
        <f t="shared" si="3"/>
        <v>44</v>
      </c>
      <c r="AH36" s="17">
        <f t="shared" si="4"/>
        <v>115</v>
      </c>
      <c r="AI36" s="17">
        <f t="shared" si="5"/>
        <v>0</v>
      </c>
      <c r="AJ36" s="17">
        <f t="shared" si="6"/>
        <v>159</v>
      </c>
      <c r="AK36" s="18">
        <f t="shared" si="7"/>
        <v>280.61391788687473</v>
      </c>
      <c r="AL36" s="17">
        <v>-1.2891300000000001</v>
      </c>
      <c r="AM36" s="29" t="s">
        <v>37</v>
      </c>
      <c r="AO36" s="19">
        <v>40</v>
      </c>
      <c r="AP36" s="20" t="s">
        <v>90</v>
      </c>
      <c r="AQ36" s="21">
        <v>182</v>
      </c>
      <c r="AR36" s="21">
        <v>181</v>
      </c>
      <c r="AS36" s="22">
        <v>166</v>
      </c>
      <c r="AT36" s="22">
        <v>15</v>
      </c>
      <c r="AU36" s="23">
        <v>1</v>
      </c>
      <c r="AV36" s="24">
        <v>565</v>
      </c>
      <c r="AW36" s="22">
        <v>250</v>
      </c>
      <c r="AX36" s="23">
        <v>315</v>
      </c>
      <c r="AZ36"/>
    </row>
    <row r="37" spans="2:52" x14ac:dyDescent="0.25">
      <c r="B37" s="13">
        <f t="shared" si="9"/>
        <v>34</v>
      </c>
      <c r="C37" s="28" t="str">
        <f>VLOOKUP($D$4:$D$406,[1]Hoja2!$D$2:$E$486,2,FALSE)</f>
        <v>Col. Las Brisas</v>
      </c>
      <c r="D37" s="17">
        <v>98</v>
      </c>
      <c r="E37" s="17">
        <v>0.50889679715302494</v>
      </c>
      <c r="F37" s="17">
        <v>0.65053763440860168</v>
      </c>
      <c r="G37" s="17">
        <v>0.68996415770609387</v>
      </c>
      <c r="H37" s="17">
        <v>0.65208747514910603</v>
      </c>
      <c r="I37" s="17">
        <v>0.63618290258449328</v>
      </c>
      <c r="J37" s="17">
        <v>0.65208747514910514</v>
      </c>
      <c r="K37" s="17">
        <v>0.67992047713717718</v>
      </c>
      <c r="L37" s="17">
        <v>0.91848906560636179</v>
      </c>
      <c r="M37" s="17">
        <v>0.62425447316103377</v>
      </c>
      <c r="N37" s="17">
        <v>0.12524850894632228</v>
      </c>
      <c r="O37" s="17">
        <v>3.3797216699801187E-2</v>
      </c>
      <c r="P37" s="17">
        <v>0.5387673956262431</v>
      </c>
      <c r="Q37" s="17">
        <v>0.39761431411530845</v>
      </c>
      <c r="R37" s="17">
        <v>0.48906560636182961</v>
      </c>
      <c r="S37" s="17">
        <v>2338.9999999999986</v>
      </c>
      <c r="T37" s="17">
        <v>-1.2800400000000001</v>
      </c>
      <c r="U37" s="29" t="str">
        <f t="shared" si="0"/>
        <v>Muy Alta</v>
      </c>
      <c r="AE37" s="17">
        <f t="shared" si="1"/>
        <v>2335</v>
      </c>
      <c r="AF37" s="18">
        <f t="shared" si="2"/>
        <v>3096.7621730479268</v>
      </c>
      <c r="AG37" s="17">
        <f t="shared" si="3"/>
        <v>40</v>
      </c>
      <c r="AH37" s="17">
        <f t="shared" si="4"/>
        <v>516</v>
      </c>
      <c r="AI37" s="17">
        <f t="shared" si="5"/>
        <v>1</v>
      </c>
      <c r="AJ37" s="17">
        <f t="shared" si="6"/>
        <v>556</v>
      </c>
      <c r="AK37" s="18">
        <f t="shared" si="7"/>
        <v>981.26627890001475</v>
      </c>
      <c r="AL37" s="17">
        <v>-1.2800400000000001</v>
      </c>
      <c r="AM37" s="29" t="s">
        <v>37</v>
      </c>
      <c r="AO37" s="19">
        <v>41</v>
      </c>
      <c r="AP37" s="20" t="s">
        <v>91</v>
      </c>
      <c r="AQ37" s="21">
        <v>539</v>
      </c>
      <c r="AR37" s="21">
        <v>539</v>
      </c>
      <c r="AS37" s="22">
        <v>473</v>
      </c>
      <c r="AT37" s="22">
        <v>66</v>
      </c>
      <c r="AU37" s="23">
        <v>0</v>
      </c>
      <c r="AV37" s="24">
        <v>1714</v>
      </c>
      <c r="AW37" s="22">
        <v>816</v>
      </c>
      <c r="AX37" s="23">
        <v>898</v>
      </c>
      <c r="AZ37"/>
    </row>
    <row r="38" spans="2:52" x14ac:dyDescent="0.25">
      <c r="B38" s="13">
        <f t="shared" si="9"/>
        <v>35</v>
      </c>
      <c r="C38" s="28" t="str">
        <f>VLOOKUP($D$4:$D$406,[1]Hoja2!$D$2:$E$486,2,FALSE)</f>
        <v>VIEJA PRIMAVERA II ETAPA</v>
      </c>
      <c r="D38" s="17">
        <v>442</v>
      </c>
      <c r="E38" s="17">
        <v>0.95312499999999989</v>
      </c>
      <c r="F38" s="17">
        <v>0.515625</v>
      </c>
      <c r="G38" s="17">
        <v>0.984375</v>
      </c>
      <c r="H38" s="17">
        <v>0.60416666666666663</v>
      </c>
      <c r="I38" s="17">
        <v>0.66666666666666652</v>
      </c>
      <c r="J38" s="17">
        <v>0.87500000000000022</v>
      </c>
      <c r="K38" s="17">
        <v>0.87499999999999978</v>
      </c>
      <c r="L38" s="17">
        <v>0.75000000000000011</v>
      </c>
      <c r="M38" s="17">
        <v>0.1666666666666666</v>
      </c>
      <c r="N38" s="17">
        <v>0</v>
      </c>
      <c r="O38" s="17">
        <v>2.0833333333333346E-2</v>
      </c>
      <c r="P38" s="17">
        <v>0.70833333333333326</v>
      </c>
      <c r="Q38" s="17">
        <v>0.27083333333333337</v>
      </c>
      <c r="R38" s="17">
        <v>0.375</v>
      </c>
      <c r="S38" s="17">
        <v>212</v>
      </c>
      <c r="T38" s="17">
        <v>-1.26745</v>
      </c>
      <c r="U38" s="29" t="str">
        <f t="shared" si="0"/>
        <v>Muy Alta</v>
      </c>
      <c r="AE38" s="17">
        <f t="shared" si="1"/>
        <v>212</v>
      </c>
      <c r="AF38" s="18">
        <f t="shared" si="2"/>
        <v>281.16213305617151</v>
      </c>
      <c r="AG38" s="17">
        <f t="shared" si="3"/>
        <v>8</v>
      </c>
      <c r="AH38" s="17">
        <f t="shared" si="4"/>
        <v>56</v>
      </c>
      <c r="AI38" s="17">
        <f t="shared" si="5"/>
        <v>0</v>
      </c>
      <c r="AJ38" s="17">
        <f t="shared" si="6"/>
        <v>64</v>
      </c>
      <c r="AK38" s="18">
        <f t="shared" si="7"/>
        <v>112.95151411798732</v>
      </c>
      <c r="AL38" s="17">
        <v>-1.26745</v>
      </c>
      <c r="AM38" s="29" t="s">
        <v>37</v>
      </c>
      <c r="AO38" s="19">
        <v>42</v>
      </c>
      <c r="AP38" s="20" t="s">
        <v>92</v>
      </c>
      <c r="AQ38" s="21">
        <v>173</v>
      </c>
      <c r="AR38" s="21">
        <v>173</v>
      </c>
      <c r="AS38" s="22">
        <v>154</v>
      </c>
      <c r="AT38" s="22">
        <v>19</v>
      </c>
      <c r="AU38" s="23">
        <v>0</v>
      </c>
      <c r="AV38" s="24">
        <v>536</v>
      </c>
      <c r="AW38" s="22">
        <v>262</v>
      </c>
      <c r="AX38" s="23">
        <v>274</v>
      </c>
      <c r="AZ38"/>
    </row>
    <row r="39" spans="2:52" ht="30" x14ac:dyDescent="0.25">
      <c r="B39" s="13">
        <f t="shared" si="9"/>
        <v>36</v>
      </c>
      <c r="C39" s="28" t="str">
        <f>VLOOKUP($D$4:$D$406,[1]Hoja2!$D$2:$E$486,2,FALSE)</f>
        <v>JUNTA NACIONA DE BIENESTAR SOCIAL</v>
      </c>
      <c r="D39" s="17">
        <v>281</v>
      </c>
      <c r="E39" s="17">
        <v>0.87999999999999989</v>
      </c>
      <c r="F39" s="17">
        <v>0.72000000000000008</v>
      </c>
      <c r="G39" s="17">
        <v>0.87999999999999989</v>
      </c>
      <c r="H39" s="17">
        <v>0.73076923076923084</v>
      </c>
      <c r="I39" s="17">
        <v>7.6923076923076927E-2</v>
      </c>
      <c r="J39" s="17">
        <v>0.73076923076923062</v>
      </c>
      <c r="K39" s="17">
        <v>0.84615384615384603</v>
      </c>
      <c r="L39" s="17">
        <v>0.88461538461538447</v>
      </c>
      <c r="M39" s="17">
        <v>3.8461538461538471E-2</v>
      </c>
      <c r="N39" s="17">
        <v>0</v>
      </c>
      <c r="O39" s="17">
        <v>0</v>
      </c>
      <c r="P39" s="17">
        <v>0.88461538461538447</v>
      </c>
      <c r="Q39" s="17">
        <v>0.30769230769230776</v>
      </c>
      <c r="R39" s="17">
        <v>0.53846153846153866</v>
      </c>
      <c r="S39" s="17">
        <v>119.00000000000001</v>
      </c>
      <c r="T39" s="17">
        <v>-1.23777</v>
      </c>
      <c r="U39" s="29" t="str">
        <f t="shared" si="0"/>
        <v>Muy Alta</v>
      </c>
      <c r="AE39" s="17">
        <f t="shared" si="1"/>
        <v>124</v>
      </c>
      <c r="AF39" s="18">
        <f t="shared" si="2"/>
        <v>164.45332310832674</v>
      </c>
      <c r="AG39" s="17">
        <f t="shared" si="3"/>
        <v>1</v>
      </c>
      <c r="AH39" s="17">
        <f t="shared" si="4"/>
        <v>25</v>
      </c>
      <c r="AI39" s="17">
        <f t="shared" si="5"/>
        <v>0</v>
      </c>
      <c r="AJ39" s="17">
        <f t="shared" si="6"/>
        <v>26</v>
      </c>
      <c r="AK39" s="18">
        <f t="shared" si="7"/>
        <v>45.886552610432346</v>
      </c>
      <c r="AL39" s="17">
        <v>-1.23777</v>
      </c>
      <c r="AM39" s="29" t="s">
        <v>37</v>
      </c>
      <c r="AO39" s="19">
        <v>43</v>
      </c>
      <c r="AP39" s="20" t="s">
        <v>93</v>
      </c>
      <c r="AQ39" s="21">
        <v>268</v>
      </c>
      <c r="AR39" s="21">
        <v>266</v>
      </c>
      <c r="AS39" s="22">
        <v>242</v>
      </c>
      <c r="AT39" s="22">
        <v>24</v>
      </c>
      <c r="AU39" s="23">
        <v>2</v>
      </c>
      <c r="AV39" s="24">
        <v>1224</v>
      </c>
      <c r="AW39" s="22">
        <v>580</v>
      </c>
      <c r="AX39" s="23">
        <v>644</v>
      </c>
      <c r="AZ39"/>
    </row>
    <row r="40" spans="2:52" x14ac:dyDescent="0.25">
      <c r="B40" s="13">
        <f t="shared" si="9"/>
        <v>37</v>
      </c>
      <c r="C40" s="28" t="str">
        <f>VLOOKUP($D$4:$D$406,[1]Hoja2!$D$2:$E$486,2,FALSE)</f>
        <v>EL SITIO</v>
      </c>
      <c r="D40" s="17">
        <v>252</v>
      </c>
      <c r="E40" s="17">
        <v>0.76190476190476175</v>
      </c>
      <c r="F40" s="17">
        <v>0.35714285714285715</v>
      </c>
      <c r="G40" s="17">
        <v>0.97619047619047605</v>
      </c>
      <c r="H40" s="17">
        <v>0.70967741935483852</v>
      </c>
      <c r="I40" s="17">
        <v>6.4516129032258077E-2</v>
      </c>
      <c r="J40" s="17">
        <v>0.96774193548387089</v>
      </c>
      <c r="K40" s="17">
        <v>1</v>
      </c>
      <c r="L40" s="17">
        <v>0.96774193548387089</v>
      </c>
      <c r="M40" s="17">
        <v>3.2258064516129045E-2</v>
      </c>
      <c r="N40" s="17">
        <v>0</v>
      </c>
      <c r="O40" s="17">
        <v>0</v>
      </c>
      <c r="P40" s="17">
        <v>1</v>
      </c>
      <c r="Q40" s="17">
        <v>0.29032258064516131</v>
      </c>
      <c r="R40" s="17">
        <v>0.32258064516129042</v>
      </c>
      <c r="S40" s="17">
        <v>139</v>
      </c>
      <c r="T40" s="17">
        <v>-1.2235799999999999</v>
      </c>
      <c r="U40" s="29" t="str">
        <f t="shared" si="0"/>
        <v>Muy Alta</v>
      </c>
      <c r="AE40" s="17">
        <f t="shared" si="1"/>
        <v>141</v>
      </c>
      <c r="AF40" s="18">
        <f t="shared" si="2"/>
        <v>186.99934321188766</v>
      </c>
      <c r="AG40" s="17">
        <f t="shared" si="3"/>
        <v>0</v>
      </c>
      <c r="AH40" s="17">
        <f t="shared" si="4"/>
        <v>43</v>
      </c>
      <c r="AI40" s="17">
        <f t="shared" si="5"/>
        <v>0</v>
      </c>
      <c r="AJ40" s="17">
        <f t="shared" si="6"/>
        <v>43</v>
      </c>
      <c r="AK40" s="18">
        <f t="shared" si="7"/>
        <v>75.889298548022722</v>
      </c>
      <c r="AL40" s="17">
        <v>-1.2235799999999999</v>
      </c>
      <c r="AM40" s="29" t="s">
        <v>37</v>
      </c>
      <c r="AO40" s="19">
        <v>44</v>
      </c>
      <c r="AP40" s="20" t="s">
        <v>94</v>
      </c>
      <c r="AQ40" s="21">
        <v>503</v>
      </c>
      <c r="AR40" s="21">
        <v>501</v>
      </c>
      <c r="AS40" s="22">
        <v>436</v>
      </c>
      <c r="AT40" s="22">
        <v>65</v>
      </c>
      <c r="AU40" s="23">
        <v>2</v>
      </c>
      <c r="AV40" s="24">
        <v>1687</v>
      </c>
      <c r="AW40" s="22">
        <v>846</v>
      </c>
      <c r="AX40" s="23">
        <v>841</v>
      </c>
      <c r="AZ40"/>
    </row>
    <row r="41" spans="2:52" x14ac:dyDescent="0.25">
      <c r="B41" s="13">
        <f t="shared" si="9"/>
        <v>38</v>
      </c>
      <c r="C41" s="28" t="str">
        <f>VLOOKUP($D$4:$D$406,[1]Hoja2!$D$2:$E$486,2,FALSE)</f>
        <v>Tr. GUADALUPE 2do ANILLO</v>
      </c>
      <c r="D41" s="17">
        <v>413</v>
      </c>
      <c r="E41" s="17">
        <v>0.83571428571428541</v>
      </c>
      <c r="F41" s="17">
        <v>0.22857142857142879</v>
      </c>
      <c r="G41" s="17">
        <v>0.97500000000000064</v>
      </c>
      <c r="H41" s="17">
        <v>0.73062730627306249</v>
      </c>
      <c r="I41" s="17">
        <v>0.92250922509225097</v>
      </c>
      <c r="J41" s="17">
        <v>0.94464944649446503</v>
      </c>
      <c r="K41" s="17">
        <v>0.95940959409594084</v>
      </c>
      <c r="L41" s="17">
        <v>0.75276752767527666</v>
      </c>
      <c r="M41" s="17">
        <v>0.2546125461254613</v>
      </c>
      <c r="N41" s="17">
        <v>3.6900369003690031E-3</v>
      </c>
      <c r="O41" s="17">
        <v>0</v>
      </c>
      <c r="P41" s="17">
        <v>0.79704797047970466</v>
      </c>
      <c r="Q41" s="17">
        <v>0.29889298892988947</v>
      </c>
      <c r="R41" s="17">
        <v>0.26568265682656833</v>
      </c>
      <c r="S41" s="17">
        <v>1281.9999999999998</v>
      </c>
      <c r="T41" s="17">
        <v>-1.2006399999999999</v>
      </c>
      <c r="U41" s="29" t="str">
        <f t="shared" si="0"/>
        <v>Muy Alta</v>
      </c>
      <c r="X41" s="7"/>
      <c r="AE41" s="17">
        <f t="shared" si="1"/>
        <v>1270</v>
      </c>
      <c r="AF41" s="18">
        <f t="shared" si="2"/>
        <v>1684.3203253836689</v>
      </c>
      <c r="AG41" s="17">
        <f t="shared" si="3"/>
        <v>5</v>
      </c>
      <c r="AH41" s="17">
        <f t="shared" si="4"/>
        <v>273</v>
      </c>
      <c r="AI41" s="17">
        <f t="shared" si="5"/>
        <v>0</v>
      </c>
      <c r="AJ41" s="17">
        <f t="shared" si="6"/>
        <v>278</v>
      </c>
      <c r="AK41" s="18">
        <f t="shared" si="7"/>
        <v>490.63313945000738</v>
      </c>
      <c r="AL41" s="17">
        <v>-1.2006399999999999</v>
      </c>
      <c r="AM41" s="29" t="s">
        <v>37</v>
      </c>
      <c r="AO41" s="19">
        <v>47</v>
      </c>
      <c r="AP41" s="20" t="s">
        <v>95</v>
      </c>
      <c r="AQ41" s="21">
        <v>451</v>
      </c>
      <c r="AR41" s="21">
        <v>451</v>
      </c>
      <c r="AS41" s="22">
        <v>415</v>
      </c>
      <c r="AT41" s="22">
        <v>36</v>
      </c>
      <c r="AU41" s="23">
        <v>0</v>
      </c>
      <c r="AV41" s="24">
        <v>1888</v>
      </c>
      <c r="AW41" s="22">
        <v>917</v>
      </c>
      <c r="AX41" s="23">
        <v>971</v>
      </c>
      <c r="AZ41"/>
    </row>
    <row r="42" spans="2:52" x14ac:dyDescent="0.25">
      <c r="B42" s="13">
        <f t="shared" si="9"/>
        <v>39</v>
      </c>
      <c r="C42" s="28" t="str">
        <f>VLOOKUP($D$4:$D$406,[1]Hoja2!$D$2:$E$486,2,FALSE)</f>
        <v>Col. Veracruz</v>
      </c>
      <c r="D42" s="17">
        <v>176</v>
      </c>
      <c r="E42" s="17">
        <v>0.85714285714285721</v>
      </c>
      <c r="F42" s="17">
        <v>1</v>
      </c>
      <c r="G42" s="17">
        <v>1</v>
      </c>
      <c r="H42" s="17">
        <v>0.66666666666666663</v>
      </c>
      <c r="I42" s="17">
        <v>0</v>
      </c>
      <c r="J42" s="17">
        <v>0.33333333333333331</v>
      </c>
      <c r="K42" s="17">
        <v>1</v>
      </c>
      <c r="L42" s="17">
        <v>1</v>
      </c>
      <c r="M42" s="17">
        <v>0.33333333333333331</v>
      </c>
      <c r="N42" s="17">
        <v>0</v>
      </c>
      <c r="O42" s="17">
        <v>0</v>
      </c>
      <c r="P42" s="17">
        <v>0.66666666666666663</v>
      </c>
      <c r="Q42" s="17">
        <v>0</v>
      </c>
      <c r="R42" s="17">
        <v>0.33333333333333331</v>
      </c>
      <c r="S42" s="17">
        <v>14</v>
      </c>
      <c r="T42" s="17">
        <v>-1.19232</v>
      </c>
      <c r="U42" s="29" t="str">
        <f t="shared" si="0"/>
        <v>Muy Alta</v>
      </c>
      <c r="X42" s="66"/>
      <c r="AE42" s="17">
        <f t="shared" si="1"/>
        <v>14</v>
      </c>
      <c r="AF42" s="18">
        <f t="shared" si="2"/>
        <v>18.567310673520758</v>
      </c>
      <c r="AG42" s="17">
        <f t="shared" si="3"/>
        <v>4</v>
      </c>
      <c r="AH42" s="17">
        <f t="shared" si="4"/>
        <v>4</v>
      </c>
      <c r="AI42" s="17">
        <f t="shared" si="5"/>
        <v>0</v>
      </c>
      <c r="AJ42" s="17">
        <f t="shared" si="6"/>
        <v>8</v>
      </c>
      <c r="AK42" s="18">
        <f t="shared" si="7"/>
        <v>14.118939264748414</v>
      </c>
      <c r="AL42" s="17">
        <v>-1.19232</v>
      </c>
      <c r="AM42" s="29" t="s">
        <v>37</v>
      </c>
      <c r="AO42" s="19">
        <v>48</v>
      </c>
      <c r="AP42" s="20" t="s">
        <v>96</v>
      </c>
      <c r="AQ42" s="21">
        <v>330</v>
      </c>
      <c r="AR42" s="21">
        <v>329</v>
      </c>
      <c r="AS42" s="22">
        <v>265</v>
      </c>
      <c r="AT42" s="22">
        <v>64</v>
      </c>
      <c r="AU42" s="23">
        <v>1</v>
      </c>
      <c r="AV42" s="24">
        <v>1192</v>
      </c>
      <c r="AW42" s="22">
        <v>576</v>
      </c>
      <c r="AX42" s="23">
        <v>616</v>
      </c>
      <c r="AZ42"/>
    </row>
    <row r="43" spans="2:52" x14ac:dyDescent="0.25">
      <c r="B43" s="13">
        <f t="shared" si="9"/>
        <v>40</v>
      </c>
      <c r="C43" s="28" t="str">
        <f>VLOOKUP($D$4:$D$406,[1]Hoja2!$D$2:$E$486,2,FALSE)</f>
        <v>MI UNICA ESPERANZA</v>
      </c>
      <c r="D43" s="17">
        <v>321</v>
      </c>
      <c r="E43" s="17">
        <v>0.98194945848375448</v>
      </c>
      <c r="F43" s="17">
        <v>0.30181818181818182</v>
      </c>
      <c r="G43" s="17">
        <v>0.9818181818181817</v>
      </c>
      <c r="H43" s="17">
        <v>0.7259259259259262</v>
      </c>
      <c r="I43" s="17">
        <v>0.93333333333333335</v>
      </c>
      <c r="J43" s="17">
        <v>0.98148148148148195</v>
      </c>
      <c r="K43" s="17">
        <v>0.99259259259259236</v>
      </c>
      <c r="L43" s="17">
        <v>0.69259259259259287</v>
      </c>
      <c r="M43" s="17">
        <v>4.074074074074073E-2</v>
      </c>
      <c r="N43" s="17">
        <v>3.7037037037037021E-3</v>
      </c>
      <c r="O43" s="17">
        <v>0</v>
      </c>
      <c r="P43" s="17">
        <v>0.85185185185185242</v>
      </c>
      <c r="Q43" s="17">
        <v>0.17037037037037037</v>
      </c>
      <c r="R43" s="17">
        <v>0.30740740740740735</v>
      </c>
      <c r="S43" s="17">
        <v>1444.0000000000009</v>
      </c>
      <c r="T43" s="17">
        <v>-1.18872</v>
      </c>
      <c r="U43" s="29" t="str">
        <f t="shared" si="0"/>
        <v>Muy Alta</v>
      </c>
      <c r="X43" s="67"/>
      <c r="AE43" s="17">
        <f t="shared" si="1"/>
        <v>1437</v>
      </c>
      <c r="AF43" s="18">
        <f t="shared" si="2"/>
        <v>1905.801816989238</v>
      </c>
      <c r="AG43" s="17">
        <f t="shared" si="3"/>
        <v>15</v>
      </c>
      <c r="AH43" s="17">
        <f t="shared" si="4"/>
        <v>259</v>
      </c>
      <c r="AI43" s="17">
        <f t="shared" si="5"/>
        <v>2</v>
      </c>
      <c r="AJ43" s="17">
        <f t="shared" si="6"/>
        <v>274</v>
      </c>
      <c r="AK43" s="18">
        <f t="shared" si="7"/>
        <v>483.57366981763317</v>
      </c>
      <c r="AL43" s="17">
        <v>-1.18872</v>
      </c>
      <c r="AM43" s="29" t="s">
        <v>37</v>
      </c>
      <c r="AO43" s="19">
        <v>50</v>
      </c>
      <c r="AP43" s="20" t="s">
        <v>97</v>
      </c>
      <c r="AQ43" s="21">
        <v>233</v>
      </c>
      <c r="AR43" s="21">
        <v>232</v>
      </c>
      <c r="AS43" s="22">
        <v>215</v>
      </c>
      <c r="AT43" s="22">
        <v>17</v>
      </c>
      <c r="AU43" s="23">
        <v>1</v>
      </c>
      <c r="AV43" s="24">
        <v>1051</v>
      </c>
      <c r="AW43" s="22">
        <v>488</v>
      </c>
      <c r="AX43" s="23">
        <v>563</v>
      </c>
      <c r="AZ43"/>
    </row>
    <row r="44" spans="2:52" x14ac:dyDescent="0.25">
      <c r="B44" s="13">
        <f t="shared" si="9"/>
        <v>41</v>
      </c>
      <c r="C44" s="28" t="str">
        <f>VLOOKUP($D$4:$D$406,[1]Hoja2!$D$2:$E$486,2,FALSE)</f>
        <v>LOS PRADOS</v>
      </c>
      <c r="D44" s="17">
        <v>314</v>
      </c>
      <c r="E44" s="17">
        <v>1</v>
      </c>
      <c r="F44" s="17">
        <v>0.6</v>
      </c>
      <c r="G44" s="17">
        <v>1</v>
      </c>
      <c r="H44" s="17">
        <v>1</v>
      </c>
      <c r="I44" s="17">
        <v>0</v>
      </c>
      <c r="J44" s="17">
        <v>0</v>
      </c>
      <c r="K44" s="17">
        <v>1</v>
      </c>
      <c r="L44" s="17">
        <v>1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1</v>
      </c>
      <c r="S44" s="17">
        <v>6</v>
      </c>
      <c r="T44" s="17">
        <v>-1.1881999999999999</v>
      </c>
      <c r="U44" s="29" t="str">
        <f t="shared" si="0"/>
        <v>Muy Alta</v>
      </c>
      <c r="X44" s="67"/>
      <c r="AE44" s="17">
        <f t="shared" si="1"/>
        <v>18</v>
      </c>
      <c r="AF44" s="18">
        <f t="shared" si="2"/>
        <v>23.872256580240979</v>
      </c>
      <c r="AG44" s="17">
        <f t="shared" si="3"/>
        <v>4</v>
      </c>
      <c r="AH44" s="17">
        <f t="shared" si="4"/>
        <v>5</v>
      </c>
      <c r="AI44" s="17">
        <f t="shared" si="5"/>
        <v>0</v>
      </c>
      <c r="AJ44" s="17">
        <f t="shared" si="6"/>
        <v>9</v>
      </c>
      <c r="AK44" s="18">
        <f t="shared" si="7"/>
        <v>15.883806672841967</v>
      </c>
      <c r="AL44" s="17">
        <v>-1.1881999999999999</v>
      </c>
      <c r="AM44" s="29" t="s">
        <v>37</v>
      </c>
      <c r="AO44" s="19">
        <v>51</v>
      </c>
      <c r="AP44" s="20" t="s">
        <v>98</v>
      </c>
      <c r="AQ44" s="21">
        <v>154</v>
      </c>
      <c r="AR44" s="21">
        <v>154</v>
      </c>
      <c r="AS44" s="22">
        <v>143</v>
      </c>
      <c r="AT44" s="22">
        <v>11</v>
      </c>
      <c r="AU44" s="23">
        <v>0</v>
      </c>
      <c r="AV44" s="24">
        <v>628</v>
      </c>
      <c r="AW44" s="22">
        <v>305</v>
      </c>
      <c r="AX44" s="23">
        <v>323</v>
      </c>
      <c r="AZ44"/>
    </row>
    <row r="45" spans="2:52" x14ac:dyDescent="0.25">
      <c r="B45" s="13">
        <f t="shared" si="9"/>
        <v>42</v>
      </c>
      <c r="C45" s="28" t="str">
        <f>VLOOKUP($D$4:$D$406,[1]Hoja2!$D$2:$E$486,2,FALSE)</f>
        <v>BORDO UNIVERSAL- LAS VEGAS</v>
      </c>
      <c r="D45" s="17">
        <v>211</v>
      </c>
      <c r="E45" s="17">
        <v>0.972727272727273</v>
      </c>
      <c r="F45" s="17">
        <v>0.37727272727272737</v>
      </c>
      <c r="G45" s="17">
        <v>0.99090909090909085</v>
      </c>
      <c r="H45" s="17">
        <v>0.59633027522935766</v>
      </c>
      <c r="I45" s="17">
        <v>0.88990825688073394</v>
      </c>
      <c r="J45" s="17">
        <v>0.95412844036697242</v>
      </c>
      <c r="K45" s="17">
        <v>0.98623853211009194</v>
      </c>
      <c r="L45" s="17">
        <v>0.8211009174311924</v>
      </c>
      <c r="M45" s="17">
        <v>3.2110091743119282E-2</v>
      </c>
      <c r="N45" s="17">
        <v>4.5871559633027517E-3</v>
      </c>
      <c r="O45" s="17">
        <v>9.1743119266055034E-3</v>
      </c>
      <c r="P45" s="17">
        <v>0.29357798165137616</v>
      </c>
      <c r="Q45" s="17">
        <v>0.21559633027522931</v>
      </c>
      <c r="R45" s="17">
        <v>0.29816513761467861</v>
      </c>
      <c r="S45" s="17">
        <v>1039.9999999999995</v>
      </c>
      <c r="T45" s="17">
        <v>-1.1762300000000001</v>
      </c>
      <c r="U45" s="29" t="str">
        <f t="shared" si="0"/>
        <v>Muy Alta</v>
      </c>
      <c r="X45" s="67"/>
      <c r="AE45" s="17">
        <f t="shared" si="1"/>
        <v>1040</v>
      </c>
      <c r="AF45" s="18">
        <f t="shared" si="2"/>
        <v>1379.2859357472564</v>
      </c>
      <c r="AG45" s="17">
        <f t="shared" si="3"/>
        <v>8</v>
      </c>
      <c r="AH45" s="17">
        <f t="shared" si="4"/>
        <v>212</v>
      </c>
      <c r="AI45" s="17">
        <f t="shared" si="5"/>
        <v>0</v>
      </c>
      <c r="AJ45" s="17">
        <f t="shared" si="6"/>
        <v>220</v>
      </c>
      <c r="AK45" s="18">
        <f t="shared" si="7"/>
        <v>388.27082978058138</v>
      </c>
      <c r="AL45" s="17">
        <v>-1.1762300000000001</v>
      </c>
      <c r="AM45" s="29" t="s">
        <v>37</v>
      </c>
      <c r="AO45" s="19">
        <v>52</v>
      </c>
      <c r="AP45" s="20" t="s">
        <v>99</v>
      </c>
      <c r="AQ45" s="21">
        <v>957</v>
      </c>
      <c r="AR45" s="21">
        <v>953</v>
      </c>
      <c r="AS45" s="22">
        <v>801</v>
      </c>
      <c r="AT45" s="22">
        <v>152</v>
      </c>
      <c r="AU45" s="23">
        <v>4</v>
      </c>
      <c r="AV45" s="24">
        <v>3326</v>
      </c>
      <c r="AW45" s="22">
        <v>1646</v>
      </c>
      <c r="AX45" s="23">
        <v>1680</v>
      </c>
      <c r="AZ45"/>
    </row>
    <row r="46" spans="2:52" x14ac:dyDescent="0.25">
      <c r="B46" s="13">
        <f t="shared" si="9"/>
        <v>43</v>
      </c>
      <c r="C46" s="28" t="str">
        <f>VLOOKUP($D$4:$D$406,[1]Hoja2!$D$2:$E$486,2,FALSE)</f>
        <v>Tr. MADERAS NORIEGA- SATELITE</v>
      </c>
      <c r="D46" s="17">
        <v>419</v>
      </c>
      <c r="E46" s="17">
        <v>0.85714285714285721</v>
      </c>
      <c r="F46" s="17">
        <v>0.14285714285714285</v>
      </c>
      <c r="G46" s="17">
        <v>1</v>
      </c>
      <c r="H46" s="17">
        <v>1</v>
      </c>
      <c r="I46" s="17">
        <v>0.66666666666666663</v>
      </c>
      <c r="J46" s="17">
        <v>1</v>
      </c>
      <c r="K46" s="17">
        <v>0.83333333333333337</v>
      </c>
      <c r="L46" s="17">
        <v>0.83333333333333337</v>
      </c>
      <c r="M46" s="17">
        <v>0</v>
      </c>
      <c r="N46" s="17">
        <v>0</v>
      </c>
      <c r="O46" s="17">
        <v>0</v>
      </c>
      <c r="P46" s="17">
        <v>0</v>
      </c>
      <c r="Q46" s="17">
        <v>0.5</v>
      </c>
      <c r="R46" s="17">
        <v>0.33333333333333337</v>
      </c>
      <c r="S46" s="17">
        <v>23</v>
      </c>
      <c r="T46" s="17">
        <v>-1.1553</v>
      </c>
      <c r="U46" s="29" t="str">
        <f t="shared" si="0"/>
        <v>Muy Alta</v>
      </c>
      <c r="X46" s="67"/>
      <c r="AE46" s="17">
        <f t="shared" si="1"/>
        <v>23</v>
      </c>
      <c r="AF46" s="18">
        <f t="shared" si="2"/>
        <v>30.503438963641248</v>
      </c>
      <c r="AG46" s="17">
        <f t="shared" si="3"/>
        <v>1</v>
      </c>
      <c r="AH46" s="17">
        <f t="shared" si="4"/>
        <v>6</v>
      </c>
      <c r="AI46" s="17">
        <f t="shared" si="5"/>
        <v>0</v>
      </c>
      <c r="AJ46" s="17">
        <f t="shared" si="6"/>
        <v>7</v>
      </c>
      <c r="AK46" s="18">
        <f t="shared" si="7"/>
        <v>12.354071856654862</v>
      </c>
      <c r="AL46" s="17">
        <v>-1.1553</v>
      </c>
      <c r="AM46" s="29" t="s">
        <v>37</v>
      </c>
      <c r="AO46" s="19">
        <v>53</v>
      </c>
      <c r="AP46" s="20" t="s">
        <v>100</v>
      </c>
      <c r="AQ46" s="21">
        <v>123</v>
      </c>
      <c r="AR46" s="21">
        <v>123</v>
      </c>
      <c r="AS46" s="22">
        <v>116</v>
      </c>
      <c r="AT46" s="22">
        <v>7</v>
      </c>
      <c r="AU46" s="23">
        <v>0</v>
      </c>
      <c r="AV46" s="24">
        <v>372</v>
      </c>
      <c r="AW46" s="22">
        <v>182</v>
      </c>
      <c r="AX46" s="23">
        <v>190</v>
      </c>
      <c r="AZ46"/>
    </row>
    <row r="47" spans="2:52" ht="15.75" x14ac:dyDescent="0.25">
      <c r="B47" s="13">
        <f t="shared" si="9"/>
        <v>44</v>
      </c>
      <c r="C47" s="65" t="s">
        <v>85</v>
      </c>
      <c r="D47" s="17">
        <v>21</v>
      </c>
      <c r="E47" s="17">
        <v>0.92857142857142816</v>
      </c>
      <c r="F47" s="17">
        <v>0.70535714285714268</v>
      </c>
      <c r="G47" s="17">
        <v>0.9821428571428571</v>
      </c>
      <c r="H47" s="17">
        <v>0.73972602739726012</v>
      </c>
      <c r="I47" s="17">
        <v>0.90410958904109584</v>
      </c>
      <c r="J47" s="17">
        <v>0.93150684931506855</v>
      </c>
      <c r="K47" s="17">
        <v>0.28767123287671231</v>
      </c>
      <c r="L47" s="17">
        <v>0.9452054794520548</v>
      </c>
      <c r="M47" s="17">
        <v>0.26027397260273971</v>
      </c>
      <c r="N47" s="17">
        <v>0</v>
      </c>
      <c r="O47" s="17">
        <v>0</v>
      </c>
      <c r="P47" s="17">
        <v>0.76712328767123272</v>
      </c>
      <c r="Q47" s="17">
        <v>0.36986301369863023</v>
      </c>
      <c r="R47" s="17">
        <v>0.19178082191780824</v>
      </c>
      <c r="S47" s="17">
        <v>318.00000000000006</v>
      </c>
      <c r="T47" s="17">
        <v>-1.15195</v>
      </c>
      <c r="U47" s="29" t="str">
        <f t="shared" si="0"/>
        <v>Muy Alta</v>
      </c>
      <c r="X47" s="67"/>
      <c r="AE47" s="17">
        <v>0</v>
      </c>
      <c r="AF47" s="18">
        <f t="shared" si="2"/>
        <v>0</v>
      </c>
      <c r="AG47" s="17" t="e">
        <f t="shared" si="3"/>
        <v>#N/A</v>
      </c>
      <c r="AH47" s="17" t="e">
        <f t="shared" si="4"/>
        <v>#N/A</v>
      </c>
      <c r="AI47" s="17" t="e">
        <f t="shared" si="5"/>
        <v>#N/A</v>
      </c>
      <c r="AJ47" s="17">
        <v>0</v>
      </c>
      <c r="AK47" s="18">
        <f t="shared" si="7"/>
        <v>0</v>
      </c>
      <c r="AL47" s="17">
        <v>-1.15195</v>
      </c>
      <c r="AM47" s="29" t="s">
        <v>37</v>
      </c>
      <c r="AO47" s="19">
        <v>54</v>
      </c>
      <c r="AP47" s="20" t="s">
        <v>101</v>
      </c>
      <c r="AQ47" s="21">
        <v>75</v>
      </c>
      <c r="AR47" s="21">
        <v>75</v>
      </c>
      <c r="AS47" s="22">
        <v>69</v>
      </c>
      <c r="AT47" s="22">
        <v>6</v>
      </c>
      <c r="AU47" s="23">
        <v>0</v>
      </c>
      <c r="AV47" s="24">
        <v>296</v>
      </c>
      <c r="AW47" s="22">
        <v>152</v>
      </c>
      <c r="AX47" s="23">
        <v>144</v>
      </c>
      <c r="AZ47"/>
    </row>
    <row r="48" spans="2:52" x14ac:dyDescent="0.25">
      <c r="B48" s="13">
        <f t="shared" si="9"/>
        <v>45</v>
      </c>
      <c r="C48" s="28" t="str">
        <f>VLOOKUP($D$4:$D$406,[1]Hoja2!$D$2:$E$486,2,FALSE)</f>
        <v>SANTA MARIA</v>
      </c>
      <c r="D48" s="17">
        <v>384</v>
      </c>
      <c r="E48" s="17">
        <v>0.68085106382978722</v>
      </c>
      <c r="F48" s="17">
        <v>0.82978723404255306</v>
      </c>
      <c r="G48" s="17">
        <v>0.91489361702127658</v>
      </c>
      <c r="H48" s="17">
        <v>0.8913043478260867</v>
      </c>
      <c r="I48" s="17">
        <v>0.32608695652173908</v>
      </c>
      <c r="J48" s="17">
        <v>0.41304347826086962</v>
      </c>
      <c r="K48" s="17">
        <v>0.71739130434782594</v>
      </c>
      <c r="L48" s="17">
        <v>0.93478260869565188</v>
      </c>
      <c r="M48" s="17">
        <v>0.34782608695652167</v>
      </c>
      <c r="N48" s="17">
        <v>0.17391304347826092</v>
      </c>
      <c r="O48" s="17">
        <v>2.1739130434782622E-2</v>
      </c>
      <c r="P48" s="17">
        <v>0.26086956521739135</v>
      </c>
      <c r="Q48" s="17">
        <v>0.41304347826086957</v>
      </c>
      <c r="R48" s="17">
        <v>0.41304347826086962</v>
      </c>
      <c r="S48" s="17">
        <v>218</v>
      </c>
      <c r="T48" s="17">
        <v>-1.1474899999999999</v>
      </c>
      <c r="U48" s="29" t="str">
        <f t="shared" si="0"/>
        <v>Muy Alta</v>
      </c>
      <c r="AE48" s="17">
        <f t="shared" si="1"/>
        <v>223</v>
      </c>
      <c r="AF48" s="18">
        <f t="shared" si="2"/>
        <v>295.75073429965209</v>
      </c>
      <c r="AG48" s="17">
        <f t="shared" si="3"/>
        <v>1</v>
      </c>
      <c r="AH48" s="17">
        <f t="shared" si="4"/>
        <v>47</v>
      </c>
      <c r="AI48" s="17">
        <f t="shared" si="5"/>
        <v>0</v>
      </c>
      <c r="AJ48" s="17">
        <f t="shared" si="6"/>
        <v>48</v>
      </c>
      <c r="AK48" s="18">
        <f t="shared" si="7"/>
        <v>84.71363558849049</v>
      </c>
      <c r="AL48" s="17">
        <v>-1.1474899999999999</v>
      </c>
      <c r="AM48" s="29" t="s">
        <v>37</v>
      </c>
      <c r="AO48" s="19">
        <v>55</v>
      </c>
      <c r="AP48" s="20" t="s">
        <v>102</v>
      </c>
      <c r="AQ48" s="21">
        <v>75</v>
      </c>
      <c r="AR48" s="21">
        <v>75</v>
      </c>
      <c r="AS48" s="22">
        <v>70</v>
      </c>
      <c r="AT48" s="22">
        <v>5</v>
      </c>
      <c r="AU48" s="23">
        <v>0</v>
      </c>
      <c r="AV48" s="24">
        <v>257</v>
      </c>
      <c r="AW48" s="22">
        <v>112</v>
      </c>
      <c r="AX48" s="23">
        <v>145</v>
      </c>
      <c r="AZ48"/>
    </row>
    <row r="49" spans="2:52" x14ac:dyDescent="0.25">
      <c r="B49" s="13">
        <f t="shared" si="9"/>
        <v>46</v>
      </c>
      <c r="C49" s="28" t="str">
        <f>VLOOKUP($D$4:$D$406,[1]Hoja2!$D$2:$E$486,2,FALSE)</f>
        <v>COL. VIEJA PRIMAVERA</v>
      </c>
      <c r="D49" s="17">
        <v>441</v>
      </c>
      <c r="E49" s="17">
        <v>0.8285714285714284</v>
      </c>
      <c r="F49" s="17">
        <v>0.44000000000000017</v>
      </c>
      <c r="G49" s="17">
        <v>0.86857142857142866</v>
      </c>
      <c r="H49" s="17">
        <v>0.65771812080536929</v>
      </c>
      <c r="I49" s="17">
        <v>0.65771812080536918</v>
      </c>
      <c r="J49" s="17">
        <v>0.67785234899328883</v>
      </c>
      <c r="K49" s="17">
        <v>0.81208053691275117</v>
      </c>
      <c r="L49" s="17">
        <v>0.91275167785234901</v>
      </c>
      <c r="M49" s="17">
        <v>0.37583892617449666</v>
      </c>
      <c r="N49" s="17">
        <v>0.13422818791946314</v>
      </c>
      <c r="O49" s="17">
        <v>7.3825503355704702E-2</v>
      </c>
      <c r="P49" s="17">
        <v>0.68456375838926198</v>
      </c>
      <c r="Q49" s="17">
        <v>0.38926174496644284</v>
      </c>
      <c r="R49" s="17">
        <v>0.53691275167785213</v>
      </c>
      <c r="S49" s="17">
        <v>711.00000000000023</v>
      </c>
      <c r="T49" s="17">
        <v>-1.14347</v>
      </c>
      <c r="U49" s="29" t="str">
        <f t="shared" si="0"/>
        <v>Muy Alta</v>
      </c>
      <c r="AE49" s="17">
        <f t="shared" si="1"/>
        <v>715</v>
      </c>
      <c r="AF49" s="18">
        <f t="shared" si="2"/>
        <v>948.2590808262388</v>
      </c>
      <c r="AG49" s="17">
        <f t="shared" si="3"/>
        <v>11</v>
      </c>
      <c r="AH49" s="17">
        <f t="shared" si="4"/>
        <v>165</v>
      </c>
      <c r="AI49" s="17">
        <f t="shared" si="5"/>
        <v>0</v>
      </c>
      <c r="AJ49" s="17">
        <f t="shared" si="6"/>
        <v>176</v>
      </c>
      <c r="AK49" s="18">
        <f t="shared" si="7"/>
        <v>310.61666382446509</v>
      </c>
      <c r="AL49" s="17">
        <v>-1.14347</v>
      </c>
      <c r="AM49" s="29" t="s">
        <v>37</v>
      </c>
      <c r="AO49" s="19">
        <v>56</v>
      </c>
      <c r="AP49" s="20" t="s">
        <v>103</v>
      </c>
      <c r="AQ49" s="21">
        <v>107</v>
      </c>
      <c r="AR49" s="21">
        <v>107</v>
      </c>
      <c r="AS49" s="22">
        <v>98</v>
      </c>
      <c r="AT49" s="22">
        <v>9</v>
      </c>
      <c r="AU49" s="23">
        <v>0</v>
      </c>
      <c r="AV49" s="24">
        <v>276</v>
      </c>
      <c r="AW49" s="22">
        <v>114</v>
      </c>
      <c r="AX49" s="23">
        <v>162</v>
      </c>
      <c r="AZ49"/>
    </row>
    <row r="50" spans="2:52" x14ac:dyDescent="0.25">
      <c r="B50" s="13">
        <f t="shared" si="9"/>
        <v>47</v>
      </c>
      <c r="C50" s="28" t="str">
        <f>VLOOKUP($D$4:$D$406,[1]Hoja2!$D$2:$E$486,2,FALSE)</f>
        <v>VENECIA</v>
      </c>
      <c r="D50" s="17">
        <v>440</v>
      </c>
      <c r="E50" s="17">
        <v>0.73214285714285721</v>
      </c>
      <c r="F50" s="17">
        <v>0.57142857142857151</v>
      </c>
      <c r="G50" s="17">
        <v>0.9285714285714286</v>
      </c>
      <c r="H50" s="17">
        <v>0.68888888888888888</v>
      </c>
      <c r="I50" s="17">
        <v>0.84444444444444444</v>
      </c>
      <c r="J50" s="17">
        <v>0.91111111111111109</v>
      </c>
      <c r="K50" s="17">
        <v>0.91111111111111109</v>
      </c>
      <c r="L50" s="17">
        <v>0.73333333333333317</v>
      </c>
      <c r="M50" s="17">
        <v>0.422222222222222</v>
      </c>
      <c r="N50" s="17">
        <v>2.2222222222222223E-2</v>
      </c>
      <c r="O50" s="17">
        <v>2.2222222222222227E-2</v>
      </c>
      <c r="P50" s="17">
        <v>0.79999999999999993</v>
      </c>
      <c r="Q50" s="17">
        <v>0.31111111111111106</v>
      </c>
      <c r="R50" s="17">
        <v>0.31111111111111106</v>
      </c>
      <c r="S50" s="17">
        <v>207.00000000000006</v>
      </c>
      <c r="T50" s="17">
        <v>-1.0991200000000001</v>
      </c>
      <c r="U50" s="29" t="str">
        <f t="shared" si="0"/>
        <v>Muy Alta</v>
      </c>
      <c r="AE50" s="17">
        <f t="shared" si="1"/>
        <v>207</v>
      </c>
      <c r="AF50" s="18">
        <f t="shared" si="2"/>
        <v>274.53095067277121</v>
      </c>
      <c r="AG50" s="17">
        <f t="shared" si="3"/>
        <v>2</v>
      </c>
      <c r="AH50" s="17">
        <f t="shared" si="4"/>
        <v>54</v>
      </c>
      <c r="AI50" s="17">
        <f t="shared" si="5"/>
        <v>0</v>
      </c>
      <c r="AJ50" s="17">
        <f t="shared" si="6"/>
        <v>56</v>
      </c>
      <c r="AK50" s="18">
        <f t="shared" si="7"/>
        <v>98.832574853238896</v>
      </c>
      <c r="AL50" s="17">
        <v>-1.0991200000000001</v>
      </c>
      <c r="AM50" s="29" t="s">
        <v>37</v>
      </c>
      <c r="AO50" s="19">
        <v>59</v>
      </c>
      <c r="AP50" s="20" t="s">
        <v>104</v>
      </c>
      <c r="AQ50" s="21">
        <v>218</v>
      </c>
      <c r="AR50" s="21">
        <v>218</v>
      </c>
      <c r="AS50" s="22">
        <v>199</v>
      </c>
      <c r="AT50" s="22">
        <v>19</v>
      </c>
      <c r="AU50" s="23">
        <v>0</v>
      </c>
      <c r="AV50" s="24">
        <v>750</v>
      </c>
      <c r="AW50" s="22">
        <v>332</v>
      </c>
      <c r="AX50" s="23">
        <v>418</v>
      </c>
      <c r="AZ50"/>
    </row>
    <row r="51" spans="2:52" x14ac:dyDescent="0.25">
      <c r="B51" s="13">
        <f t="shared" si="9"/>
        <v>48</v>
      </c>
      <c r="C51" s="28" t="str">
        <f>VLOOKUP($D$4:$D$406,[1]Hoja2!$D$2:$E$486,2,FALSE)</f>
        <v>Tr. PEAJE  LEMPIRA No.2</v>
      </c>
      <c r="D51" s="17">
        <v>423</v>
      </c>
      <c r="E51" s="17">
        <v>0.8999999999999998</v>
      </c>
      <c r="F51" s="17">
        <v>0.66666666666666663</v>
      </c>
      <c r="G51" s="17">
        <v>1</v>
      </c>
      <c r="H51" s="17">
        <v>0.55555555555555558</v>
      </c>
      <c r="I51" s="17">
        <v>0.62962962962962954</v>
      </c>
      <c r="J51" s="17">
        <v>0.7407407407407407</v>
      </c>
      <c r="K51" s="17">
        <v>0.96296296296296291</v>
      </c>
      <c r="L51" s="17">
        <v>1</v>
      </c>
      <c r="M51" s="17">
        <v>0</v>
      </c>
      <c r="N51" s="17">
        <v>0</v>
      </c>
      <c r="O51" s="17">
        <v>0</v>
      </c>
      <c r="P51" s="17">
        <v>0.77777777777777746</v>
      </c>
      <c r="Q51" s="17">
        <v>0.33333333333333326</v>
      </c>
      <c r="R51" s="17">
        <v>0.2592592592592593</v>
      </c>
      <c r="S51" s="17">
        <v>143</v>
      </c>
      <c r="T51" s="17">
        <v>-1.09877</v>
      </c>
      <c r="U51" s="29" t="str">
        <f t="shared" si="0"/>
        <v>Muy Alta</v>
      </c>
      <c r="AE51" s="17">
        <f t="shared" si="1"/>
        <v>143</v>
      </c>
      <c r="AF51" s="18">
        <f t="shared" si="2"/>
        <v>189.65181616524777</v>
      </c>
      <c r="AG51" s="17">
        <f t="shared" si="3"/>
        <v>3</v>
      </c>
      <c r="AH51" s="17">
        <f t="shared" si="4"/>
        <v>27</v>
      </c>
      <c r="AI51" s="17">
        <f t="shared" si="5"/>
        <v>0</v>
      </c>
      <c r="AJ51" s="17">
        <f t="shared" si="6"/>
        <v>30</v>
      </c>
      <c r="AK51" s="18">
        <f t="shared" si="7"/>
        <v>52.946022242806556</v>
      </c>
      <c r="AL51" s="17">
        <v>-1.09877</v>
      </c>
      <c r="AM51" s="29" t="s">
        <v>37</v>
      </c>
      <c r="AO51" s="19">
        <v>62</v>
      </c>
      <c r="AP51" s="20" t="s">
        <v>105</v>
      </c>
      <c r="AQ51" s="21">
        <v>373</v>
      </c>
      <c r="AR51" s="21">
        <v>373</v>
      </c>
      <c r="AS51" s="22">
        <v>335</v>
      </c>
      <c r="AT51" s="22">
        <v>38</v>
      </c>
      <c r="AU51" s="23">
        <v>0</v>
      </c>
      <c r="AV51" s="24">
        <v>1449</v>
      </c>
      <c r="AW51" s="22">
        <v>684</v>
      </c>
      <c r="AX51" s="23">
        <v>765</v>
      </c>
      <c r="AZ51"/>
    </row>
    <row r="52" spans="2:52" x14ac:dyDescent="0.25">
      <c r="B52" s="13">
        <f t="shared" si="9"/>
        <v>49</v>
      </c>
      <c r="C52" s="28" t="str">
        <f>VLOOKUP($D$4:$D$406,[1]Hoja2!$D$2:$E$486,2,FALSE)</f>
        <v>Col. Cervecería</v>
      </c>
      <c r="D52" s="17">
        <v>54</v>
      </c>
      <c r="E52" s="17">
        <v>0.93243243243243223</v>
      </c>
      <c r="F52" s="17">
        <v>0.47297297297297297</v>
      </c>
      <c r="G52" s="17">
        <v>1</v>
      </c>
      <c r="H52" s="17">
        <v>0.64516129032258063</v>
      </c>
      <c r="I52" s="17">
        <v>0.53225806451612911</v>
      </c>
      <c r="J52" s="17">
        <v>0.53225806451612911</v>
      </c>
      <c r="K52" s="17">
        <v>0.95161290322580649</v>
      </c>
      <c r="L52" s="17">
        <v>0.80645161290322565</v>
      </c>
      <c r="M52" s="17">
        <v>0.33870967741935493</v>
      </c>
      <c r="N52" s="17">
        <v>0.14516129032258074</v>
      </c>
      <c r="O52" s="17">
        <v>0.11290322580645162</v>
      </c>
      <c r="P52" s="17">
        <v>0.54838709677419384</v>
      </c>
      <c r="Q52" s="17">
        <v>0.32258064516129037</v>
      </c>
      <c r="R52" s="17">
        <v>0.41935483870967744</v>
      </c>
      <c r="S52" s="17">
        <v>295.99999999999989</v>
      </c>
      <c r="T52" s="17">
        <v>-1.0773900000000001</v>
      </c>
      <c r="U52" s="29" t="str">
        <f t="shared" si="0"/>
        <v>Muy Alta</v>
      </c>
      <c r="AE52" s="17">
        <f t="shared" si="1"/>
        <v>296</v>
      </c>
      <c r="AF52" s="18">
        <f t="shared" si="2"/>
        <v>392.56599709729608</v>
      </c>
      <c r="AG52" s="17">
        <f t="shared" si="3"/>
        <v>6</v>
      </c>
      <c r="AH52" s="17">
        <f t="shared" si="4"/>
        <v>69</v>
      </c>
      <c r="AI52" s="17">
        <f t="shared" si="5"/>
        <v>0</v>
      </c>
      <c r="AJ52" s="17">
        <f t="shared" si="6"/>
        <v>75</v>
      </c>
      <c r="AK52" s="18">
        <f t="shared" si="7"/>
        <v>132.36505560701639</v>
      </c>
      <c r="AL52" s="17">
        <v>-1.0773900000000001</v>
      </c>
      <c r="AM52" s="29" t="s">
        <v>37</v>
      </c>
      <c r="AO52" s="19">
        <v>63</v>
      </c>
      <c r="AP52" s="20" t="s">
        <v>106</v>
      </c>
      <c r="AQ52" s="21">
        <v>410</v>
      </c>
      <c r="AR52" s="21">
        <v>410</v>
      </c>
      <c r="AS52" s="22">
        <v>387</v>
      </c>
      <c r="AT52" s="22">
        <v>23</v>
      </c>
      <c r="AU52" s="23">
        <v>0</v>
      </c>
      <c r="AV52" s="24">
        <v>1653</v>
      </c>
      <c r="AW52" s="22">
        <v>772</v>
      </c>
      <c r="AX52" s="23">
        <v>881</v>
      </c>
      <c r="AZ52"/>
    </row>
    <row r="53" spans="2:52" x14ac:dyDescent="0.25">
      <c r="B53" s="13">
        <f t="shared" si="9"/>
        <v>50</v>
      </c>
      <c r="C53" s="28" t="str">
        <f>VLOOKUP($D$4:$D$406,[1]Hoja2!$D$2:$E$486,2,FALSE)</f>
        <v>COL. JOSE M. ARRIAGA I</v>
      </c>
      <c r="D53" s="17">
        <v>279</v>
      </c>
      <c r="E53" s="17">
        <v>1</v>
      </c>
      <c r="F53" s="17">
        <v>0.66666666666666663</v>
      </c>
      <c r="G53" s="17">
        <v>1</v>
      </c>
      <c r="H53" s="17">
        <v>0.74193548387096764</v>
      </c>
      <c r="I53" s="17">
        <v>0.25806451612903231</v>
      </c>
      <c r="J53" s="17">
        <v>0.87096774193548365</v>
      </c>
      <c r="K53" s="17">
        <v>1</v>
      </c>
      <c r="L53" s="17">
        <v>0.83870967741935476</v>
      </c>
      <c r="M53" s="17">
        <v>3.2258064516129031E-2</v>
      </c>
      <c r="N53" s="17">
        <v>3.2258064516129045E-2</v>
      </c>
      <c r="O53" s="17">
        <v>0</v>
      </c>
      <c r="P53" s="17">
        <v>0.74193548387096764</v>
      </c>
      <c r="Q53" s="17">
        <v>0.19354838709677422</v>
      </c>
      <c r="R53" s="17">
        <v>0.32258064516129031</v>
      </c>
      <c r="S53" s="17">
        <v>161</v>
      </c>
      <c r="T53" s="17">
        <v>-1.07193</v>
      </c>
      <c r="U53" s="29" t="str">
        <f t="shared" si="0"/>
        <v>Muy Alta</v>
      </c>
      <c r="AE53" s="17">
        <f t="shared" si="1"/>
        <v>161</v>
      </c>
      <c r="AF53" s="18">
        <f t="shared" si="2"/>
        <v>213.52407274548875</v>
      </c>
      <c r="AG53" s="17">
        <f t="shared" si="3"/>
        <v>7</v>
      </c>
      <c r="AH53" s="17">
        <f t="shared" si="4"/>
        <v>35</v>
      </c>
      <c r="AI53" s="17">
        <f t="shared" si="5"/>
        <v>0</v>
      </c>
      <c r="AJ53" s="17">
        <f t="shared" si="6"/>
        <v>42</v>
      </c>
      <c r="AK53" s="18">
        <f t="shared" si="7"/>
        <v>74.124431139929172</v>
      </c>
      <c r="AL53" s="17">
        <v>-1.07193</v>
      </c>
      <c r="AM53" s="29" t="s">
        <v>37</v>
      </c>
      <c r="AO53" s="19">
        <v>64</v>
      </c>
      <c r="AP53" s="20" t="s">
        <v>107</v>
      </c>
      <c r="AQ53" s="21">
        <v>80</v>
      </c>
      <c r="AR53" s="21">
        <v>80</v>
      </c>
      <c r="AS53" s="22">
        <v>76</v>
      </c>
      <c r="AT53" s="22">
        <v>4</v>
      </c>
      <c r="AU53" s="23">
        <v>0</v>
      </c>
      <c r="AV53" s="24">
        <v>195</v>
      </c>
      <c r="AW53" s="22">
        <v>88</v>
      </c>
      <c r="AX53" s="23">
        <v>107</v>
      </c>
      <c r="AZ53"/>
    </row>
    <row r="54" spans="2:52" x14ac:dyDescent="0.25">
      <c r="B54" s="13">
        <f t="shared" si="9"/>
        <v>51</v>
      </c>
      <c r="C54" s="28" t="str">
        <f>VLOOKUP($D$4:$D$406,[1]Hoja2!$D$2:$E$486,2,FALSE)</f>
        <v>LUQUE</v>
      </c>
      <c r="D54" s="17">
        <v>317</v>
      </c>
      <c r="E54" s="17">
        <v>0.97619047619047594</v>
      </c>
      <c r="F54" s="17">
        <v>0.45238095238095233</v>
      </c>
      <c r="G54" s="17">
        <v>0.97619047619047594</v>
      </c>
      <c r="H54" s="17">
        <v>0.48717948717948717</v>
      </c>
      <c r="I54" s="17">
        <v>0.92307692307692313</v>
      </c>
      <c r="J54" s="17">
        <v>0.94871794871794857</v>
      </c>
      <c r="K54" s="17">
        <v>0.97435897435897412</v>
      </c>
      <c r="L54" s="17">
        <v>0.94871794871794879</v>
      </c>
      <c r="M54" s="17">
        <v>0</v>
      </c>
      <c r="N54" s="17">
        <v>0</v>
      </c>
      <c r="O54" s="17">
        <v>0</v>
      </c>
      <c r="P54" s="17">
        <v>0.9230769230769228</v>
      </c>
      <c r="Q54" s="17">
        <v>0.20512820512820518</v>
      </c>
      <c r="R54" s="17">
        <v>0.35897435897435903</v>
      </c>
      <c r="S54" s="17">
        <v>180.00000000000003</v>
      </c>
      <c r="T54" s="17">
        <v>-1.0674699999999999</v>
      </c>
      <c r="U54" s="29" t="str">
        <f t="shared" si="0"/>
        <v>Muy Alta</v>
      </c>
      <c r="AE54" s="17">
        <f t="shared" si="1"/>
        <v>180</v>
      </c>
      <c r="AF54" s="18">
        <f t="shared" si="2"/>
        <v>238.72256580240978</v>
      </c>
      <c r="AG54" s="17">
        <f t="shared" si="3"/>
        <v>4</v>
      </c>
      <c r="AH54" s="17">
        <f t="shared" si="4"/>
        <v>39</v>
      </c>
      <c r="AI54" s="17">
        <f t="shared" si="5"/>
        <v>0</v>
      </c>
      <c r="AJ54" s="17">
        <f t="shared" si="6"/>
        <v>43</v>
      </c>
      <c r="AK54" s="18">
        <f t="shared" si="7"/>
        <v>75.889298548022722</v>
      </c>
      <c r="AL54" s="17">
        <v>-1.0674699999999999</v>
      </c>
      <c r="AM54" s="29" t="s">
        <v>37</v>
      </c>
      <c r="AO54" s="19">
        <v>65</v>
      </c>
      <c r="AP54" s="20" t="s">
        <v>108</v>
      </c>
      <c r="AQ54" s="21">
        <v>571</v>
      </c>
      <c r="AR54" s="21">
        <v>571</v>
      </c>
      <c r="AS54" s="22">
        <v>530</v>
      </c>
      <c r="AT54" s="22">
        <v>41</v>
      </c>
      <c r="AU54" s="23">
        <v>0</v>
      </c>
      <c r="AV54" s="24">
        <v>2060</v>
      </c>
      <c r="AW54" s="22">
        <v>953</v>
      </c>
      <c r="AX54" s="23">
        <v>1107</v>
      </c>
      <c r="AZ54"/>
    </row>
    <row r="55" spans="2:52" ht="15.75" x14ac:dyDescent="0.25">
      <c r="B55" s="13">
        <f t="shared" si="9"/>
        <v>52</v>
      </c>
      <c r="C55" s="65" t="s">
        <v>85</v>
      </c>
      <c r="D55" s="17">
        <v>278</v>
      </c>
      <c r="E55" s="17">
        <v>1</v>
      </c>
      <c r="F55" s="17">
        <v>0.86956521739130421</v>
      </c>
      <c r="G55" s="17">
        <v>1</v>
      </c>
      <c r="H55" s="17">
        <v>0.78125000000000011</v>
      </c>
      <c r="I55" s="17">
        <v>0.12500000000000003</v>
      </c>
      <c r="J55" s="17">
        <v>0.59375</v>
      </c>
      <c r="K55" s="17">
        <v>0.9375</v>
      </c>
      <c r="L55" s="17">
        <v>0.96875</v>
      </c>
      <c r="M55" s="17">
        <v>9.3750000000000014E-2</v>
      </c>
      <c r="N55" s="17">
        <v>0</v>
      </c>
      <c r="O55" s="17">
        <v>0</v>
      </c>
      <c r="P55" s="17">
        <v>0.74999999999999978</v>
      </c>
      <c r="Q55" s="17">
        <v>0.18750000000000003</v>
      </c>
      <c r="R55" s="17">
        <v>0.28125</v>
      </c>
      <c r="S55" s="17">
        <v>192</v>
      </c>
      <c r="T55" s="17">
        <v>-1.0655600000000001</v>
      </c>
      <c r="U55" s="29" t="str">
        <f t="shared" si="0"/>
        <v>Muy Alta</v>
      </c>
      <c r="AE55" s="17">
        <f t="shared" si="1"/>
        <v>192</v>
      </c>
      <c r="AF55" s="18">
        <f t="shared" si="2"/>
        <v>254.63740352257042</v>
      </c>
      <c r="AG55" s="17">
        <f t="shared" si="3"/>
        <v>13</v>
      </c>
      <c r="AH55" s="17">
        <f t="shared" si="4"/>
        <v>33</v>
      </c>
      <c r="AI55" s="17">
        <f t="shared" si="5"/>
        <v>0</v>
      </c>
      <c r="AJ55" s="17">
        <f t="shared" si="6"/>
        <v>46</v>
      </c>
      <c r="AK55" s="18">
        <f t="shared" si="7"/>
        <v>81.183900772303389</v>
      </c>
      <c r="AL55" s="17">
        <v>-1.0655600000000001</v>
      </c>
      <c r="AM55" s="29" t="s">
        <v>37</v>
      </c>
      <c r="AO55" s="19">
        <v>66</v>
      </c>
      <c r="AP55" s="20" t="s">
        <v>109</v>
      </c>
      <c r="AQ55" s="21">
        <v>248</v>
      </c>
      <c r="AR55" s="21">
        <v>248</v>
      </c>
      <c r="AS55" s="22">
        <v>229</v>
      </c>
      <c r="AT55" s="22">
        <v>19</v>
      </c>
      <c r="AU55" s="23">
        <v>0</v>
      </c>
      <c r="AV55" s="24">
        <v>1077</v>
      </c>
      <c r="AW55" s="22">
        <v>508</v>
      </c>
      <c r="AX55" s="23">
        <v>569</v>
      </c>
      <c r="AZ55"/>
    </row>
    <row r="56" spans="2:52" x14ac:dyDescent="0.25">
      <c r="B56" s="13">
        <f t="shared" si="9"/>
        <v>53</v>
      </c>
      <c r="C56" s="28" t="str">
        <f>VLOOKUP($D$4:$D$406,[1]Hoja2!$D$2:$E$486,2,FALSE)</f>
        <v>CERRITO LINDO</v>
      </c>
      <c r="D56" s="17">
        <v>228</v>
      </c>
      <c r="E56" s="17">
        <v>0.95562599049128483</v>
      </c>
      <c r="F56" s="17">
        <v>0.70127795527156545</v>
      </c>
      <c r="G56" s="17">
        <v>0.99680511182108633</v>
      </c>
      <c r="H56" s="17">
        <v>0.67460317460317454</v>
      </c>
      <c r="I56" s="17">
        <v>0.27777777777777773</v>
      </c>
      <c r="J56" s="17">
        <v>0.87566137566137603</v>
      </c>
      <c r="K56" s="17">
        <v>0.94444444444444398</v>
      </c>
      <c r="L56" s="17">
        <v>0.93650793650793662</v>
      </c>
      <c r="M56" s="17">
        <v>3.1746031746031737E-2</v>
      </c>
      <c r="N56" s="17">
        <v>5.2910052910052872E-3</v>
      </c>
      <c r="O56" s="17">
        <v>2.6455026455026428E-3</v>
      </c>
      <c r="P56" s="17">
        <v>0.75661375661375696</v>
      </c>
      <c r="Q56" s="17">
        <v>0.23280423280423271</v>
      </c>
      <c r="R56" s="17">
        <v>0.30687830687830708</v>
      </c>
      <c r="S56" s="17">
        <v>1677.0000000000002</v>
      </c>
      <c r="T56" s="17">
        <v>-1.05501</v>
      </c>
      <c r="U56" s="29" t="str">
        <f t="shared" si="0"/>
        <v>Muy Alta</v>
      </c>
      <c r="AE56" s="17">
        <f t="shared" si="1"/>
        <v>1657</v>
      </c>
      <c r="AF56" s="18">
        <f t="shared" si="2"/>
        <v>2197.5738418588498</v>
      </c>
      <c r="AG56" s="17">
        <f t="shared" si="3"/>
        <v>228</v>
      </c>
      <c r="AH56" s="17">
        <f t="shared" si="4"/>
        <v>394</v>
      </c>
      <c r="AI56" s="17">
        <f t="shared" si="5"/>
        <v>4</v>
      </c>
      <c r="AJ56" s="17">
        <f t="shared" si="6"/>
        <v>622</v>
      </c>
      <c r="AK56" s="18">
        <f t="shared" si="7"/>
        <v>1097.7475278341892</v>
      </c>
      <c r="AL56" s="17">
        <v>-1.05501</v>
      </c>
      <c r="AM56" s="29" t="s">
        <v>37</v>
      </c>
      <c r="AO56" s="19">
        <v>67</v>
      </c>
      <c r="AP56" s="20" t="s">
        <v>110</v>
      </c>
      <c r="AQ56" s="21">
        <v>1049</v>
      </c>
      <c r="AR56" s="21">
        <v>1049</v>
      </c>
      <c r="AS56" s="22">
        <v>1028</v>
      </c>
      <c r="AT56" s="22">
        <v>21</v>
      </c>
      <c r="AU56" s="23">
        <v>0</v>
      </c>
      <c r="AV56" s="24">
        <v>4402</v>
      </c>
      <c r="AW56" s="22">
        <v>1947</v>
      </c>
      <c r="AX56" s="23">
        <v>2455</v>
      </c>
      <c r="AZ56"/>
    </row>
    <row r="57" spans="2:52" x14ac:dyDescent="0.25">
      <c r="B57" s="13">
        <f t="shared" si="9"/>
        <v>54</v>
      </c>
      <c r="C57" s="28" t="str">
        <f>VLOOKUP($D$4:$D$406,[1]Hoja2!$D$2:$E$486,2,FALSE)</f>
        <v>ESQUIPULAS No.2</v>
      </c>
      <c r="D57" s="17">
        <v>257</v>
      </c>
      <c r="E57" s="17">
        <v>0.81327800829875574</v>
      </c>
      <c r="F57" s="17">
        <v>0.45643153526970931</v>
      </c>
      <c r="G57" s="17">
        <v>1</v>
      </c>
      <c r="H57" s="17">
        <v>0.67088607594936756</v>
      </c>
      <c r="I57" s="17">
        <v>0.85232067510548526</v>
      </c>
      <c r="J57" s="17">
        <v>0.86497890295358604</v>
      </c>
      <c r="K57" s="17">
        <v>1</v>
      </c>
      <c r="L57" s="17">
        <v>0.89451476793248952</v>
      </c>
      <c r="M57" s="17">
        <v>0.18143459915611826</v>
      </c>
      <c r="N57" s="17">
        <v>1.2658227848101266E-2</v>
      </c>
      <c r="O57" s="17">
        <v>4.2194092827004207E-3</v>
      </c>
      <c r="P57" s="17">
        <v>0.30379746835443033</v>
      </c>
      <c r="Q57" s="17">
        <v>0.25316455696202522</v>
      </c>
      <c r="R57" s="17">
        <v>0.28691983122362863</v>
      </c>
      <c r="S57" s="17">
        <v>1069.9999999999998</v>
      </c>
      <c r="T57" s="17">
        <v>-1.0499400000000001</v>
      </c>
      <c r="U57" s="29" t="str">
        <f t="shared" si="0"/>
        <v>Muy Alta</v>
      </c>
      <c r="AE57" s="17">
        <f t="shared" si="1"/>
        <v>1074</v>
      </c>
      <c r="AF57" s="18">
        <f t="shared" si="2"/>
        <v>1424.3779759543784</v>
      </c>
      <c r="AG57" s="17">
        <f t="shared" si="3"/>
        <v>6</v>
      </c>
      <c r="AH57" s="17">
        <f t="shared" si="4"/>
        <v>236</v>
      </c>
      <c r="AI57" s="17">
        <f t="shared" si="5"/>
        <v>0</v>
      </c>
      <c r="AJ57" s="17">
        <f t="shared" si="6"/>
        <v>242</v>
      </c>
      <c r="AK57" s="18">
        <f t="shared" si="7"/>
        <v>427.09791275863955</v>
      </c>
      <c r="AL57" s="17">
        <v>-1.0499400000000001</v>
      </c>
      <c r="AM57" s="29" t="s">
        <v>37</v>
      </c>
      <c r="AO57" s="19">
        <v>68</v>
      </c>
      <c r="AP57" s="20" t="s">
        <v>111</v>
      </c>
      <c r="AQ57" s="21">
        <v>151</v>
      </c>
      <c r="AR57" s="21">
        <v>151</v>
      </c>
      <c r="AS57" s="22">
        <v>115</v>
      </c>
      <c r="AT57" s="22">
        <v>36</v>
      </c>
      <c r="AU57" s="23">
        <v>0</v>
      </c>
      <c r="AV57" s="24">
        <v>483</v>
      </c>
      <c r="AW57" s="22">
        <v>219</v>
      </c>
      <c r="AX57" s="23">
        <v>264</v>
      </c>
      <c r="AZ57"/>
    </row>
    <row r="58" spans="2:52" x14ac:dyDescent="0.25">
      <c r="B58" s="13">
        <f t="shared" si="9"/>
        <v>55</v>
      </c>
      <c r="C58" s="28" t="str">
        <f>VLOOKUP($D$4:$D$406,[1]Hoja2!$D$2:$E$486,2,FALSE)</f>
        <v>COL.NUEVA ESPERANZA</v>
      </c>
      <c r="D58" s="17">
        <v>336</v>
      </c>
      <c r="E58" s="17">
        <v>0.93989071038251337</v>
      </c>
      <c r="F58" s="17">
        <v>0.45901639344262313</v>
      </c>
      <c r="G58" s="17">
        <v>0.97814207650273199</v>
      </c>
      <c r="H58" s="17">
        <v>0.8187500000000002</v>
      </c>
      <c r="I58" s="17">
        <v>0.55624999999999991</v>
      </c>
      <c r="J58" s="17">
        <v>0.68125000000000002</v>
      </c>
      <c r="K58" s="17">
        <v>0.98124999999999951</v>
      </c>
      <c r="L58" s="17">
        <v>0.86875000000000013</v>
      </c>
      <c r="M58" s="17">
        <v>3.7500000000000019E-2</v>
      </c>
      <c r="N58" s="17">
        <v>5.6250000000000008E-2</v>
      </c>
      <c r="O58" s="17">
        <v>1.2499999999999999E-2</v>
      </c>
      <c r="P58" s="17">
        <v>0.87499999999999944</v>
      </c>
      <c r="Q58" s="17">
        <v>0.31874999999999998</v>
      </c>
      <c r="R58" s="17">
        <v>0.42499999999999999</v>
      </c>
      <c r="S58" s="17">
        <v>748</v>
      </c>
      <c r="T58" s="17">
        <v>-1.02948</v>
      </c>
      <c r="U58" s="29" t="str">
        <f t="shared" si="0"/>
        <v>Muy Alta</v>
      </c>
      <c r="AE58" s="17">
        <f t="shared" si="1"/>
        <v>748</v>
      </c>
      <c r="AF58" s="18">
        <f t="shared" si="2"/>
        <v>992.0248845566806</v>
      </c>
      <c r="AG58" s="17">
        <f t="shared" si="3"/>
        <v>17</v>
      </c>
      <c r="AH58" s="17">
        <f t="shared" si="4"/>
        <v>166</v>
      </c>
      <c r="AI58" s="17">
        <f t="shared" si="5"/>
        <v>0</v>
      </c>
      <c r="AJ58" s="17">
        <f t="shared" si="6"/>
        <v>183</v>
      </c>
      <c r="AK58" s="18">
        <f t="shared" si="7"/>
        <v>322.97073568112</v>
      </c>
      <c r="AL58" s="17">
        <v>-1.02948</v>
      </c>
      <c r="AM58" s="29" t="s">
        <v>37</v>
      </c>
      <c r="AO58" s="19">
        <v>69</v>
      </c>
      <c r="AP58" s="20" t="s">
        <v>112</v>
      </c>
      <c r="AQ58" s="21">
        <v>303</v>
      </c>
      <c r="AR58" s="21">
        <v>302</v>
      </c>
      <c r="AS58" s="22">
        <v>275</v>
      </c>
      <c r="AT58" s="22">
        <v>27</v>
      </c>
      <c r="AU58" s="23">
        <v>1</v>
      </c>
      <c r="AV58" s="24">
        <v>1297</v>
      </c>
      <c r="AW58" s="22">
        <v>604</v>
      </c>
      <c r="AX58" s="23">
        <v>693</v>
      </c>
      <c r="AZ58"/>
    </row>
    <row r="59" spans="2:52" x14ac:dyDescent="0.25">
      <c r="B59" s="13">
        <f t="shared" si="9"/>
        <v>56</v>
      </c>
      <c r="C59" s="28" t="str">
        <f>VLOOKUP($D$4:$D$406,[1]Hoja2!$D$2:$E$486,2,FALSE)</f>
        <v>COL. GUANACASTE</v>
      </c>
      <c r="D59" s="17">
        <v>268</v>
      </c>
      <c r="E59" s="17">
        <v>0.91428571428571415</v>
      </c>
      <c r="F59" s="17">
        <v>0.82857142857142851</v>
      </c>
      <c r="G59" s="17">
        <v>0.98571428571428554</v>
      </c>
      <c r="H59" s="17">
        <v>0.87878787878787878</v>
      </c>
      <c r="I59" s="17">
        <v>0.14141414141414144</v>
      </c>
      <c r="J59" s="17">
        <v>0.25252525252525254</v>
      </c>
      <c r="K59" s="17">
        <v>0.98989898989898994</v>
      </c>
      <c r="L59" s="17">
        <v>0.95959595959595956</v>
      </c>
      <c r="M59" s="17">
        <v>0.11111111111111113</v>
      </c>
      <c r="N59" s="17">
        <v>2.02020202020202E-2</v>
      </c>
      <c r="O59" s="17">
        <v>0</v>
      </c>
      <c r="P59" s="17">
        <v>0.73737373737373746</v>
      </c>
      <c r="Q59" s="17">
        <v>0.35353535353535348</v>
      </c>
      <c r="R59" s="17">
        <v>0.42424242424242442</v>
      </c>
      <c r="S59" s="17">
        <v>463.99999999999994</v>
      </c>
      <c r="T59" s="17">
        <v>-1.0209699999999999</v>
      </c>
      <c r="U59" s="29" t="str">
        <f t="shared" si="0"/>
        <v>Muy Alta</v>
      </c>
      <c r="AE59" s="17">
        <f t="shared" si="1"/>
        <v>464</v>
      </c>
      <c r="AF59" s="18">
        <f t="shared" si="2"/>
        <v>615.3737251795452</v>
      </c>
      <c r="AG59" s="17">
        <f t="shared" si="3"/>
        <v>31</v>
      </c>
      <c r="AH59" s="17">
        <f t="shared" si="4"/>
        <v>109</v>
      </c>
      <c r="AI59" s="17">
        <f t="shared" si="5"/>
        <v>0</v>
      </c>
      <c r="AJ59" s="17">
        <f t="shared" si="6"/>
        <v>140</v>
      </c>
      <c r="AK59" s="18">
        <f t="shared" si="7"/>
        <v>247.08143713309724</v>
      </c>
      <c r="AL59" s="17">
        <v>-1.0209699999999999</v>
      </c>
      <c r="AM59" s="29" t="s">
        <v>37</v>
      </c>
      <c r="AO59" s="19">
        <v>70</v>
      </c>
      <c r="AP59" s="20" t="s">
        <v>113</v>
      </c>
      <c r="AQ59" s="21">
        <v>424</v>
      </c>
      <c r="AR59" s="21">
        <v>424</v>
      </c>
      <c r="AS59" s="22">
        <v>379</v>
      </c>
      <c r="AT59" s="22">
        <v>45</v>
      </c>
      <c r="AU59" s="23">
        <v>0</v>
      </c>
      <c r="AV59" s="24">
        <v>1647</v>
      </c>
      <c r="AW59" s="22">
        <v>828</v>
      </c>
      <c r="AX59" s="23">
        <v>819</v>
      </c>
      <c r="AZ59"/>
    </row>
    <row r="60" spans="2:52" x14ac:dyDescent="0.25">
      <c r="B60" s="13">
        <f t="shared" si="9"/>
        <v>57</v>
      </c>
      <c r="C60" s="28" t="str">
        <f>VLOOKUP($D$4:$D$406,[1]Hoja2!$D$2:$E$486,2,FALSE)</f>
        <v>SANDOVAL SORTO 2da ETAPA</v>
      </c>
      <c r="D60" s="17">
        <v>380</v>
      </c>
      <c r="E60" s="17">
        <v>0.72972972972972949</v>
      </c>
      <c r="F60" s="17">
        <v>0.86486486486486458</v>
      </c>
      <c r="G60" s="17">
        <v>0.89189189189189166</v>
      </c>
      <c r="H60" s="17">
        <v>0.72972972972972971</v>
      </c>
      <c r="I60" s="17">
        <v>0.78378378378378377</v>
      </c>
      <c r="J60" s="17">
        <v>0.89189189189189166</v>
      </c>
      <c r="K60" s="17">
        <v>0.89189189189189166</v>
      </c>
      <c r="L60" s="17">
        <v>0.72972972972972971</v>
      </c>
      <c r="M60" s="17">
        <v>0.13513513513513514</v>
      </c>
      <c r="N60" s="17">
        <v>2.7027027027027039E-2</v>
      </c>
      <c r="O60" s="17">
        <v>0</v>
      </c>
      <c r="P60" s="17">
        <v>0.1891891891891892</v>
      </c>
      <c r="Q60" s="17">
        <v>0.27027027027027034</v>
      </c>
      <c r="R60" s="17">
        <v>0.56756756756756743</v>
      </c>
      <c r="S60" s="17">
        <v>169</v>
      </c>
      <c r="T60" s="17">
        <v>-1.01196</v>
      </c>
      <c r="U60" s="29" t="str">
        <f t="shared" si="0"/>
        <v>Muy Alta</v>
      </c>
      <c r="AE60" s="17">
        <f t="shared" si="1"/>
        <v>177</v>
      </c>
      <c r="AF60" s="18">
        <f t="shared" si="2"/>
        <v>234.74385637236961</v>
      </c>
      <c r="AG60" s="17">
        <f t="shared" si="3"/>
        <v>4</v>
      </c>
      <c r="AH60" s="17">
        <f t="shared" si="4"/>
        <v>35</v>
      </c>
      <c r="AI60" s="17">
        <f t="shared" si="5"/>
        <v>0</v>
      </c>
      <c r="AJ60" s="17">
        <f t="shared" si="6"/>
        <v>39</v>
      </c>
      <c r="AK60" s="18">
        <f t="shared" si="7"/>
        <v>68.82982891564852</v>
      </c>
      <c r="AL60" s="17">
        <v>-1.01196</v>
      </c>
      <c r="AM60" s="29" t="s">
        <v>37</v>
      </c>
      <c r="AO60" s="19">
        <v>71</v>
      </c>
      <c r="AP60" s="20" t="s">
        <v>114</v>
      </c>
      <c r="AQ60" s="21">
        <v>55</v>
      </c>
      <c r="AR60" s="21">
        <v>55</v>
      </c>
      <c r="AS60" s="22">
        <v>53</v>
      </c>
      <c r="AT60" s="22">
        <v>2</v>
      </c>
      <c r="AU60" s="23">
        <v>0</v>
      </c>
      <c r="AV60" s="24">
        <v>228</v>
      </c>
      <c r="AW60" s="22">
        <v>118</v>
      </c>
      <c r="AX60" s="23">
        <v>110</v>
      </c>
      <c r="AZ60"/>
    </row>
    <row r="61" spans="2:52" x14ac:dyDescent="0.25">
      <c r="B61" s="13">
        <f t="shared" si="9"/>
        <v>58</v>
      </c>
      <c r="C61" s="28" t="str">
        <f>VLOOKUP($D$4:$D$406,[1]Hoja2!$D$2:$E$486,2,FALSE)</f>
        <v>ZONA PALENQUE</v>
      </c>
      <c r="D61" s="17">
        <v>459</v>
      </c>
      <c r="E61" s="17">
        <v>0.66666666666666663</v>
      </c>
      <c r="F61" s="17">
        <v>0.66666666666666674</v>
      </c>
      <c r="G61" s="17">
        <v>0.94444444444444431</v>
      </c>
      <c r="H61" s="17">
        <v>0.73333333333333339</v>
      </c>
      <c r="I61" s="17">
        <v>0.46666666666666662</v>
      </c>
      <c r="J61" s="17">
        <v>0.6</v>
      </c>
      <c r="K61" s="17">
        <v>1</v>
      </c>
      <c r="L61" s="17">
        <v>1</v>
      </c>
      <c r="M61" s="17">
        <v>0.6</v>
      </c>
      <c r="N61" s="17">
        <v>6.666666666666668E-2</v>
      </c>
      <c r="O61" s="17">
        <v>6.666666666666668E-2</v>
      </c>
      <c r="P61" s="17">
        <v>0.46666666666666662</v>
      </c>
      <c r="Q61" s="17">
        <v>0.26666666666666666</v>
      </c>
      <c r="R61" s="17">
        <v>0.26666666666666672</v>
      </c>
      <c r="S61" s="17">
        <v>79</v>
      </c>
      <c r="T61" s="17">
        <v>-1.00631</v>
      </c>
      <c r="U61" s="29" t="str">
        <f t="shared" si="0"/>
        <v>Muy Alta</v>
      </c>
      <c r="AE61" s="17">
        <f t="shared" si="1"/>
        <v>79</v>
      </c>
      <c r="AF61" s="18">
        <f t="shared" si="2"/>
        <v>104.77268165772429</v>
      </c>
      <c r="AG61" s="17">
        <f t="shared" si="3"/>
        <v>2</v>
      </c>
      <c r="AH61" s="17">
        <f t="shared" si="4"/>
        <v>16</v>
      </c>
      <c r="AI61" s="17">
        <f t="shared" si="5"/>
        <v>0</v>
      </c>
      <c r="AJ61" s="17">
        <f t="shared" si="6"/>
        <v>18</v>
      </c>
      <c r="AK61" s="18">
        <f t="shared" si="7"/>
        <v>31.767613345683934</v>
      </c>
      <c r="AL61" s="17">
        <v>-1.00631</v>
      </c>
      <c r="AM61" s="29" t="s">
        <v>37</v>
      </c>
      <c r="AO61" s="19">
        <v>72</v>
      </c>
      <c r="AP61" s="20" t="s">
        <v>115</v>
      </c>
      <c r="AQ61" s="21">
        <v>1931</v>
      </c>
      <c r="AR61" s="21">
        <v>1931</v>
      </c>
      <c r="AS61" s="22">
        <v>1693</v>
      </c>
      <c r="AT61" s="22">
        <v>238</v>
      </c>
      <c r="AU61" s="23">
        <v>0</v>
      </c>
      <c r="AV61" s="24">
        <v>6991</v>
      </c>
      <c r="AW61" s="22">
        <v>3343</v>
      </c>
      <c r="AX61" s="23">
        <v>3648</v>
      </c>
      <c r="AZ61"/>
    </row>
    <row r="62" spans="2:52" x14ac:dyDescent="0.25">
      <c r="B62" s="13">
        <f t="shared" si="9"/>
        <v>59</v>
      </c>
      <c r="C62" s="28" t="str">
        <f>VLOOKUP($D$4:$D$406,[1]Hoja2!$D$2:$E$486,2,FALSE)</f>
        <v>Residencial Torres Molinas</v>
      </c>
      <c r="D62" s="17">
        <v>481</v>
      </c>
      <c r="E62" s="17">
        <v>0.88888888888888884</v>
      </c>
      <c r="F62" s="17">
        <v>0.88888888888888884</v>
      </c>
      <c r="G62" s="17">
        <v>0.88888888888888884</v>
      </c>
      <c r="H62" s="17">
        <v>0.66666666666666663</v>
      </c>
      <c r="I62" s="17">
        <v>0.33333333333333331</v>
      </c>
      <c r="J62" s="17">
        <v>0.66666666666666663</v>
      </c>
      <c r="K62" s="17">
        <v>0.66666666666666663</v>
      </c>
      <c r="L62" s="17">
        <v>1</v>
      </c>
      <c r="M62" s="17">
        <v>0.66666666666666663</v>
      </c>
      <c r="N62" s="17">
        <v>0.33333333333333331</v>
      </c>
      <c r="O62" s="17">
        <v>0</v>
      </c>
      <c r="P62" s="17">
        <v>0.66666666666666663</v>
      </c>
      <c r="Q62" s="17">
        <v>0.66666666666666663</v>
      </c>
      <c r="R62" s="17">
        <v>0</v>
      </c>
      <c r="S62" s="17">
        <v>10</v>
      </c>
      <c r="T62" s="17">
        <v>-0.99666999999999994</v>
      </c>
      <c r="U62" s="29" t="str">
        <f t="shared" si="0"/>
        <v>Muy Alta</v>
      </c>
      <c r="AE62" s="17">
        <f t="shared" si="1"/>
        <v>10</v>
      </c>
      <c r="AF62" s="18">
        <f t="shared" si="2"/>
        <v>13.262364766800543</v>
      </c>
      <c r="AG62" s="17">
        <f t="shared" si="3"/>
        <v>6</v>
      </c>
      <c r="AH62" s="17">
        <f t="shared" si="4"/>
        <v>3</v>
      </c>
      <c r="AI62" s="17">
        <f t="shared" si="5"/>
        <v>0</v>
      </c>
      <c r="AJ62" s="17">
        <f t="shared" si="6"/>
        <v>9</v>
      </c>
      <c r="AK62" s="18">
        <f t="shared" si="7"/>
        <v>15.883806672841967</v>
      </c>
      <c r="AL62" s="17">
        <v>-0.99666999999999994</v>
      </c>
      <c r="AM62" s="29" t="s">
        <v>37</v>
      </c>
      <c r="AO62" s="19">
        <v>73</v>
      </c>
      <c r="AP62" s="20" t="s">
        <v>116</v>
      </c>
      <c r="AQ62" s="21">
        <v>132</v>
      </c>
      <c r="AR62" s="21">
        <v>132</v>
      </c>
      <c r="AS62" s="22">
        <v>120</v>
      </c>
      <c r="AT62" s="22">
        <v>12</v>
      </c>
      <c r="AU62" s="23">
        <v>0</v>
      </c>
      <c r="AV62" s="24">
        <v>376</v>
      </c>
      <c r="AW62" s="22">
        <v>190</v>
      </c>
      <c r="AX62" s="23">
        <v>186</v>
      </c>
      <c r="AZ62"/>
    </row>
    <row r="63" spans="2:52" x14ac:dyDescent="0.25">
      <c r="B63" s="13">
        <f t="shared" si="9"/>
        <v>60</v>
      </c>
      <c r="C63" s="28" t="str">
        <f>VLOOKUP($D$4:$D$406,[1]Hoja2!$D$2:$E$486,2,FALSE)</f>
        <v>LOS PINOS 2DA. ETAPA</v>
      </c>
      <c r="D63" s="17">
        <v>313</v>
      </c>
      <c r="E63" s="17">
        <v>0.94326241134751787</v>
      </c>
      <c r="F63" s="17">
        <v>0.80714285714285761</v>
      </c>
      <c r="G63" s="17">
        <v>0.97857142857142865</v>
      </c>
      <c r="H63" s="17">
        <v>0.88421052631578922</v>
      </c>
      <c r="I63" s="17">
        <v>0.15789473684210525</v>
      </c>
      <c r="J63" s="17">
        <v>0.27368421052631586</v>
      </c>
      <c r="K63" s="17">
        <v>0.94736842105263164</v>
      </c>
      <c r="L63" s="17">
        <v>1</v>
      </c>
      <c r="M63" s="17">
        <v>0.10526315789473682</v>
      </c>
      <c r="N63" s="17">
        <v>2.1052631578947375E-2</v>
      </c>
      <c r="O63" s="17">
        <v>0</v>
      </c>
      <c r="P63" s="17">
        <v>0.75789473684210507</v>
      </c>
      <c r="Q63" s="17">
        <v>0.41052631578947368</v>
      </c>
      <c r="R63" s="17">
        <v>0.51578947368421058</v>
      </c>
      <c r="S63" s="17">
        <v>428.99999999999994</v>
      </c>
      <c r="T63" s="17">
        <v>-0.94565999999999995</v>
      </c>
      <c r="U63" s="29" t="str">
        <f t="shared" si="0"/>
        <v>Muy Alta</v>
      </c>
      <c r="AE63" s="17">
        <f t="shared" si="1"/>
        <v>429</v>
      </c>
      <c r="AF63" s="18">
        <f t="shared" si="2"/>
        <v>568.95544849574333</v>
      </c>
      <c r="AG63" s="17">
        <f t="shared" si="3"/>
        <v>19</v>
      </c>
      <c r="AH63" s="17">
        <f t="shared" si="4"/>
        <v>121</v>
      </c>
      <c r="AI63" s="17">
        <f t="shared" si="5"/>
        <v>1</v>
      </c>
      <c r="AJ63" s="17">
        <f t="shared" si="6"/>
        <v>140</v>
      </c>
      <c r="AK63" s="18">
        <f t="shared" si="7"/>
        <v>247.08143713309724</v>
      </c>
      <c r="AL63" s="17">
        <v>-0.94565999999999995</v>
      </c>
      <c r="AM63" s="29" t="s">
        <v>37</v>
      </c>
      <c r="AO63" s="19">
        <v>74</v>
      </c>
      <c r="AP63" s="20" t="s">
        <v>117</v>
      </c>
      <c r="AQ63" s="21">
        <v>520</v>
      </c>
      <c r="AR63" s="21">
        <v>520</v>
      </c>
      <c r="AS63" s="22">
        <v>462</v>
      </c>
      <c r="AT63" s="22">
        <v>58</v>
      </c>
      <c r="AU63" s="23">
        <v>0</v>
      </c>
      <c r="AV63" s="24">
        <v>1757</v>
      </c>
      <c r="AW63" s="22">
        <v>819</v>
      </c>
      <c r="AX63" s="23">
        <v>938</v>
      </c>
      <c r="AZ63"/>
    </row>
    <row r="64" spans="2:52" x14ac:dyDescent="0.25">
      <c r="B64" s="13">
        <f t="shared" si="9"/>
        <v>61</v>
      </c>
      <c r="C64" s="28" t="str">
        <f>VLOOKUP($D$4:$D$406,[1]Hoja2!$D$2:$E$486,2,FALSE)</f>
        <v>Tr. SANTA ANA M.C.R.</v>
      </c>
      <c r="D64" s="17">
        <v>428</v>
      </c>
      <c r="E64" s="17">
        <v>0.88235294117647056</v>
      </c>
      <c r="F64" s="17">
        <v>0.35294117647058837</v>
      </c>
      <c r="G64" s="17">
        <v>0.94117647058823539</v>
      </c>
      <c r="H64" s="17">
        <v>0.84375</v>
      </c>
      <c r="I64" s="17">
        <v>0.75</v>
      </c>
      <c r="J64" s="17">
        <v>0.75</v>
      </c>
      <c r="K64" s="17">
        <v>0.81250000000000011</v>
      </c>
      <c r="L64" s="17">
        <v>0.90624999999999978</v>
      </c>
      <c r="M64" s="17">
        <v>0.37500000000000006</v>
      </c>
      <c r="N64" s="17">
        <v>0.18750000000000003</v>
      </c>
      <c r="O64" s="17">
        <v>0.18750000000000003</v>
      </c>
      <c r="P64" s="17">
        <v>0.4375</v>
      </c>
      <c r="Q64" s="17">
        <v>0.37500000000000006</v>
      </c>
      <c r="R64" s="17">
        <v>0.40625000000000006</v>
      </c>
      <c r="S64" s="17">
        <v>161.99999999999994</v>
      </c>
      <c r="T64" s="17">
        <v>-0.93515000000000004</v>
      </c>
      <c r="U64" s="29" t="str">
        <f t="shared" si="0"/>
        <v>Muy Alta</v>
      </c>
      <c r="AE64" s="17">
        <f t="shared" si="1"/>
        <v>162</v>
      </c>
      <c r="AF64" s="18">
        <f t="shared" si="2"/>
        <v>214.85030922216879</v>
      </c>
      <c r="AG64" s="17">
        <f t="shared" si="3"/>
        <v>2</v>
      </c>
      <c r="AH64" s="17">
        <f t="shared" si="4"/>
        <v>32</v>
      </c>
      <c r="AI64" s="17">
        <f t="shared" si="5"/>
        <v>0</v>
      </c>
      <c r="AJ64" s="17">
        <f t="shared" si="6"/>
        <v>34</v>
      </c>
      <c r="AK64" s="18">
        <f t="shared" si="7"/>
        <v>60.005491875180759</v>
      </c>
      <c r="AL64" s="17">
        <v>-0.93515000000000004</v>
      </c>
      <c r="AM64" s="29" t="s">
        <v>37</v>
      </c>
      <c r="AO64" s="19">
        <v>75</v>
      </c>
      <c r="AP64" s="20" t="s">
        <v>118</v>
      </c>
      <c r="AQ64" s="21">
        <v>481</v>
      </c>
      <c r="AR64" s="21">
        <v>481</v>
      </c>
      <c r="AS64" s="22">
        <v>427</v>
      </c>
      <c r="AT64" s="22">
        <v>54</v>
      </c>
      <c r="AU64" s="23">
        <v>0</v>
      </c>
      <c r="AV64" s="24">
        <v>1526</v>
      </c>
      <c r="AW64" s="22">
        <v>701</v>
      </c>
      <c r="AX64" s="23">
        <v>825</v>
      </c>
      <c r="AZ64"/>
    </row>
    <row r="65" spans="2:52" x14ac:dyDescent="0.25">
      <c r="B65" s="13">
        <f t="shared" si="9"/>
        <v>62</v>
      </c>
      <c r="C65" s="28" t="str">
        <f>VLOOKUP($D$4:$D$406,[1]Hoja2!$D$2:$E$486,2,FALSE)</f>
        <v>COL. ALTAMISALES</v>
      </c>
      <c r="D65" s="17">
        <v>200</v>
      </c>
      <c r="E65" s="17">
        <v>0.94999999999999984</v>
      </c>
      <c r="F65" s="17">
        <v>0.81666666666666665</v>
      </c>
      <c r="G65" s="17">
        <v>1</v>
      </c>
      <c r="H65" s="17">
        <v>0.83636363636363631</v>
      </c>
      <c r="I65" s="17">
        <v>0.10909090909090904</v>
      </c>
      <c r="J65" s="17">
        <v>0.70909090909090911</v>
      </c>
      <c r="K65" s="17">
        <v>0.92727272727272714</v>
      </c>
      <c r="L65" s="17">
        <v>0.87272727272727235</v>
      </c>
      <c r="M65" s="17">
        <v>7.2727272727272724E-2</v>
      </c>
      <c r="N65" s="17">
        <v>1.8181818181818191E-2</v>
      </c>
      <c r="O65" s="17">
        <v>1.8181818181818191E-2</v>
      </c>
      <c r="P65" s="17">
        <v>0.78181818181818197</v>
      </c>
      <c r="Q65" s="17">
        <v>0.38181818181818167</v>
      </c>
      <c r="R65" s="17">
        <v>0.38181818181818183</v>
      </c>
      <c r="S65" s="17">
        <v>230</v>
      </c>
      <c r="T65" s="17">
        <v>-0.92308000000000001</v>
      </c>
      <c r="U65" s="29" t="str">
        <f t="shared" si="0"/>
        <v>Muy Alta</v>
      </c>
      <c r="AE65" s="17">
        <f t="shared" si="1"/>
        <v>230</v>
      </c>
      <c r="AF65" s="18">
        <f t="shared" si="2"/>
        <v>305.03438963641247</v>
      </c>
      <c r="AG65" s="17">
        <f t="shared" si="3"/>
        <v>5</v>
      </c>
      <c r="AH65" s="17">
        <f t="shared" si="4"/>
        <v>55</v>
      </c>
      <c r="AI65" s="17">
        <f t="shared" si="5"/>
        <v>0</v>
      </c>
      <c r="AJ65" s="17">
        <f t="shared" si="6"/>
        <v>60</v>
      </c>
      <c r="AK65" s="18">
        <f t="shared" si="7"/>
        <v>105.89204448561311</v>
      </c>
      <c r="AL65" s="17">
        <v>-0.92308000000000001</v>
      </c>
      <c r="AM65" s="29" t="s">
        <v>37</v>
      </c>
      <c r="AO65" s="19">
        <v>77</v>
      </c>
      <c r="AP65" s="20" t="s">
        <v>119</v>
      </c>
      <c r="AQ65" s="21">
        <v>872</v>
      </c>
      <c r="AR65" s="21">
        <v>872</v>
      </c>
      <c r="AS65" s="22">
        <v>787</v>
      </c>
      <c r="AT65" s="22">
        <v>85</v>
      </c>
      <c r="AU65" s="23">
        <v>0</v>
      </c>
      <c r="AV65" s="24">
        <v>3468</v>
      </c>
      <c r="AW65" s="22">
        <v>1660</v>
      </c>
      <c r="AX65" s="23">
        <v>1808</v>
      </c>
      <c r="AZ65"/>
    </row>
    <row r="66" spans="2:52" x14ac:dyDescent="0.25">
      <c r="B66" s="13">
        <f t="shared" si="9"/>
        <v>63</v>
      </c>
      <c r="C66" s="28" t="str">
        <f>VLOOKUP($D$4:$D$406,[1]Hoja2!$D$2:$E$486,2,FALSE)</f>
        <v>Col. Brisas No 3</v>
      </c>
      <c r="D66" s="17">
        <v>50</v>
      </c>
      <c r="E66" s="17">
        <v>0.90677966101694896</v>
      </c>
      <c r="F66" s="17">
        <v>0.37931034482758613</v>
      </c>
      <c r="G66" s="17">
        <v>0.9913793103448274</v>
      </c>
      <c r="H66" s="17">
        <v>0.76851851851851827</v>
      </c>
      <c r="I66" s="17">
        <v>0.89814814814814803</v>
      </c>
      <c r="J66" s="17">
        <v>0.98148148148148129</v>
      </c>
      <c r="K66" s="17">
        <v>0.96759259259259289</v>
      </c>
      <c r="L66" s="17">
        <v>0.6527777777777779</v>
      </c>
      <c r="M66" s="17">
        <v>0.42592592592592582</v>
      </c>
      <c r="N66" s="17">
        <v>3.2407407407407419E-2</v>
      </c>
      <c r="O66" s="17">
        <v>0</v>
      </c>
      <c r="P66" s="17">
        <v>0.8518518518518523</v>
      </c>
      <c r="Q66" s="17">
        <v>0.25462962962962971</v>
      </c>
      <c r="R66" s="17">
        <v>0.37037037037037029</v>
      </c>
      <c r="S66" s="17">
        <v>1032.9999999999998</v>
      </c>
      <c r="T66" s="17">
        <v>-0.90268000000000004</v>
      </c>
      <c r="U66" s="29" t="str">
        <f t="shared" si="0"/>
        <v>Muy Alta</v>
      </c>
      <c r="AE66" s="17">
        <f t="shared" si="1"/>
        <v>1051</v>
      </c>
      <c r="AF66" s="18">
        <f t="shared" si="2"/>
        <v>1393.8745369907372</v>
      </c>
      <c r="AG66" s="17">
        <f t="shared" si="3"/>
        <v>17</v>
      </c>
      <c r="AH66" s="17">
        <f t="shared" si="4"/>
        <v>215</v>
      </c>
      <c r="AI66" s="17">
        <f t="shared" si="5"/>
        <v>1</v>
      </c>
      <c r="AJ66" s="17">
        <f t="shared" si="6"/>
        <v>232</v>
      </c>
      <c r="AK66" s="18">
        <f t="shared" si="7"/>
        <v>409.44923867770405</v>
      </c>
      <c r="AL66" s="17">
        <v>-0.90268000000000004</v>
      </c>
      <c r="AM66" s="29" t="s">
        <v>37</v>
      </c>
      <c r="AO66" s="19">
        <v>78</v>
      </c>
      <c r="AP66" s="20" t="s">
        <v>120</v>
      </c>
      <c r="AQ66" s="21">
        <v>1026</v>
      </c>
      <c r="AR66" s="21">
        <v>1026</v>
      </c>
      <c r="AS66" s="22">
        <v>850</v>
      </c>
      <c r="AT66" s="22">
        <v>176</v>
      </c>
      <c r="AU66" s="23">
        <v>0</v>
      </c>
      <c r="AV66" s="24">
        <v>2882</v>
      </c>
      <c r="AW66" s="22">
        <v>1283</v>
      </c>
      <c r="AX66" s="23">
        <v>1599</v>
      </c>
      <c r="AZ66"/>
    </row>
    <row r="67" spans="2:52" x14ac:dyDescent="0.25">
      <c r="B67" s="13">
        <f t="shared" si="9"/>
        <v>64</v>
      </c>
      <c r="C67" s="28" t="str">
        <f>VLOOKUP($D$4:$D$406,[1]Hoja2!$D$2:$E$486,2,FALSE)</f>
        <v>Barrio Santa Anita</v>
      </c>
      <c r="D67" s="17">
        <v>33</v>
      </c>
      <c r="E67" s="17">
        <v>0.92622950819672145</v>
      </c>
      <c r="F67" s="17">
        <v>0.56557377049180335</v>
      </c>
      <c r="G67" s="17">
        <v>0.93442622950819698</v>
      </c>
      <c r="H67" s="17">
        <v>0.84313725490196068</v>
      </c>
      <c r="I67" s="17">
        <v>0.68627450980392135</v>
      </c>
      <c r="J67" s="17">
        <v>0.6960784313725491</v>
      </c>
      <c r="K67" s="17">
        <v>0.56862745098039202</v>
      </c>
      <c r="L67" s="17">
        <v>0.94117647058823495</v>
      </c>
      <c r="M67" s="17">
        <v>0.36274509803921562</v>
      </c>
      <c r="N67" s="17">
        <v>0.11764705882352941</v>
      </c>
      <c r="O67" s="17">
        <v>0.10784313725490197</v>
      </c>
      <c r="P67" s="17">
        <v>0.72549019607843124</v>
      </c>
      <c r="Q67" s="17">
        <v>0.44117647058823534</v>
      </c>
      <c r="R67" s="17">
        <v>0.42156862745098045</v>
      </c>
      <c r="S67" s="17">
        <v>469.99999999999977</v>
      </c>
      <c r="T67" s="17">
        <v>-0.90049000000000001</v>
      </c>
      <c r="U67" s="29" t="str">
        <f t="shared" si="0"/>
        <v>Muy Alta</v>
      </c>
      <c r="AE67" s="17">
        <f t="shared" si="1"/>
        <v>165</v>
      </c>
      <c r="AF67" s="18">
        <f t="shared" si="2"/>
        <v>218.82901865220896</v>
      </c>
      <c r="AG67" s="17">
        <f t="shared" si="3"/>
        <v>0</v>
      </c>
      <c r="AH67" s="17">
        <f t="shared" si="4"/>
        <v>46</v>
      </c>
      <c r="AI67" s="17">
        <f t="shared" si="5"/>
        <v>0</v>
      </c>
      <c r="AJ67" s="17">
        <f t="shared" si="6"/>
        <v>46</v>
      </c>
      <c r="AK67" s="18">
        <f t="shared" si="7"/>
        <v>81.183900772303389</v>
      </c>
      <c r="AL67" s="17">
        <v>-0.90049000000000001</v>
      </c>
      <c r="AM67" s="29" t="s">
        <v>37</v>
      </c>
      <c r="AO67" s="19">
        <v>80</v>
      </c>
      <c r="AP67" s="20" t="s">
        <v>121</v>
      </c>
      <c r="AQ67" s="21">
        <v>134</v>
      </c>
      <c r="AR67" s="21">
        <v>134</v>
      </c>
      <c r="AS67" s="22">
        <v>127</v>
      </c>
      <c r="AT67" s="22">
        <v>7</v>
      </c>
      <c r="AU67" s="23">
        <v>0</v>
      </c>
      <c r="AV67" s="24">
        <v>530</v>
      </c>
      <c r="AW67" s="22">
        <v>281</v>
      </c>
      <c r="AX67" s="23">
        <v>249</v>
      </c>
      <c r="AZ67"/>
    </row>
    <row r="68" spans="2:52" x14ac:dyDescent="0.25">
      <c r="B68" s="13">
        <f t="shared" si="9"/>
        <v>65</v>
      </c>
      <c r="C68" s="28" t="str">
        <f>VLOOKUP($D$4:$D$406,[1]Hoja2!$D$2:$E$486,2,FALSE)</f>
        <v>COL. CAULOTALES 2</v>
      </c>
      <c r="D68" s="17">
        <v>222</v>
      </c>
      <c r="E68" s="17">
        <v>0.98882681564245789</v>
      </c>
      <c r="F68" s="17">
        <v>0.5754189944134076</v>
      </c>
      <c r="G68" s="17">
        <v>0.99441340782122878</v>
      </c>
      <c r="H68" s="17">
        <v>0.62595419847328249</v>
      </c>
      <c r="I68" s="17">
        <v>0.54961832061068683</v>
      </c>
      <c r="J68" s="17">
        <v>0.92366412213740434</v>
      </c>
      <c r="K68" s="17">
        <v>0.97709923664122122</v>
      </c>
      <c r="L68" s="17">
        <v>0.95419847328244267</v>
      </c>
      <c r="M68" s="17">
        <v>6.1068702290076368E-2</v>
      </c>
      <c r="N68" s="17">
        <v>1.5267175572519092E-2</v>
      </c>
      <c r="O68" s="17">
        <v>7.6335877862595504E-3</v>
      </c>
      <c r="P68" s="17">
        <v>0.75572519083969514</v>
      </c>
      <c r="Q68" s="17">
        <v>0.30534351145038174</v>
      </c>
      <c r="R68" s="17">
        <v>0.43511450381679395</v>
      </c>
      <c r="S68" s="17">
        <v>573.00000000000011</v>
      </c>
      <c r="T68" s="17">
        <v>-0.878</v>
      </c>
      <c r="U68" s="68" t="str">
        <f t="shared" si="0"/>
        <v>Alta</v>
      </c>
      <c r="AE68" s="17">
        <f t="shared" si="1"/>
        <v>570</v>
      </c>
      <c r="AF68" s="18">
        <f t="shared" si="2"/>
        <v>755.95479170763099</v>
      </c>
      <c r="AG68" s="17">
        <f t="shared" si="3"/>
        <v>28</v>
      </c>
      <c r="AH68" s="17">
        <f t="shared" si="4"/>
        <v>150</v>
      </c>
      <c r="AI68" s="17">
        <f t="shared" si="5"/>
        <v>0</v>
      </c>
      <c r="AJ68" s="17">
        <f t="shared" si="6"/>
        <v>178</v>
      </c>
      <c r="AK68" s="18">
        <f t="shared" si="7"/>
        <v>314.14639864065219</v>
      </c>
      <c r="AL68" s="17">
        <v>-0.878</v>
      </c>
      <c r="AM68" s="68" t="s">
        <v>47</v>
      </c>
      <c r="AO68" s="19">
        <v>81</v>
      </c>
      <c r="AP68" s="20" t="s">
        <v>122</v>
      </c>
      <c r="AQ68" s="21">
        <v>511</v>
      </c>
      <c r="AR68" s="21">
        <v>510</v>
      </c>
      <c r="AS68" s="22">
        <v>467</v>
      </c>
      <c r="AT68" s="22">
        <v>43</v>
      </c>
      <c r="AU68" s="23">
        <v>1</v>
      </c>
      <c r="AV68" s="24">
        <v>2136</v>
      </c>
      <c r="AW68" s="22">
        <v>989</v>
      </c>
      <c r="AX68" s="23">
        <v>1147</v>
      </c>
      <c r="AZ68"/>
    </row>
    <row r="69" spans="2:52" x14ac:dyDescent="0.25">
      <c r="B69" s="13">
        <f t="shared" si="9"/>
        <v>66</v>
      </c>
      <c r="C69" s="28" t="str">
        <f>VLOOKUP($D$4:$D$406,[1]Hoja2!$D$2:$E$486,2,FALSE)</f>
        <v>COL. ROBERTO LARIOS SILVA</v>
      </c>
      <c r="D69" s="17">
        <v>363</v>
      </c>
      <c r="E69" s="17">
        <v>0.96428571428571419</v>
      </c>
      <c r="F69" s="17">
        <v>0.92857142857142849</v>
      </c>
      <c r="G69" s="17">
        <v>0.98214285714285698</v>
      </c>
      <c r="H69" s="17">
        <v>0.90909090909090906</v>
      </c>
      <c r="I69" s="17">
        <v>0.27272727272727271</v>
      </c>
      <c r="J69" s="17">
        <v>0.33333333333333343</v>
      </c>
      <c r="K69" s="17">
        <v>1</v>
      </c>
      <c r="L69" s="17">
        <v>0.96969696969696972</v>
      </c>
      <c r="M69" s="17">
        <v>6.0606060606060608E-2</v>
      </c>
      <c r="N69" s="17">
        <v>0</v>
      </c>
      <c r="O69" s="17">
        <v>3.0303030303030304E-2</v>
      </c>
      <c r="P69" s="17">
        <v>0.78787878787878796</v>
      </c>
      <c r="Q69" s="17">
        <v>0.27272727272727271</v>
      </c>
      <c r="R69" s="17">
        <v>0.54545454545454541</v>
      </c>
      <c r="S69" s="17">
        <v>169</v>
      </c>
      <c r="T69" s="17">
        <v>-0.82682999999999995</v>
      </c>
      <c r="U69" s="68" t="str">
        <f t="shared" ref="U69:U138" si="19">+IF(T69&lt;$W$9,$V$9,IF(T69&lt;$W$10,$V$10,IF(T69&lt;$W$11,$V$11,IF(T69&lt;$W$12,$V$12,IF(T69&lt;$W$13,$V$13)))))</f>
        <v>Alta</v>
      </c>
      <c r="AE69" s="17">
        <f t="shared" ref="AE69:AE132" si="20">VLOOKUP(D69,$AO$4:$AX$397,8,FALSE)</f>
        <v>169</v>
      </c>
      <c r="AF69" s="18">
        <f t="shared" ref="AF69:AF132" si="21">AE69*(1+0.026)^(11)</f>
        <v>224.13396455892916</v>
      </c>
      <c r="AG69" s="17">
        <f t="shared" ref="AG69:AG132" si="22">VLOOKUP(D69,$AO$4:$AX$397,6,FALSE)</f>
        <v>14</v>
      </c>
      <c r="AH69" s="17">
        <f t="shared" ref="AH69:AH132" si="23">VLOOKUP(D69,$AO$4:$AX$397,5,FALSE)</f>
        <v>42</v>
      </c>
      <c r="AI69" s="17">
        <f t="shared" ref="AI69:AI132" si="24">VLOOKUP(D69,$AO$4:$AX$397,7,FALSE)</f>
        <v>0</v>
      </c>
      <c r="AJ69" s="17">
        <f t="shared" ref="AJ69:AJ132" si="25">VLOOKUP(D69,$AO$4:$AX$397,4,FALSE)</f>
        <v>56</v>
      </c>
      <c r="AK69" s="18">
        <f t="shared" ref="AK69:AK132" si="26">AJ69*(1+0.053)^(11)</f>
        <v>98.832574853238896</v>
      </c>
      <c r="AL69" s="17">
        <v>-0.82682999999999995</v>
      </c>
      <c r="AM69" s="68" t="s">
        <v>47</v>
      </c>
      <c r="AO69" s="19">
        <v>82</v>
      </c>
      <c r="AP69" s="20" t="s">
        <v>123</v>
      </c>
      <c r="AQ69" s="21">
        <v>250</v>
      </c>
      <c r="AR69" s="21">
        <v>249</v>
      </c>
      <c r="AS69" s="22">
        <v>205</v>
      </c>
      <c r="AT69" s="22">
        <v>44</v>
      </c>
      <c r="AU69" s="23">
        <v>1</v>
      </c>
      <c r="AV69" s="24">
        <v>759</v>
      </c>
      <c r="AW69" s="22">
        <v>349</v>
      </c>
      <c r="AX69" s="23">
        <v>410</v>
      </c>
      <c r="AZ69"/>
    </row>
    <row r="70" spans="2:52" x14ac:dyDescent="0.25">
      <c r="B70" s="13">
        <f t="shared" ref="B70:B133" si="27">+B69+1</f>
        <v>67</v>
      </c>
      <c r="C70" s="28" t="str">
        <f>VLOOKUP($D$4:$D$406,[1]Hoja2!$D$2:$E$486,2,FALSE)</f>
        <v>Tr. AUTOLOTES EL PALON- ARENALES</v>
      </c>
      <c r="D70" s="17">
        <v>406</v>
      </c>
      <c r="E70" s="17">
        <v>0.76923076923076927</v>
      </c>
      <c r="F70" s="17">
        <v>0.76923076923076916</v>
      </c>
      <c r="G70" s="17">
        <v>0.69230769230769229</v>
      </c>
      <c r="H70" s="17">
        <v>0.875</v>
      </c>
      <c r="I70" s="17">
        <v>0.75</v>
      </c>
      <c r="J70" s="17">
        <v>0.875</v>
      </c>
      <c r="K70" s="17">
        <v>1</v>
      </c>
      <c r="L70" s="17">
        <v>0.875</v>
      </c>
      <c r="M70" s="17">
        <v>0.5</v>
      </c>
      <c r="N70" s="17">
        <v>0</v>
      </c>
      <c r="O70" s="17">
        <v>0</v>
      </c>
      <c r="P70" s="17">
        <v>0.12500000000000003</v>
      </c>
      <c r="Q70" s="17">
        <v>0.37500000000000006</v>
      </c>
      <c r="R70" s="17">
        <v>0.5</v>
      </c>
      <c r="S70" s="17">
        <v>39</v>
      </c>
      <c r="T70" s="17">
        <v>-0.81781999999999999</v>
      </c>
      <c r="U70" s="68" t="str">
        <f t="shared" si="19"/>
        <v>Alta</v>
      </c>
      <c r="AE70" s="17">
        <f t="shared" si="20"/>
        <v>41</v>
      </c>
      <c r="AF70" s="18">
        <f t="shared" si="21"/>
        <v>54.375695543882223</v>
      </c>
      <c r="AG70" s="17">
        <f t="shared" si="22"/>
        <v>5</v>
      </c>
      <c r="AH70" s="17">
        <f t="shared" si="23"/>
        <v>9</v>
      </c>
      <c r="AI70" s="17">
        <f t="shared" si="24"/>
        <v>0</v>
      </c>
      <c r="AJ70" s="17">
        <f t="shared" si="25"/>
        <v>14</v>
      </c>
      <c r="AK70" s="18">
        <f t="shared" si="26"/>
        <v>24.708143713309724</v>
      </c>
      <c r="AL70" s="17">
        <v>-0.81781999999999999</v>
      </c>
      <c r="AM70" s="68" t="s">
        <v>47</v>
      </c>
      <c r="AO70" s="19">
        <v>83</v>
      </c>
      <c r="AP70" s="20" t="s">
        <v>124</v>
      </c>
      <c r="AQ70" s="21">
        <v>21</v>
      </c>
      <c r="AR70" s="21">
        <v>21</v>
      </c>
      <c r="AS70" s="22">
        <v>21</v>
      </c>
      <c r="AT70" s="22">
        <v>0</v>
      </c>
      <c r="AU70" s="23">
        <v>0</v>
      </c>
      <c r="AV70" s="24">
        <v>67</v>
      </c>
      <c r="AW70" s="22">
        <v>27</v>
      </c>
      <c r="AX70" s="23">
        <v>40</v>
      </c>
      <c r="AZ70"/>
    </row>
    <row r="71" spans="2:52" x14ac:dyDescent="0.25">
      <c r="B71" s="13">
        <f t="shared" si="27"/>
        <v>68</v>
      </c>
      <c r="C71" s="28" t="str">
        <f>VLOOKUP($D$4:$D$406,[1]Hoja2!$D$2:$E$486,2,FALSE)</f>
        <v>LLANOS DE SULA IV</v>
      </c>
      <c r="D71" s="17">
        <v>299</v>
      </c>
      <c r="E71" s="17">
        <v>0.85555555555555551</v>
      </c>
      <c r="F71" s="17">
        <v>0.7</v>
      </c>
      <c r="G71" s="17">
        <v>0.95555555555555538</v>
      </c>
      <c r="H71" s="17">
        <v>0.92537313432835799</v>
      </c>
      <c r="I71" s="17">
        <v>0.70149253731343264</v>
      </c>
      <c r="J71" s="17">
        <v>0.82089552238805985</v>
      </c>
      <c r="K71" s="17">
        <v>0.94029850746268651</v>
      </c>
      <c r="L71" s="17">
        <v>1</v>
      </c>
      <c r="M71" s="17">
        <v>0.13432835820895528</v>
      </c>
      <c r="N71" s="17">
        <v>0</v>
      </c>
      <c r="O71" s="17">
        <v>0</v>
      </c>
      <c r="P71" s="17">
        <v>0.73134328358208955</v>
      </c>
      <c r="Q71" s="17">
        <v>0.13432835820895531</v>
      </c>
      <c r="R71" s="17">
        <v>0.28358208955223896</v>
      </c>
      <c r="S71" s="17">
        <v>332</v>
      </c>
      <c r="T71" s="17">
        <v>-0.81350999999999996</v>
      </c>
      <c r="U71" s="68" t="str">
        <f t="shared" si="19"/>
        <v>Alta</v>
      </c>
      <c r="AE71" s="17">
        <f t="shared" si="20"/>
        <v>332</v>
      </c>
      <c r="AF71" s="18">
        <f t="shared" si="21"/>
        <v>440.31051025777805</v>
      </c>
      <c r="AG71" s="17">
        <f t="shared" si="22"/>
        <v>16</v>
      </c>
      <c r="AH71" s="17">
        <f t="shared" si="23"/>
        <v>74</v>
      </c>
      <c r="AI71" s="17">
        <f t="shared" si="24"/>
        <v>0</v>
      </c>
      <c r="AJ71" s="17">
        <f t="shared" si="25"/>
        <v>90</v>
      </c>
      <c r="AK71" s="18">
        <f t="shared" si="26"/>
        <v>158.83806672841968</v>
      </c>
      <c r="AL71" s="17">
        <v>-0.81350999999999996</v>
      </c>
      <c r="AM71" s="68" t="s">
        <v>47</v>
      </c>
      <c r="AO71" s="19">
        <v>84</v>
      </c>
      <c r="AP71" s="20" t="s">
        <v>125</v>
      </c>
      <c r="AQ71" s="21">
        <v>376</v>
      </c>
      <c r="AR71" s="21">
        <v>375</v>
      </c>
      <c r="AS71" s="22">
        <v>344</v>
      </c>
      <c r="AT71" s="22">
        <v>31</v>
      </c>
      <c r="AU71" s="23">
        <v>1</v>
      </c>
      <c r="AV71" s="24">
        <v>1275</v>
      </c>
      <c r="AW71" s="22">
        <v>635</v>
      </c>
      <c r="AX71" s="23">
        <v>640</v>
      </c>
      <c r="AZ71"/>
    </row>
    <row r="72" spans="2:52" x14ac:dyDescent="0.25">
      <c r="B72" s="13">
        <f t="shared" si="27"/>
        <v>69</v>
      </c>
      <c r="C72" s="28" t="str">
        <f>VLOOKUP($D$4:$D$406,[1]Hoja2!$D$2:$E$486,2,FALSE)</f>
        <v>CRISTO VIENE</v>
      </c>
      <c r="D72" s="17">
        <v>237</v>
      </c>
      <c r="E72" s="17">
        <v>0.89743589743589747</v>
      </c>
      <c r="F72" s="17">
        <v>0.87179487179487147</v>
      </c>
      <c r="G72" s="17">
        <v>0.79487179487179493</v>
      </c>
      <c r="H72" s="17">
        <v>0.7599999999999999</v>
      </c>
      <c r="I72" s="17">
        <v>0.96</v>
      </c>
      <c r="J72" s="17">
        <v>0.96</v>
      </c>
      <c r="K72" s="17">
        <v>0.96</v>
      </c>
      <c r="L72" s="17">
        <v>1</v>
      </c>
      <c r="M72" s="17">
        <v>0.12</v>
      </c>
      <c r="N72" s="17">
        <v>3.9999999999999994E-2</v>
      </c>
      <c r="O72" s="17">
        <v>0</v>
      </c>
      <c r="P72" s="17">
        <v>0.52000000000000013</v>
      </c>
      <c r="Q72" s="17">
        <v>0.24000000000000005</v>
      </c>
      <c r="R72" s="17">
        <v>0.19999999999999998</v>
      </c>
      <c r="S72" s="17">
        <v>109.00000000000001</v>
      </c>
      <c r="T72" s="17">
        <v>-0.76327</v>
      </c>
      <c r="U72" s="68" t="str">
        <f t="shared" si="19"/>
        <v>Alta</v>
      </c>
      <c r="AE72" s="17">
        <f t="shared" si="20"/>
        <v>139</v>
      </c>
      <c r="AF72" s="18">
        <f t="shared" si="21"/>
        <v>184.34687025852756</v>
      </c>
      <c r="AG72" s="17">
        <f t="shared" si="22"/>
        <v>13</v>
      </c>
      <c r="AH72" s="17">
        <f t="shared" si="23"/>
        <v>34</v>
      </c>
      <c r="AI72" s="17">
        <f t="shared" si="24"/>
        <v>0</v>
      </c>
      <c r="AJ72" s="17">
        <f t="shared" si="25"/>
        <v>47</v>
      </c>
      <c r="AK72" s="18">
        <f t="shared" si="26"/>
        <v>82.948768180396939</v>
      </c>
      <c r="AL72" s="17">
        <v>-0.76327</v>
      </c>
      <c r="AM72" s="68" t="s">
        <v>47</v>
      </c>
      <c r="AO72" s="19">
        <v>85</v>
      </c>
      <c r="AP72" s="20" t="s">
        <v>126</v>
      </c>
      <c r="AQ72" s="21">
        <v>197</v>
      </c>
      <c r="AR72" s="21">
        <v>197</v>
      </c>
      <c r="AS72" s="22">
        <v>177</v>
      </c>
      <c r="AT72" s="22">
        <v>20</v>
      </c>
      <c r="AU72" s="23">
        <v>0</v>
      </c>
      <c r="AV72" s="24">
        <v>771</v>
      </c>
      <c r="AW72" s="22">
        <v>354</v>
      </c>
      <c r="AX72" s="23">
        <v>417</v>
      </c>
      <c r="AZ72"/>
    </row>
    <row r="73" spans="2:52" ht="15.75" x14ac:dyDescent="0.25">
      <c r="B73" s="13">
        <f t="shared" si="27"/>
        <v>70</v>
      </c>
      <c r="C73" s="65" t="s">
        <v>85</v>
      </c>
      <c r="D73" s="17">
        <v>27</v>
      </c>
      <c r="E73" s="17">
        <v>0.8653846153846152</v>
      </c>
      <c r="F73" s="17">
        <v>1</v>
      </c>
      <c r="G73" s="17">
        <v>1</v>
      </c>
      <c r="H73" s="17">
        <v>0.97435897435897412</v>
      </c>
      <c r="I73" s="17">
        <v>0.10256410256410259</v>
      </c>
      <c r="J73" s="17">
        <v>0.12820512820512822</v>
      </c>
      <c r="K73" s="17">
        <v>1</v>
      </c>
      <c r="L73" s="17">
        <v>0.97435897435897423</v>
      </c>
      <c r="M73" s="17">
        <v>2.5641025641025654E-2</v>
      </c>
      <c r="N73" s="17">
        <v>7.6923076923076913E-2</v>
      </c>
      <c r="O73" s="17">
        <v>2.5641025641025654E-2</v>
      </c>
      <c r="P73" s="17">
        <v>0.7948717948717946</v>
      </c>
      <c r="Q73" s="17">
        <v>0.35897435897435886</v>
      </c>
      <c r="R73" s="17">
        <v>0.58974358974358965</v>
      </c>
      <c r="S73" s="17">
        <v>208</v>
      </c>
      <c r="T73" s="17">
        <v>-0.73638000000000003</v>
      </c>
      <c r="U73" s="68" t="str">
        <f t="shared" si="19"/>
        <v>Alta</v>
      </c>
      <c r="AE73" s="17">
        <v>0</v>
      </c>
      <c r="AF73" s="18">
        <f t="shared" si="21"/>
        <v>0</v>
      </c>
      <c r="AG73" s="17" t="e">
        <f t="shared" si="22"/>
        <v>#N/A</v>
      </c>
      <c r="AH73" s="17" t="e">
        <f t="shared" si="23"/>
        <v>#N/A</v>
      </c>
      <c r="AI73" s="17" t="e">
        <f t="shared" si="24"/>
        <v>#N/A</v>
      </c>
      <c r="AJ73" s="17">
        <v>0</v>
      </c>
      <c r="AK73" s="18">
        <f t="shared" si="26"/>
        <v>0</v>
      </c>
      <c r="AL73" s="17">
        <v>-0.73638000000000003</v>
      </c>
      <c r="AM73" s="68" t="s">
        <v>47</v>
      </c>
      <c r="AO73" s="19">
        <v>86</v>
      </c>
      <c r="AP73" s="20" t="s">
        <v>127</v>
      </c>
      <c r="AQ73" s="21">
        <v>347</v>
      </c>
      <c r="AR73" s="21">
        <v>347</v>
      </c>
      <c r="AS73" s="22">
        <v>314</v>
      </c>
      <c r="AT73" s="22">
        <v>33</v>
      </c>
      <c r="AU73" s="23">
        <v>0</v>
      </c>
      <c r="AV73" s="24">
        <v>1278</v>
      </c>
      <c r="AW73" s="22">
        <v>624</v>
      </c>
      <c r="AX73" s="23">
        <v>654</v>
      </c>
      <c r="AZ73"/>
    </row>
    <row r="74" spans="2:52" x14ac:dyDescent="0.25">
      <c r="B74" s="13">
        <f t="shared" si="27"/>
        <v>71</v>
      </c>
      <c r="C74" s="28" t="str">
        <f>VLOOKUP($D$4:$D$406,[1]Hoja2!$D$2:$E$486,2,FALSE)</f>
        <v>EL PARAISO</v>
      </c>
      <c r="D74" s="17">
        <v>246</v>
      </c>
      <c r="E74" s="17">
        <v>0.91489361702127669</v>
      </c>
      <c r="F74" s="17">
        <v>0.57446808510638292</v>
      </c>
      <c r="G74" s="17">
        <v>0.97872340425531923</v>
      </c>
      <c r="H74" s="17">
        <v>0.78947368421052633</v>
      </c>
      <c r="I74" s="17">
        <v>0.94736842105263175</v>
      </c>
      <c r="J74" s="17">
        <v>0.98947368421052628</v>
      </c>
      <c r="K74" s="17">
        <v>0.98947368421052628</v>
      </c>
      <c r="L74" s="17">
        <v>0.93684210526315792</v>
      </c>
      <c r="M74" s="17">
        <v>7.3684210526315769E-2</v>
      </c>
      <c r="N74" s="17">
        <v>2.1052631578947371E-2</v>
      </c>
      <c r="O74" s="17">
        <v>1.0526315789473686E-2</v>
      </c>
      <c r="P74" s="17">
        <v>0.72631578947368403</v>
      </c>
      <c r="Q74" s="17">
        <v>0.15789473684210528</v>
      </c>
      <c r="R74" s="17">
        <v>0.35789473684210543</v>
      </c>
      <c r="S74" s="17">
        <v>484</v>
      </c>
      <c r="T74" s="17">
        <v>-0.73631000000000002</v>
      </c>
      <c r="U74" s="68" t="str">
        <f t="shared" si="19"/>
        <v>Alta</v>
      </c>
      <c r="AE74" s="17">
        <f t="shared" si="20"/>
        <v>484</v>
      </c>
      <c r="AF74" s="18">
        <f t="shared" si="21"/>
        <v>641.89845471314629</v>
      </c>
      <c r="AG74" s="17">
        <f t="shared" si="22"/>
        <v>1</v>
      </c>
      <c r="AH74" s="17">
        <f t="shared" si="23"/>
        <v>93</v>
      </c>
      <c r="AI74" s="17">
        <f t="shared" si="24"/>
        <v>0</v>
      </c>
      <c r="AJ74" s="17">
        <f t="shared" si="25"/>
        <v>94</v>
      </c>
      <c r="AK74" s="18">
        <f t="shared" si="26"/>
        <v>165.89753636079388</v>
      </c>
      <c r="AL74" s="17">
        <v>-0.73631000000000002</v>
      </c>
      <c r="AM74" s="68" t="s">
        <v>47</v>
      </c>
      <c r="AO74" s="19">
        <v>89</v>
      </c>
      <c r="AP74" s="20" t="s">
        <v>128</v>
      </c>
      <c r="AQ74" s="21">
        <v>218</v>
      </c>
      <c r="AR74" s="21">
        <v>218</v>
      </c>
      <c r="AS74" s="22">
        <v>206</v>
      </c>
      <c r="AT74" s="22">
        <v>12</v>
      </c>
      <c r="AU74" s="23">
        <v>0</v>
      </c>
      <c r="AV74" s="24">
        <v>827</v>
      </c>
      <c r="AW74" s="22">
        <v>376</v>
      </c>
      <c r="AX74" s="23">
        <v>451</v>
      </c>
      <c r="AZ74"/>
    </row>
    <row r="75" spans="2:52" x14ac:dyDescent="0.25">
      <c r="B75" s="13">
        <f t="shared" si="27"/>
        <v>72</v>
      </c>
      <c r="C75" s="28" t="str">
        <f>VLOOKUP($D$4:$D$406,[1]Hoja2!$D$2:$E$486,2,FALSE)</f>
        <v>PALMERAS</v>
      </c>
      <c r="D75" s="17">
        <v>341</v>
      </c>
      <c r="E75" s="17">
        <v>0.79166666666666674</v>
      </c>
      <c r="F75" s="17">
        <v>0.93749999999999978</v>
      </c>
      <c r="G75" s="17">
        <v>1</v>
      </c>
      <c r="H75" s="17">
        <v>0.84810126582278511</v>
      </c>
      <c r="I75" s="17">
        <v>0.21518987341772153</v>
      </c>
      <c r="J75" s="17">
        <v>1</v>
      </c>
      <c r="K75" s="17">
        <v>0.98734177215189889</v>
      </c>
      <c r="L75" s="17">
        <v>0.93670886075949356</v>
      </c>
      <c r="M75" s="17">
        <v>5.0632911392405069E-2</v>
      </c>
      <c r="N75" s="17">
        <v>2.5316455696202535E-2</v>
      </c>
      <c r="O75" s="17">
        <v>0</v>
      </c>
      <c r="P75" s="17">
        <v>0.68354430379746811</v>
      </c>
      <c r="Q75" s="17">
        <v>0.27848101265822794</v>
      </c>
      <c r="R75" s="17">
        <v>0.34177215189873428</v>
      </c>
      <c r="S75" s="17">
        <v>427</v>
      </c>
      <c r="T75" s="17">
        <v>-0.73560000000000003</v>
      </c>
      <c r="U75" s="68" t="str">
        <f t="shared" si="19"/>
        <v>Alta</v>
      </c>
      <c r="AE75" s="17">
        <f t="shared" si="20"/>
        <v>429</v>
      </c>
      <c r="AF75" s="18">
        <f t="shared" si="21"/>
        <v>568.95544849574333</v>
      </c>
      <c r="AG75" s="17">
        <f t="shared" si="22"/>
        <v>25</v>
      </c>
      <c r="AH75" s="17">
        <f t="shared" si="23"/>
        <v>75</v>
      </c>
      <c r="AI75" s="17">
        <f t="shared" si="24"/>
        <v>0</v>
      </c>
      <c r="AJ75" s="17">
        <f t="shared" si="25"/>
        <v>100</v>
      </c>
      <c r="AK75" s="18">
        <f t="shared" si="26"/>
        <v>176.48674080935518</v>
      </c>
      <c r="AL75" s="17">
        <v>-0.73560000000000003</v>
      </c>
      <c r="AM75" s="68" t="s">
        <v>47</v>
      </c>
      <c r="AO75" s="19">
        <v>90</v>
      </c>
      <c r="AP75" s="20" t="s">
        <v>129</v>
      </c>
      <c r="AQ75" s="21">
        <v>229</v>
      </c>
      <c r="AR75" s="21">
        <v>229</v>
      </c>
      <c r="AS75" s="22">
        <v>183</v>
      </c>
      <c r="AT75" s="22">
        <v>46</v>
      </c>
      <c r="AU75" s="23">
        <v>0</v>
      </c>
      <c r="AV75" s="24">
        <v>576</v>
      </c>
      <c r="AW75" s="22">
        <v>256</v>
      </c>
      <c r="AX75" s="23">
        <v>320</v>
      </c>
      <c r="AZ75"/>
    </row>
    <row r="76" spans="2:52" x14ac:dyDescent="0.25">
      <c r="B76" s="13">
        <f t="shared" si="27"/>
        <v>73</v>
      </c>
      <c r="C76" s="28" t="str">
        <f>VLOOKUP($D$4:$D$406,[1]Hoja2!$D$2:$E$486,2,FALSE)</f>
        <v>LEMPIRA No.3</v>
      </c>
      <c r="D76" s="17">
        <v>293</v>
      </c>
      <c r="E76" s="17">
        <v>0.80821917808219124</v>
      </c>
      <c r="F76" s="17">
        <v>0.70547945205479434</v>
      </c>
      <c r="G76" s="17">
        <v>0.98173515981735182</v>
      </c>
      <c r="H76" s="17">
        <v>0.72660098522167493</v>
      </c>
      <c r="I76" s="17">
        <v>0.93842364532019706</v>
      </c>
      <c r="J76" s="17">
        <v>0.97290640394088679</v>
      </c>
      <c r="K76" s="17">
        <v>0.97783251231527135</v>
      </c>
      <c r="L76" s="17">
        <v>0.95812807881773399</v>
      </c>
      <c r="M76" s="17">
        <v>4.1871921182266007E-2</v>
      </c>
      <c r="N76" s="17">
        <v>9.8522167487684626E-3</v>
      </c>
      <c r="O76" s="17">
        <v>2.4630541871921161E-3</v>
      </c>
      <c r="P76" s="17">
        <v>0.75615763546798054</v>
      </c>
      <c r="Q76" s="17">
        <v>0.3029556650246305</v>
      </c>
      <c r="R76" s="17">
        <v>0.31773399014778314</v>
      </c>
      <c r="S76" s="17">
        <v>1847.0000000000007</v>
      </c>
      <c r="T76" s="17">
        <v>-0.71521999999999997</v>
      </c>
      <c r="U76" s="68" t="str">
        <f t="shared" si="19"/>
        <v>Alta</v>
      </c>
      <c r="AE76" s="17">
        <f t="shared" si="20"/>
        <v>1848</v>
      </c>
      <c r="AF76" s="18">
        <f t="shared" si="21"/>
        <v>2450.8850089047405</v>
      </c>
      <c r="AG76" s="17">
        <f t="shared" si="22"/>
        <v>33</v>
      </c>
      <c r="AH76" s="17">
        <f t="shared" si="23"/>
        <v>406</v>
      </c>
      <c r="AI76" s="17">
        <f t="shared" si="24"/>
        <v>0</v>
      </c>
      <c r="AJ76" s="17">
        <f t="shared" si="25"/>
        <v>439</v>
      </c>
      <c r="AK76" s="18">
        <f t="shared" si="26"/>
        <v>774.77679215306921</v>
      </c>
      <c r="AL76" s="17">
        <v>-0.71521999999999997</v>
      </c>
      <c r="AM76" s="68" t="s">
        <v>47</v>
      </c>
      <c r="AO76" s="19">
        <v>92</v>
      </c>
      <c r="AP76" s="20" t="s">
        <v>130</v>
      </c>
      <c r="AQ76" s="21">
        <v>95</v>
      </c>
      <c r="AR76" s="21">
        <v>95</v>
      </c>
      <c r="AS76" s="22">
        <v>88</v>
      </c>
      <c r="AT76" s="22">
        <v>7</v>
      </c>
      <c r="AU76" s="23">
        <v>0</v>
      </c>
      <c r="AV76" s="24">
        <v>298</v>
      </c>
      <c r="AW76" s="22">
        <v>135</v>
      </c>
      <c r="AX76" s="23">
        <v>163</v>
      </c>
      <c r="AZ76"/>
    </row>
    <row r="77" spans="2:52" x14ac:dyDescent="0.25">
      <c r="B77" s="13">
        <f t="shared" si="27"/>
        <v>74</v>
      </c>
      <c r="C77" s="28" t="str">
        <f>VLOOKUP($D$4:$D$406,[1]Hoja2!$D$2:$E$486,2,FALSE)</f>
        <v>Tr. ALAMOS - NOVA</v>
      </c>
      <c r="D77" s="17">
        <v>404</v>
      </c>
      <c r="E77" s="17">
        <v>1</v>
      </c>
      <c r="F77" s="17">
        <v>1</v>
      </c>
      <c r="G77" s="17">
        <v>1</v>
      </c>
      <c r="H77" s="17">
        <v>1</v>
      </c>
      <c r="I77" s="17">
        <v>0</v>
      </c>
      <c r="J77" s="17">
        <v>0.75</v>
      </c>
      <c r="K77" s="17">
        <v>1</v>
      </c>
      <c r="L77" s="17">
        <v>1</v>
      </c>
      <c r="M77" s="17">
        <v>0</v>
      </c>
      <c r="N77" s="17">
        <v>0</v>
      </c>
      <c r="O77" s="17">
        <v>0</v>
      </c>
      <c r="P77" s="17">
        <v>0</v>
      </c>
      <c r="Q77" s="17">
        <v>0.25</v>
      </c>
      <c r="R77" s="17">
        <v>0.5</v>
      </c>
      <c r="S77" s="17">
        <v>23</v>
      </c>
      <c r="T77" s="17">
        <v>-0.70986000000000005</v>
      </c>
      <c r="U77" s="68" t="str">
        <f t="shared" si="19"/>
        <v>Alta</v>
      </c>
      <c r="AE77" s="17">
        <f t="shared" si="20"/>
        <v>23</v>
      </c>
      <c r="AF77" s="18">
        <f t="shared" si="21"/>
        <v>30.503438963641248</v>
      </c>
      <c r="AG77" s="17">
        <f t="shared" si="22"/>
        <v>0</v>
      </c>
      <c r="AH77" s="17">
        <f t="shared" si="23"/>
        <v>5</v>
      </c>
      <c r="AI77" s="17">
        <f t="shared" si="24"/>
        <v>0</v>
      </c>
      <c r="AJ77" s="17">
        <f t="shared" si="25"/>
        <v>5</v>
      </c>
      <c r="AK77" s="18">
        <f t="shared" si="26"/>
        <v>8.8243370404677588</v>
      </c>
      <c r="AL77" s="17">
        <v>-0.70986000000000005</v>
      </c>
      <c r="AM77" s="68" t="s">
        <v>47</v>
      </c>
      <c r="AO77" s="19">
        <v>93</v>
      </c>
      <c r="AP77" s="20" t="s">
        <v>131</v>
      </c>
      <c r="AQ77" s="21">
        <v>196</v>
      </c>
      <c r="AR77" s="21">
        <v>196</v>
      </c>
      <c r="AS77" s="22">
        <v>182</v>
      </c>
      <c r="AT77" s="22">
        <v>14</v>
      </c>
      <c r="AU77" s="23">
        <v>0</v>
      </c>
      <c r="AV77" s="24">
        <v>767</v>
      </c>
      <c r="AW77" s="22">
        <v>365</v>
      </c>
      <c r="AX77" s="23">
        <v>402</v>
      </c>
      <c r="AZ77"/>
    </row>
    <row r="78" spans="2:52" x14ac:dyDescent="0.25">
      <c r="B78" s="13">
        <f t="shared" si="27"/>
        <v>75</v>
      </c>
      <c r="C78" s="28" t="str">
        <f>VLOOKUP($D$4:$D$406,[1]Hoja2!$D$2:$E$486,2,FALSE)</f>
        <v>Col. La Puerta No. 2</v>
      </c>
      <c r="D78" s="17">
        <v>475</v>
      </c>
      <c r="E78" s="17">
        <v>0.96958174904942962</v>
      </c>
      <c r="F78" s="17">
        <v>0.75665399239543696</v>
      </c>
      <c r="G78" s="17">
        <v>0.9961977186311789</v>
      </c>
      <c r="H78" s="17">
        <v>0.90612244897959182</v>
      </c>
      <c r="I78" s="17">
        <v>0.22448979591836726</v>
      </c>
      <c r="J78" s="17">
        <v>0.79999999999999971</v>
      </c>
      <c r="K78" s="17">
        <v>0.98367346938775491</v>
      </c>
      <c r="L78" s="17">
        <v>0.96734693877551037</v>
      </c>
      <c r="M78" s="17">
        <v>5.7142857142857155E-2</v>
      </c>
      <c r="N78" s="17">
        <v>5.7142857142857141E-2</v>
      </c>
      <c r="O78" s="17">
        <v>1.2244897959183682E-2</v>
      </c>
      <c r="P78" s="17">
        <v>0.79999999999999938</v>
      </c>
      <c r="Q78" s="17">
        <v>0.32244897959183655</v>
      </c>
      <c r="R78" s="17">
        <v>0.5469387755102042</v>
      </c>
      <c r="S78" s="17">
        <v>1107.0000000000002</v>
      </c>
      <c r="T78" s="17">
        <v>-0.70069000000000004</v>
      </c>
      <c r="U78" s="68" t="str">
        <f t="shared" si="19"/>
        <v>Alta</v>
      </c>
      <c r="AE78" s="17">
        <f t="shared" si="20"/>
        <v>1098</v>
      </c>
      <c r="AF78" s="18">
        <f t="shared" si="21"/>
        <v>1456.2076513946995</v>
      </c>
      <c r="AG78" s="17">
        <f t="shared" si="22"/>
        <v>10</v>
      </c>
      <c r="AH78" s="17">
        <f t="shared" si="23"/>
        <v>252</v>
      </c>
      <c r="AI78" s="17">
        <f t="shared" si="24"/>
        <v>0</v>
      </c>
      <c r="AJ78" s="17">
        <f t="shared" si="25"/>
        <v>262</v>
      </c>
      <c r="AK78" s="18">
        <f t="shared" si="26"/>
        <v>462.39526092051057</v>
      </c>
      <c r="AL78" s="17">
        <v>-0.70069000000000004</v>
      </c>
      <c r="AM78" s="68" t="s">
        <v>47</v>
      </c>
      <c r="AO78" s="19">
        <v>94</v>
      </c>
      <c r="AP78" s="20" t="s">
        <v>132</v>
      </c>
      <c r="AQ78" s="21">
        <v>2885</v>
      </c>
      <c r="AR78" s="21">
        <v>2883</v>
      </c>
      <c r="AS78" s="22">
        <v>2568</v>
      </c>
      <c r="AT78" s="22">
        <v>315</v>
      </c>
      <c r="AU78" s="23">
        <v>2</v>
      </c>
      <c r="AV78" s="24">
        <v>10449</v>
      </c>
      <c r="AW78" s="22">
        <v>5020</v>
      </c>
      <c r="AX78" s="23">
        <v>5429</v>
      </c>
      <c r="AZ78"/>
    </row>
    <row r="79" spans="2:52" x14ac:dyDescent="0.25">
      <c r="B79" s="13">
        <f t="shared" si="27"/>
        <v>76</v>
      </c>
      <c r="C79" s="28" t="str">
        <f>VLOOKUP($D$4:$D$406,[1]Hoja2!$D$2:$E$486,2,FALSE)</f>
        <v>BRISAS DEL CACAO</v>
      </c>
      <c r="D79" s="17">
        <v>215</v>
      </c>
      <c r="E79" s="17">
        <v>0.87793427230046861</v>
      </c>
      <c r="F79" s="17">
        <v>0.54460093896713668</v>
      </c>
      <c r="G79" s="17">
        <v>0.99530516431924854</v>
      </c>
      <c r="H79" s="17">
        <v>0.71264367816091978</v>
      </c>
      <c r="I79" s="17">
        <v>0.98275862068965492</v>
      </c>
      <c r="J79" s="17">
        <v>0.9885057471264368</v>
      </c>
      <c r="K79" s="17">
        <v>1</v>
      </c>
      <c r="L79" s="17">
        <v>0.93678160919540221</v>
      </c>
      <c r="M79" s="17">
        <v>0.16666666666666669</v>
      </c>
      <c r="N79" s="17">
        <v>1.1494252873563218E-2</v>
      </c>
      <c r="O79" s="17">
        <v>5.74712643678161E-3</v>
      </c>
      <c r="P79" s="17">
        <v>0.83333333333333304</v>
      </c>
      <c r="Q79" s="17">
        <v>0.28735632183908022</v>
      </c>
      <c r="R79" s="17">
        <v>0.33333333333333337</v>
      </c>
      <c r="S79" s="17">
        <v>783.00000000000023</v>
      </c>
      <c r="T79" s="17">
        <v>-0.69338999999999995</v>
      </c>
      <c r="U79" s="68" t="str">
        <f t="shared" si="19"/>
        <v>Alta</v>
      </c>
      <c r="AE79" s="17">
        <f t="shared" si="20"/>
        <v>766</v>
      </c>
      <c r="AF79" s="18">
        <f t="shared" si="21"/>
        <v>1015.8971411369216</v>
      </c>
      <c r="AG79" s="17">
        <f t="shared" si="22"/>
        <v>30</v>
      </c>
      <c r="AH79" s="17">
        <f t="shared" si="23"/>
        <v>180</v>
      </c>
      <c r="AI79" s="17">
        <f t="shared" si="24"/>
        <v>0</v>
      </c>
      <c r="AJ79" s="17">
        <f t="shared" si="25"/>
        <v>210</v>
      </c>
      <c r="AK79" s="18">
        <f t="shared" si="26"/>
        <v>370.62215569964587</v>
      </c>
      <c r="AL79" s="17">
        <v>-0.69338999999999995</v>
      </c>
      <c r="AM79" s="68" t="s">
        <v>47</v>
      </c>
      <c r="AO79" s="19">
        <v>98</v>
      </c>
      <c r="AP79" s="20" t="s">
        <v>133</v>
      </c>
      <c r="AQ79" s="21">
        <v>557</v>
      </c>
      <c r="AR79" s="21">
        <v>556</v>
      </c>
      <c r="AS79" s="22">
        <v>516</v>
      </c>
      <c r="AT79" s="22">
        <v>40</v>
      </c>
      <c r="AU79" s="23">
        <v>1</v>
      </c>
      <c r="AV79" s="24">
        <v>2335</v>
      </c>
      <c r="AW79" s="22">
        <v>1130</v>
      </c>
      <c r="AX79" s="23">
        <v>1205</v>
      </c>
      <c r="AZ79"/>
    </row>
    <row r="80" spans="2:52" x14ac:dyDescent="0.25">
      <c r="B80" s="13">
        <f t="shared" si="27"/>
        <v>77</v>
      </c>
      <c r="C80" s="28" t="str">
        <f>VLOOKUP($D$4:$D$406,[1]Hoja2!$D$2:$E$486,2,FALSE)</f>
        <v>Tr. Rivera Hernandez-Limite La Lima</v>
      </c>
      <c r="D80" s="17">
        <v>427</v>
      </c>
      <c r="E80" s="17">
        <v>0.96666666666666656</v>
      </c>
      <c r="F80" s="17">
        <v>0.63333333333333341</v>
      </c>
      <c r="G80" s="17">
        <v>1</v>
      </c>
      <c r="H80" s="17">
        <v>0.86363636363636354</v>
      </c>
      <c r="I80" s="17">
        <v>4.5454545454545463E-2</v>
      </c>
      <c r="J80" s="17">
        <v>0.68181818181818188</v>
      </c>
      <c r="K80" s="17">
        <v>0.95454545454545447</v>
      </c>
      <c r="L80" s="17">
        <v>1</v>
      </c>
      <c r="M80" s="17">
        <v>0.13636363636363635</v>
      </c>
      <c r="N80" s="17">
        <v>0.18181818181818185</v>
      </c>
      <c r="O80" s="17">
        <v>0.13636363636363635</v>
      </c>
      <c r="P80" s="17">
        <v>0.31818181818181818</v>
      </c>
      <c r="Q80" s="17">
        <v>0.5</v>
      </c>
      <c r="R80" s="17">
        <v>0.68181818181818199</v>
      </c>
      <c r="S80" s="17">
        <v>101</v>
      </c>
      <c r="T80" s="17">
        <v>-0.67532999999999999</v>
      </c>
      <c r="U80" s="68" t="str">
        <f t="shared" si="19"/>
        <v>Alta</v>
      </c>
      <c r="AE80" s="17">
        <f t="shared" si="20"/>
        <v>101</v>
      </c>
      <c r="AF80" s="18">
        <f t="shared" si="21"/>
        <v>133.94988414468548</v>
      </c>
      <c r="AG80" s="17">
        <f t="shared" si="22"/>
        <v>5</v>
      </c>
      <c r="AH80" s="17">
        <f t="shared" si="23"/>
        <v>26</v>
      </c>
      <c r="AI80" s="17">
        <f t="shared" si="24"/>
        <v>0</v>
      </c>
      <c r="AJ80" s="17">
        <f t="shared" si="25"/>
        <v>31</v>
      </c>
      <c r="AK80" s="18">
        <f t="shared" si="26"/>
        <v>54.710889650900107</v>
      </c>
      <c r="AL80" s="17">
        <v>-0.67532999999999999</v>
      </c>
      <c r="AM80" s="68" t="s">
        <v>47</v>
      </c>
      <c r="AO80" s="19">
        <v>100</v>
      </c>
      <c r="AP80" s="20" t="s">
        <v>134</v>
      </c>
      <c r="AQ80" s="21">
        <v>199</v>
      </c>
      <c r="AR80" s="21">
        <v>199</v>
      </c>
      <c r="AS80" s="22">
        <v>191</v>
      </c>
      <c r="AT80" s="22">
        <v>8</v>
      </c>
      <c r="AU80" s="23">
        <v>0</v>
      </c>
      <c r="AV80" s="24">
        <v>675</v>
      </c>
      <c r="AW80" s="22">
        <v>304</v>
      </c>
      <c r="AX80" s="23">
        <v>371</v>
      </c>
      <c r="AZ80"/>
    </row>
    <row r="81" spans="2:52" x14ac:dyDescent="0.25">
      <c r="B81" s="13">
        <f t="shared" si="27"/>
        <v>78</v>
      </c>
      <c r="C81" s="28" t="str">
        <f>VLOOKUP($D$4:$D$406,[1]Hoja2!$D$2:$E$486,2,FALSE)</f>
        <v>EL SAUCE</v>
      </c>
      <c r="D81" s="17">
        <v>250</v>
      </c>
      <c r="E81" s="17">
        <v>0.375</v>
      </c>
      <c r="F81" s="17">
        <v>0.75</v>
      </c>
      <c r="G81" s="17">
        <v>0.875</v>
      </c>
      <c r="H81" s="17">
        <v>0.875</v>
      </c>
      <c r="I81" s="17">
        <v>0.875</v>
      </c>
      <c r="J81" s="17">
        <v>0.875</v>
      </c>
      <c r="K81" s="17">
        <v>0.875</v>
      </c>
      <c r="L81" s="17">
        <v>1</v>
      </c>
      <c r="M81" s="17">
        <v>0.62500000000000011</v>
      </c>
      <c r="N81" s="17">
        <v>0</v>
      </c>
      <c r="O81" s="17">
        <v>0</v>
      </c>
      <c r="P81" s="17">
        <v>0.12500000000000003</v>
      </c>
      <c r="Q81" s="17">
        <v>0.375</v>
      </c>
      <c r="R81" s="17">
        <v>0.5</v>
      </c>
      <c r="S81" s="17">
        <v>29</v>
      </c>
      <c r="T81" s="17">
        <v>-0.66842000000000001</v>
      </c>
      <c r="U81" s="68" t="str">
        <f t="shared" si="19"/>
        <v>Alta</v>
      </c>
      <c r="AE81" s="17">
        <f t="shared" si="20"/>
        <v>56</v>
      </c>
      <c r="AF81" s="18">
        <f t="shared" si="21"/>
        <v>74.269242694083033</v>
      </c>
      <c r="AG81" s="17">
        <f t="shared" si="22"/>
        <v>1</v>
      </c>
      <c r="AH81" s="17">
        <f t="shared" si="23"/>
        <v>12</v>
      </c>
      <c r="AI81" s="17">
        <f t="shared" si="24"/>
        <v>0</v>
      </c>
      <c r="AJ81" s="17">
        <f t="shared" si="25"/>
        <v>13</v>
      </c>
      <c r="AK81" s="18">
        <f t="shared" si="26"/>
        <v>22.943276305216173</v>
      </c>
      <c r="AL81" s="17">
        <v>-0.66842000000000001</v>
      </c>
      <c r="AM81" s="68" t="s">
        <v>47</v>
      </c>
      <c r="AO81" s="19">
        <v>101</v>
      </c>
      <c r="AP81" s="20" t="s">
        <v>135</v>
      </c>
      <c r="AQ81" s="21">
        <v>506</v>
      </c>
      <c r="AR81" s="21">
        <v>506</v>
      </c>
      <c r="AS81" s="22">
        <v>471</v>
      </c>
      <c r="AT81" s="22">
        <v>35</v>
      </c>
      <c r="AU81" s="23">
        <v>0</v>
      </c>
      <c r="AV81" s="24">
        <v>1708</v>
      </c>
      <c r="AW81" s="22">
        <v>779</v>
      </c>
      <c r="AX81" s="23">
        <v>929</v>
      </c>
      <c r="AZ81"/>
    </row>
    <row r="82" spans="2:52" x14ac:dyDescent="0.25">
      <c r="B82" s="13">
        <f t="shared" si="27"/>
        <v>79</v>
      </c>
      <c r="C82" s="69" t="s">
        <v>136</v>
      </c>
      <c r="D82" s="70">
        <v>2</v>
      </c>
      <c r="E82" s="70">
        <v>0.44895157553946269</v>
      </c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>
        <v>-0.64361999999999997</v>
      </c>
      <c r="U82" s="68" t="str">
        <f t="shared" si="19"/>
        <v>Alta</v>
      </c>
      <c r="AE82" s="17">
        <v>0</v>
      </c>
      <c r="AF82" s="18">
        <f t="shared" si="21"/>
        <v>0</v>
      </c>
      <c r="AG82" s="17" t="e">
        <f t="shared" si="22"/>
        <v>#N/A</v>
      </c>
      <c r="AH82" s="17" t="e">
        <f t="shared" si="23"/>
        <v>#N/A</v>
      </c>
      <c r="AI82" s="17" t="e">
        <f t="shared" si="24"/>
        <v>#N/A</v>
      </c>
      <c r="AJ82" s="17">
        <v>0</v>
      </c>
      <c r="AK82" s="18">
        <f t="shared" si="26"/>
        <v>0</v>
      </c>
      <c r="AL82" s="70">
        <v>-0.64361999999999997</v>
      </c>
      <c r="AM82" s="68" t="s">
        <v>47</v>
      </c>
      <c r="AO82" s="19">
        <v>103</v>
      </c>
      <c r="AP82" s="20" t="s">
        <v>137</v>
      </c>
      <c r="AQ82" s="21">
        <v>492</v>
      </c>
      <c r="AR82" s="21">
        <v>492</v>
      </c>
      <c r="AS82" s="22">
        <v>407</v>
      </c>
      <c r="AT82" s="22">
        <v>85</v>
      </c>
      <c r="AU82" s="23">
        <v>0</v>
      </c>
      <c r="AV82" s="24">
        <v>1806</v>
      </c>
      <c r="AW82" s="22">
        <v>852</v>
      </c>
      <c r="AX82" s="23">
        <v>954</v>
      </c>
      <c r="AZ82"/>
    </row>
    <row r="83" spans="2:52" x14ac:dyDescent="0.25">
      <c r="B83" s="13">
        <f t="shared" si="27"/>
        <v>80</v>
      </c>
      <c r="C83" s="69" t="s">
        <v>138</v>
      </c>
      <c r="D83" s="70">
        <v>7</v>
      </c>
      <c r="E83" s="70">
        <v>0.53735341223736355</v>
      </c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>
        <v>-0.64361999999999997</v>
      </c>
      <c r="U83" s="68" t="str">
        <f t="shared" si="19"/>
        <v>Alta</v>
      </c>
      <c r="AE83" s="17">
        <f t="shared" si="20"/>
        <v>2443</v>
      </c>
      <c r="AF83" s="18">
        <f t="shared" si="21"/>
        <v>3239.9957125293727</v>
      </c>
      <c r="AG83" s="17">
        <f t="shared" si="22"/>
        <v>59</v>
      </c>
      <c r="AH83" s="17">
        <f t="shared" si="23"/>
        <v>583</v>
      </c>
      <c r="AI83" s="17">
        <f t="shared" si="24"/>
        <v>3</v>
      </c>
      <c r="AJ83" s="17">
        <f t="shared" si="25"/>
        <v>642</v>
      </c>
      <c r="AK83" s="18">
        <f t="shared" si="26"/>
        <v>1133.0448759960602</v>
      </c>
      <c r="AL83" s="70">
        <v>-0.64361999999999997</v>
      </c>
      <c r="AM83" s="68" t="s">
        <v>47</v>
      </c>
      <c r="AO83" s="19">
        <v>104</v>
      </c>
      <c r="AP83" s="20" t="s">
        <v>139</v>
      </c>
      <c r="AQ83" s="21">
        <v>312</v>
      </c>
      <c r="AR83" s="21">
        <v>311</v>
      </c>
      <c r="AS83" s="22">
        <v>274</v>
      </c>
      <c r="AT83" s="22">
        <v>37</v>
      </c>
      <c r="AU83" s="23">
        <v>1</v>
      </c>
      <c r="AV83" s="24">
        <v>1123</v>
      </c>
      <c r="AW83" s="22">
        <v>555</v>
      </c>
      <c r="AX83" s="23">
        <v>568</v>
      </c>
      <c r="AZ83"/>
    </row>
    <row r="84" spans="2:52" x14ac:dyDescent="0.25">
      <c r="B84" s="13">
        <f t="shared" si="27"/>
        <v>81</v>
      </c>
      <c r="C84" s="69" t="s">
        <v>140</v>
      </c>
      <c r="D84" s="70">
        <v>1</v>
      </c>
      <c r="E84" s="70">
        <v>0.55395932069510256</v>
      </c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>
        <v>-0.64361999999999997</v>
      </c>
      <c r="U84" s="68" t="str">
        <f t="shared" si="19"/>
        <v>Alta</v>
      </c>
      <c r="AE84" s="17">
        <f t="shared" si="20"/>
        <v>4212</v>
      </c>
      <c r="AF84" s="18">
        <f t="shared" si="21"/>
        <v>5586.108039776389</v>
      </c>
      <c r="AG84" s="17">
        <f t="shared" si="22"/>
        <v>119</v>
      </c>
      <c r="AH84" s="17">
        <f t="shared" si="23"/>
        <v>1122</v>
      </c>
      <c r="AI84" s="17">
        <f t="shared" si="24"/>
        <v>2</v>
      </c>
      <c r="AJ84" s="17">
        <f t="shared" si="25"/>
        <v>1241</v>
      </c>
      <c r="AK84" s="18">
        <f t="shared" si="26"/>
        <v>2190.200453444098</v>
      </c>
      <c r="AL84" s="70">
        <v>-0.64361999999999997</v>
      </c>
      <c r="AM84" s="68" t="s">
        <v>47</v>
      </c>
      <c r="AO84" s="19">
        <v>105</v>
      </c>
      <c r="AP84" s="20" t="s">
        <v>141</v>
      </c>
      <c r="AQ84" s="21">
        <v>258</v>
      </c>
      <c r="AR84" s="21">
        <v>258</v>
      </c>
      <c r="AS84" s="22">
        <v>189</v>
      </c>
      <c r="AT84" s="22">
        <v>69</v>
      </c>
      <c r="AU84" s="23">
        <v>0</v>
      </c>
      <c r="AV84" s="24">
        <v>862</v>
      </c>
      <c r="AW84" s="22">
        <v>421</v>
      </c>
      <c r="AX84" s="23">
        <v>441</v>
      </c>
      <c r="AZ84"/>
    </row>
    <row r="85" spans="2:52" x14ac:dyDescent="0.25">
      <c r="B85" s="13">
        <f t="shared" si="27"/>
        <v>82</v>
      </c>
      <c r="C85" s="69" t="s">
        <v>142</v>
      </c>
      <c r="D85" s="70">
        <v>12</v>
      </c>
      <c r="E85" s="70">
        <v>0.56041345762291728</v>
      </c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>
        <v>-0.64361999999999997</v>
      </c>
      <c r="U85" s="68" t="str">
        <f t="shared" si="19"/>
        <v>Alta</v>
      </c>
      <c r="AE85" s="17">
        <v>0</v>
      </c>
      <c r="AF85" s="18">
        <f t="shared" si="21"/>
        <v>0</v>
      </c>
      <c r="AG85" s="17" t="e">
        <f t="shared" si="22"/>
        <v>#N/A</v>
      </c>
      <c r="AH85" s="17" t="e">
        <f t="shared" si="23"/>
        <v>#N/A</v>
      </c>
      <c r="AI85" s="17" t="e">
        <f t="shared" si="24"/>
        <v>#N/A</v>
      </c>
      <c r="AJ85" s="17">
        <v>0</v>
      </c>
      <c r="AK85" s="18">
        <f t="shared" si="26"/>
        <v>0</v>
      </c>
      <c r="AL85" s="70">
        <v>-0.64361999999999997</v>
      </c>
      <c r="AM85" s="68" t="s">
        <v>47</v>
      </c>
      <c r="AO85" s="19">
        <v>106</v>
      </c>
      <c r="AP85" s="20" t="s">
        <v>143</v>
      </c>
      <c r="AQ85" s="21">
        <v>681</v>
      </c>
      <c r="AR85" s="21">
        <v>680</v>
      </c>
      <c r="AS85" s="22">
        <v>622</v>
      </c>
      <c r="AT85" s="22">
        <v>58</v>
      </c>
      <c r="AU85" s="23">
        <v>1</v>
      </c>
      <c r="AV85" s="24">
        <v>2731</v>
      </c>
      <c r="AW85" s="22">
        <v>1202</v>
      </c>
      <c r="AX85" s="23">
        <v>1529</v>
      </c>
      <c r="AZ85"/>
    </row>
    <row r="86" spans="2:52" x14ac:dyDescent="0.25">
      <c r="B86" s="13">
        <f t="shared" si="27"/>
        <v>83</v>
      </c>
      <c r="C86" s="69" t="s">
        <v>144</v>
      </c>
      <c r="D86" s="70">
        <v>1</v>
      </c>
      <c r="E86" s="70">
        <v>0.57849143140959736</v>
      </c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>
        <v>-0.64361999999999997</v>
      </c>
      <c r="U86" s="68" t="str">
        <f t="shared" si="19"/>
        <v>Alta</v>
      </c>
      <c r="AE86" s="17">
        <f t="shared" si="20"/>
        <v>4212</v>
      </c>
      <c r="AF86" s="18">
        <f t="shared" si="21"/>
        <v>5586.108039776389</v>
      </c>
      <c r="AG86" s="17">
        <f t="shared" si="22"/>
        <v>119</v>
      </c>
      <c r="AH86" s="17">
        <f t="shared" si="23"/>
        <v>1122</v>
      </c>
      <c r="AI86" s="17">
        <f t="shared" si="24"/>
        <v>2</v>
      </c>
      <c r="AJ86" s="17">
        <f t="shared" si="25"/>
        <v>1241</v>
      </c>
      <c r="AK86" s="18">
        <f t="shared" si="26"/>
        <v>2190.200453444098</v>
      </c>
      <c r="AL86" s="70">
        <v>-0.64361999999999997</v>
      </c>
      <c r="AM86" s="68" t="s">
        <v>47</v>
      </c>
      <c r="AO86" s="19">
        <v>107</v>
      </c>
      <c r="AP86" s="20" t="s">
        <v>145</v>
      </c>
      <c r="AQ86" s="21">
        <v>230</v>
      </c>
      <c r="AR86" s="21">
        <v>230</v>
      </c>
      <c r="AS86" s="22">
        <v>196</v>
      </c>
      <c r="AT86" s="22">
        <v>34</v>
      </c>
      <c r="AU86" s="23">
        <v>0</v>
      </c>
      <c r="AV86" s="24">
        <v>750</v>
      </c>
      <c r="AW86" s="22">
        <v>352</v>
      </c>
      <c r="AX86" s="23">
        <v>398</v>
      </c>
      <c r="AZ86"/>
    </row>
    <row r="87" spans="2:52" x14ac:dyDescent="0.25">
      <c r="B87" s="13">
        <f t="shared" si="27"/>
        <v>84</v>
      </c>
      <c r="C87" s="69" t="s">
        <v>146</v>
      </c>
      <c r="D87" s="70">
        <v>9</v>
      </c>
      <c r="E87" s="70">
        <v>0.60334752024902394</v>
      </c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>
        <v>-0.64361999999999997</v>
      </c>
      <c r="U87" s="68" t="str">
        <f t="shared" si="19"/>
        <v>Alta</v>
      </c>
      <c r="AE87" s="17">
        <f t="shared" si="20"/>
        <v>493</v>
      </c>
      <c r="AF87" s="18">
        <f t="shared" si="21"/>
        <v>653.83458300326674</v>
      </c>
      <c r="AG87" s="17">
        <f t="shared" si="22"/>
        <v>53</v>
      </c>
      <c r="AH87" s="17">
        <f t="shared" si="23"/>
        <v>233</v>
      </c>
      <c r="AI87" s="17">
        <f t="shared" si="24"/>
        <v>3</v>
      </c>
      <c r="AJ87" s="17">
        <f t="shared" si="25"/>
        <v>286</v>
      </c>
      <c r="AK87" s="18">
        <f t="shared" si="26"/>
        <v>504.75207871475584</v>
      </c>
      <c r="AL87" s="70">
        <v>-0.64361999999999997</v>
      </c>
      <c r="AM87" s="68" t="s">
        <v>47</v>
      </c>
      <c r="AO87" s="19">
        <v>109</v>
      </c>
      <c r="AP87" s="20" t="s">
        <v>147</v>
      </c>
      <c r="AQ87" s="21">
        <v>139</v>
      </c>
      <c r="AR87" s="21">
        <v>139</v>
      </c>
      <c r="AS87" s="22">
        <v>127</v>
      </c>
      <c r="AT87" s="22">
        <v>12</v>
      </c>
      <c r="AU87" s="23">
        <v>0</v>
      </c>
      <c r="AV87" s="24">
        <v>420</v>
      </c>
      <c r="AW87" s="22">
        <v>196</v>
      </c>
      <c r="AX87" s="23">
        <v>224</v>
      </c>
      <c r="AZ87"/>
    </row>
    <row r="88" spans="2:52" x14ac:dyDescent="0.25">
      <c r="B88" s="13">
        <f t="shared" si="27"/>
        <v>85</v>
      </c>
      <c r="C88" s="69" t="s">
        <v>148</v>
      </c>
      <c r="D88" s="70">
        <v>1</v>
      </c>
      <c r="E88" s="70">
        <v>0.60430540827147405</v>
      </c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>
        <v>-0.64361999999999997</v>
      </c>
      <c r="U88" s="68" t="str">
        <f t="shared" si="19"/>
        <v>Alta</v>
      </c>
      <c r="AE88" s="17">
        <f t="shared" si="20"/>
        <v>4212</v>
      </c>
      <c r="AF88" s="18">
        <f t="shared" si="21"/>
        <v>5586.108039776389</v>
      </c>
      <c r="AG88" s="17">
        <f t="shared" si="22"/>
        <v>119</v>
      </c>
      <c r="AH88" s="17">
        <f t="shared" si="23"/>
        <v>1122</v>
      </c>
      <c r="AI88" s="17">
        <f t="shared" si="24"/>
        <v>2</v>
      </c>
      <c r="AJ88" s="17">
        <f t="shared" si="25"/>
        <v>1241</v>
      </c>
      <c r="AK88" s="18">
        <f t="shared" si="26"/>
        <v>2190.200453444098</v>
      </c>
      <c r="AL88" s="70">
        <v>-0.64361999999999997</v>
      </c>
      <c r="AM88" s="68" t="s">
        <v>47</v>
      </c>
      <c r="AO88" s="19">
        <v>110</v>
      </c>
      <c r="AP88" s="20" t="s">
        <v>149</v>
      </c>
      <c r="AQ88" s="21">
        <v>586</v>
      </c>
      <c r="AR88" s="21">
        <v>583</v>
      </c>
      <c r="AS88" s="22">
        <v>501</v>
      </c>
      <c r="AT88" s="22">
        <v>82</v>
      </c>
      <c r="AU88" s="23">
        <v>3</v>
      </c>
      <c r="AV88" s="24">
        <v>2134</v>
      </c>
      <c r="AW88" s="22">
        <v>1079</v>
      </c>
      <c r="AX88" s="23">
        <v>1055</v>
      </c>
      <c r="AZ88"/>
    </row>
    <row r="89" spans="2:52" x14ac:dyDescent="0.25">
      <c r="B89" s="13">
        <f t="shared" si="27"/>
        <v>86</v>
      </c>
      <c r="C89" s="28" t="str">
        <f>VLOOKUP($D$4:$D$406,[1]Hoja2!$D$2:$E$486,2,FALSE)</f>
        <v>MORALES III</v>
      </c>
      <c r="D89" s="17">
        <v>333</v>
      </c>
      <c r="E89" s="17">
        <v>0.81343283582089565</v>
      </c>
      <c r="F89" s="17">
        <v>0.94776119402985082</v>
      </c>
      <c r="G89" s="17">
        <v>0.9925373134328358</v>
      </c>
      <c r="H89" s="17">
        <v>0.95327102803738295</v>
      </c>
      <c r="I89" s="17">
        <v>0.57943925233644855</v>
      </c>
      <c r="J89" s="17">
        <v>0.99065420560747663</v>
      </c>
      <c r="K89" s="17">
        <v>0.99065420560747663</v>
      </c>
      <c r="L89" s="17">
        <v>0.91588785046728993</v>
      </c>
      <c r="M89" s="17">
        <v>9.3457943925233627E-2</v>
      </c>
      <c r="N89" s="17">
        <v>0</v>
      </c>
      <c r="O89" s="17">
        <v>0</v>
      </c>
      <c r="P89" s="17">
        <v>0.67289719626168221</v>
      </c>
      <c r="Q89" s="17">
        <v>0.20560747663551407</v>
      </c>
      <c r="R89" s="17">
        <v>0.21495327102803743</v>
      </c>
      <c r="S89" s="17">
        <v>532.00000000000011</v>
      </c>
      <c r="T89" s="17">
        <v>-0.63592000000000004</v>
      </c>
      <c r="U89" s="68" t="str">
        <f t="shared" si="19"/>
        <v>Alta</v>
      </c>
      <c r="AE89" s="17">
        <f t="shared" si="20"/>
        <v>532</v>
      </c>
      <c r="AF89" s="18">
        <f t="shared" si="21"/>
        <v>705.55780559378888</v>
      </c>
      <c r="AG89" s="17">
        <f t="shared" si="22"/>
        <v>28</v>
      </c>
      <c r="AH89" s="17">
        <f t="shared" si="23"/>
        <v>106</v>
      </c>
      <c r="AI89" s="17">
        <f t="shared" si="24"/>
        <v>0</v>
      </c>
      <c r="AJ89" s="17">
        <f t="shared" si="25"/>
        <v>134</v>
      </c>
      <c r="AK89" s="18">
        <f t="shared" si="26"/>
        <v>236.49223268453594</v>
      </c>
      <c r="AL89" s="17">
        <v>-0.63592000000000004</v>
      </c>
      <c r="AM89" s="68" t="s">
        <v>47</v>
      </c>
      <c r="AO89" s="19">
        <v>111</v>
      </c>
      <c r="AP89" s="20" t="s">
        <v>150</v>
      </c>
      <c r="AQ89" s="21">
        <v>536</v>
      </c>
      <c r="AR89" s="21">
        <v>536</v>
      </c>
      <c r="AS89" s="22">
        <v>500</v>
      </c>
      <c r="AT89" s="22">
        <v>36</v>
      </c>
      <c r="AU89" s="23">
        <v>0</v>
      </c>
      <c r="AV89" s="24">
        <v>1743</v>
      </c>
      <c r="AW89" s="22">
        <v>808</v>
      </c>
      <c r="AX89" s="23">
        <v>935</v>
      </c>
      <c r="AZ89"/>
    </row>
    <row r="90" spans="2:52" x14ac:dyDescent="0.25">
      <c r="B90" s="13">
        <f t="shared" si="27"/>
        <v>87</v>
      </c>
      <c r="C90" s="28" t="str">
        <f>VLOOKUP($D$4:$D$406,[1]Hoja2!$D$2:$E$486,2,FALSE)</f>
        <v>Col. Berm. Arriba o la Amistad</v>
      </c>
      <c r="D90" s="17">
        <v>42</v>
      </c>
      <c r="E90" s="17">
        <v>0.69642857142857151</v>
      </c>
      <c r="F90" s="17">
        <v>0.78571428571428581</v>
      </c>
      <c r="G90" s="17">
        <v>0.92857142857142883</v>
      </c>
      <c r="H90" s="17">
        <v>0.96875</v>
      </c>
      <c r="I90" s="17">
        <v>0.97656249999999989</v>
      </c>
      <c r="J90" s="17">
        <v>0.984375</v>
      </c>
      <c r="K90" s="17">
        <v>0.984375</v>
      </c>
      <c r="L90" s="17">
        <v>0.57812500000000011</v>
      </c>
      <c r="M90" s="17">
        <v>0.15625000000000003</v>
      </c>
      <c r="N90" s="17">
        <v>4.6874999999999993E-2</v>
      </c>
      <c r="O90" s="17">
        <v>2.343750000000001E-2</v>
      </c>
      <c r="P90" s="17">
        <v>0.4375</v>
      </c>
      <c r="Q90" s="17">
        <v>0.42968749999999989</v>
      </c>
      <c r="R90" s="17">
        <v>0.44531250000000006</v>
      </c>
      <c r="S90" s="17">
        <v>519</v>
      </c>
      <c r="T90" s="17">
        <v>-0.63085999999999998</v>
      </c>
      <c r="U90" s="68" t="str">
        <f t="shared" si="19"/>
        <v>Alta</v>
      </c>
      <c r="AE90" s="17">
        <f t="shared" si="20"/>
        <v>536</v>
      </c>
      <c r="AF90" s="18">
        <f t="shared" si="21"/>
        <v>710.86275150050915</v>
      </c>
      <c r="AG90" s="17">
        <f t="shared" si="22"/>
        <v>19</v>
      </c>
      <c r="AH90" s="17">
        <f t="shared" si="23"/>
        <v>154</v>
      </c>
      <c r="AI90" s="17">
        <f t="shared" si="24"/>
        <v>0</v>
      </c>
      <c r="AJ90" s="17">
        <f t="shared" si="25"/>
        <v>173</v>
      </c>
      <c r="AK90" s="18">
        <f t="shared" si="26"/>
        <v>305.32206160018444</v>
      </c>
      <c r="AL90" s="17">
        <v>-0.63085999999999998</v>
      </c>
      <c r="AM90" s="68" t="s">
        <v>47</v>
      </c>
      <c r="AO90" s="19">
        <v>112</v>
      </c>
      <c r="AP90" s="20" t="s">
        <v>151</v>
      </c>
      <c r="AQ90" s="21">
        <v>341</v>
      </c>
      <c r="AR90" s="21">
        <v>340</v>
      </c>
      <c r="AS90" s="22">
        <v>304</v>
      </c>
      <c r="AT90" s="22">
        <v>36</v>
      </c>
      <c r="AU90" s="23">
        <v>1</v>
      </c>
      <c r="AV90" s="24">
        <v>971</v>
      </c>
      <c r="AW90" s="22">
        <v>438</v>
      </c>
      <c r="AX90" s="23">
        <v>533</v>
      </c>
      <c r="AZ90"/>
    </row>
    <row r="91" spans="2:52" x14ac:dyDescent="0.25">
      <c r="B91" s="13">
        <f t="shared" si="27"/>
        <v>88</v>
      </c>
      <c r="C91" s="28" t="str">
        <f>VLOOKUP($D$4:$D$406,[1]Hoja2!$D$2:$E$486,2,FALSE)</f>
        <v>Barrio San Fernando</v>
      </c>
      <c r="D91" s="17">
        <v>29</v>
      </c>
      <c r="E91" s="17">
        <v>0.84459459459459452</v>
      </c>
      <c r="F91" s="17">
        <v>0.61486486486486469</v>
      </c>
      <c r="G91" s="17">
        <v>0.9729729729729728</v>
      </c>
      <c r="H91" s="17">
        <v>0.75206611570247939</v>
      </c>
      <c r="I91" s="17">
        <v>0.63636363636363635</v>
      </c>
      <c r="J91" s="17">
        <v>0.90909090909090906</v>
      </c>
      <c r="K91" s="17">
        <v>0.87603305785123975</v>
      </c>
      <c r="L91" s="17">
        <v>0.92561983471074372</v>
      </c>
      <c r="M91" s="17">
        <v>0.44628099173553715</v>
      </c>
      <c r="N91" s="17">
        <v>0.14049586776859507</v>
      </c>
      <c r="O91" s="17">
        <v>4.1322314049586757E-2</v>
      </c>
      <c r="P91" s="17">
        <v>0.71074380165289242</v>
      </c>
      <c r="Q91" s="17">
        <v>0.38842975206611546</v>
      </c>
      <c r="R91" s="17">
        <v>0.43801652892561993</v>
      </c>
      <c r="S91" s="17">
        <v>583.99999999999989</v>
      </c>
      <c r="T91" s="17">
        <v>-0.61960999999999999</v>
      </c>
      <c r="U91" s="68" t="str">
        <f t="shared" si="19"/>
        <v>Alta</v>
      </c>
      <c r="AE91" s="17">
        <f t="shared" si="20"/>
        <v>255</v>
      </c>
      <c r="AF91" s="18">
        <f t="shared" si="21"/>
        <v>338.19030155341386</v>
      </c>
      <c r="AG91" s="17">
        <f t="shared" si="22"/>
        <v>5</v>
      </c>
      <c r="AH91" s="17">
        <f t="shared" si="23"/>
        <v>63</v>
      </c>
      <c r="AI91" s="17">
        <f t="shared" si="24"/>
        <v>0</v>
      </c>
      <c r="AJ91" s="17">
        <f t="shared" si="25"/>
        <v>68</v>
      </c>
      <c r="AK91" s="18">
        <f t="shared" si="26"/>
        <v>120.01098375036152</v>
      </c>
      <c r="AL91" s="17">
        <v>-0.61960999999999999</v>
      </c>
      <c r="AM91" s="68" t="s">
        <v>47</v>
      </c>
      <c r="AO91" s="19">
        <v>113</v>
      </c>
      <c r="AP91" s="20" t="s">
        <v>152</v>
      </c>
      <c r="AQ91" s="21">
        <v>366</v>
      </c>
      <c r="AR91" s="21">
        <v>366</v>
      </c>
      <c r="AS91" s="22">
        <v>343</v>
      </c>
      <c r="AT91" s="22">
        <v>23</v>
      </c>
      <c r="AU91" s="23">
        <v>0</v>
      </c>
      <c r="AV91" s="24">
        <v>1248</v>
      </c>
      <c r="AW91" s="22">
        <v>598</v>
      </c>
      <c r="AX91" s="23">
        <v>650</v>
      </c>
      <c r="AZ91"/>
    </row>
    <row r="92" spans="2:52" x14ac:dyDescent="0.25">
      <c r="B92" s="13">
        <f t="shared" si="27"/>
        <v>89</v>
      </c>
      <c r="C92" s="28" t="str">
        <f>VLOOKUP($D$4:$D$406,[1]Hoja2!$D$2:$E$486,2,FALSE)</f>
        <v>COL. NUEVA PRIMAVERA</v>
      </c>
      <c r="D92" s="17">
        <v>337</v>
      </c>
      <c r="E92" s="17">
        <v>0.93822393822393768</v>
      </c>
      <c r="F92" s="17">
        <v>0.59459459459459485</v>
      </c>
      <c r="G92" s="17">
        <v>0.988416988416989</v>
      </c>
      <c r="H92" s="17">
        <v>0.7601626016260159</v>
      </c>
      <c r="I92" s="17">
        <v>0.90243902439024382</v>
      </c>
      <c r="J92" s="17">
        <v>0.96747967479674801</v>
      </c>
      <c r="K92" s="17">
        <v>0.98373983739837378</v>
      </c>
      <c r="L92" s="17">
        <v>0.91056910569105709</v>
      </c>
      <c r="M92" s="17">
        <v>0.16666666666666663</v>
      </c>
      <c r="N92" s="17">
        <v>1.2195121951219514E-2</v>
      </c>
      <c r="O92" s="17">
        <v>4.0650406504065045E-3</v>
      </c>
      <c r="P92" s="17">
        <v>0.85365853658536583</v>
      </c>
      <c r="Q92" s="17">
        <v>0.30081300813008133</v>
      </c>
      <c r="R92" s="17">
        <v>0.52032520325203246</v>
      </c>
      <c r="S92" s="17">
        <v>1284.9999999999991</v>
      </c>
      <c r="T92" s="17">
        <v>-0.61509000000000003</v>
      </c>
      <c r="U92" s="68" t="str">
        <f t="shared" si="19"/>
        <v>Alta</v>
      </c>
      <c r="AE92" s="17">
        <f t="shared" si="20"/>
        <v>1287</v>
      </c>
      <c r="AF92" s="18">
        <f t="shared" si="21"/>
        <v>1706.8663454872299</v>
      </c>
      <c r="AG92" s="17">
        <f t="shared" si="22"/>
        <v>17</v>
      </c>
      <c r="AH92" s="17">
        <f t="shared" si="23"/>
        <v>242</v>
      </c>
      <c r="AI92" s="17">
        <f t="shared" si="24"/>
        <v>0</v>
      </c>
      <c r="AJ92" s="17">
        <f t="shared" si="25"/>
        <v>259</v>
      </c>
      <c r="AK92" s="18">
        <f t="shared" si="26"/>
        <v>457.10065869622991</v>
      </c>
      <c r="AL92" s="17">
        <v>-0.61509000000000003</v>
      </c>
      <c r="AM92" s="68" t="s">
        <v>47</v>
      </c>
      <c r="AO92" s="19">
        <v>114</v>
      </c>
      <c r="AP92" s="20" t="s">
        <v>153</v>
      </c>
      <c r="AQ92" s="21">
        <v>102</v>
      </c>
      <c r="AR92" s="21">
        <v>102</v>
      </c>
      <c r="AS92" s="22">
        <v>95</v>
      </c>
      <c r="AT92" s="22">
        <v>7</v>
      </c>
      <c r="AU92" s="23">
        <v>0</v>
      </c>
      <c r="AV92" s="24">
        <v>455</v>
      </c>
      <c r="AW92" s="22">
        <v>217</v>
      </c>
      <c r="AX92" s="23">
        <v>238</v>
      </c>
      <c r="AZ92"/>
    </row>
    <row r="93" spans="2:52" x14ac:dyDescent="0.25">
      <c r="B93" s="13">
        <f t="shared" si="27"/>
        <v>90</v>
      </c>
      <c r="C93" s="28" t="str">
        <f>VLOOKUP($D$4:$D$406,[1]Hoja2!$D$2:$E$486,2,FALSE)</f>
        <v>MORALES No.4</v>
      </c>
      <c r="D93" s="17">
        <v>334</v>
      </c>
      <c r="E93" s="17">
        <v>0.92198581560283643</v>
      </c>
      <c r="F93" s="17">
        <v>0.87234042553191482</v>
      </c>
      <c r="G93" s="17">
        <v>0.9929078014184396</v>
      </c>
      <c r="H93" s="17">
        <v>0.84297520661156988</v>
      </c>
      <c r="I93" s="17">
        <v>0.57024793388429751</v>
      </c>
      <c r="J93" s="17">
        <v>1</v>
      </c>
      <c r="K93" s="17">
        <v>1</v>
      </c>
      <c r="L93" s="17">
        <v>1</v>
      </c>
      <c r="M93" s="17">
        <v>1.6528925619834715E-2</v>
      </c>
      <c r="N93" s="17">
        <v>1.6528925619834715E-2</v>
      </c>
      <c r="O93" s="17">
        <v>0</v>
      </c>
      <c r="P93" s="17">
        <v>0.79338842975206614</v>
      </c>
      <c r="Q93" s="17">
        <v>0.19834710743801651</v>
      </c>
      <c r="R93" s="17">
        <v>0.330578512396694</v>
      </c>
      <c r="S93" s="17">
        <v>603.99999999999989</v>
      </c>
      <c r="T93" s="17">
        <v>-0.60070999999999997</v>
      </c>
      <c r="U93" s="68" t="str">
        <f t="shared" si="19"/>
        <v>Alta</v>
      </c>
      <c r="AE93" s="17">
        <f t="shared" si="20"/>
        <v>600</v>
      </c>
      <c r="AF93" s="18">
        <f t="shared" si="21"/>
        <v>795.74188600803257</v>
      </c>
      <c r="AG93" s="17">
        <f t="shared" si="22"/>
        <v>19</v>
      </c>
      <c r="AH93" s="17">
        <f t="shared" si="23"/>
        <v>121</v>
      </c>
      <c r="AI93" s="17">
        <f t="shared" si="24"/>
        <v>0</v>
      </c>
      <c r="AJ93" s="17">
        <f t="shared" si="25"/>
        <v>140</v>
      </c>
      <c r="AK93" s="18">
        <f t="shared" si="26"/>
        <v>247.08143713309724</v>
      </c>
      <c r="AL93" s="17">
        <v>-0.60070999999999997</v>
      </c>
      <c r="AM93" s="68" t="s">
        <v>47</v>
      </c>
      <c r="AO93" s="19">
        <v>115</v>
      </c>
      <c r="AP93" s="20" t="s">
        <v>154</v>
      </c>
      <c r="AQ93" s="21">
        <v>997</v>
      </c>
      <c r="AR93" s="21">
        <v>997</v>
      </c>
      <c r="AS93" s="22">
        <v>949</v>
      </c>
      <c r="AT93" s="22">
        <v>48</v>
      </c>
      <c r="AU93" s="23">
        <v>0</v>
      </c>
      <c r="AV93" s="24">
        <v>4315</v>
      </c>
      <c r="AW93" s="22">
        <v>1919</v>
      </c>
      <c r="AX93" s="23">
        <v>2396</v>
      </c>
      <c r="AZ93"/>
    </row>
    <row r="94" spans="2:52" x14ac:dyDescent="0.25">
      <c r="B94" s="13">
        <f t="shared" si="27"/>
        <v>91</v>
      </c>
      <c r="C94" s="28" t="str">
        <f>VLOOKUP($D$4:$D$406,[1]Hoja2!$D$2:$E$486,2,FALSE)</f>
        <v>ZONA INDUSTRIAL CONT. COL. LA  PAZ</v>
      </c>
      <c r="D94" s="17">
        <v>458</v>
      </c>
      <c r="E94" s="17">
        <v>0.77333333333333332</v>
      </c>
      <c r="F94" s="17">
        <v>0.6399999999999999</v>
      </c>
      <c r="G94" s="17">
        <v>0.98666666666666669</v>
      </c>
      <c r="H94" s="17">
        <v>0.83333333333333348</v>
      </c>
      <c r="I94" s="17">
        <v>0.54999999999999982</v>
      </c>
      <c r="J94" s="17">
        <v>0.89999999999999969</v>
      </c>
      <c r="K94" s="17">
        <v>0.95</v>
      </c>
      <c r="L94" s="17">
        <v>0.93333333333333324</v>
      </c>
      <c r="M94" s="17">
        <v>0.33333333333333331</v>
      </c>
      <c r="N94" s="17">
        <v>0.10000000000000002</v>
      </c>
      <c r="O94" s="17">
        <v>8.3333333333333343E-2</v>
      </c>
      <c r="P94" s="17">
        <v>0.48333333333333328</v>
      </c>
      <c r="Q94" s="17">
        <v>0.41666666666666663</v>
      </c>
      <c r="R94" s="17">
        <v>0.6166666666666667</v>
      </c>
      <c r="S94" s="17">
        <v>266</v>
      </c>
      <c r="T94" s="17">
        <v>-0.59377999999999997</v>
      </c>
      <c r="U94" s="68" t="str">
        <f t="shared" si="19"/>
        <v>Alta</v>
      </c>
      <c r="AE94" s="17">
        <f t="shared" si="20"/>
        <v>266</v>
      </c>
      <c r="AF94" s="18">
        <f t="shared" si="21"/>
        <v>352.77890279689444</v>
      </c>
      <c r="AG94" s="17">
        <f t="shared" si="22"/>
        <v>14</v>
      </c>
      <c r="AH94" s="17">
        <f t="shared" si="23"/>
        <v>61</v>
      </c>
      <c r="AI94" s="17">
        <f t="shared" si="24"/>
        <v>0</v>
      </c>
      <c r="AJ94" s="17">
        <f t="shared" si="25"/>
        <v>75</v>
      </c>
      <c r="AK94" s="18">
        <f t="shared" si="26"/>
        <v>132.36505560701639</v>
      </c>
      <c r="AL94" s="17">
        <v>-0.59377999999999997</v>
      </c>
      <c r="AM94" s="68" t="s">
        <v>47</v>
      </c>
      <c r="AO94" s="19">
        <v>116</v>
      </c>
      <c r="AP94" s="20" t="s">
        <v>155</v>
      </c>
      <c r="AQ94" s="21">
        <v>287</v>
      </c>
      <c r="AR94" s="21">
        <v>287</v>
      </c>
      <c r="AS94" s="22">
        <v>276</v>
      </c>
      <c r="AT94" s="22">
        <v>11</v>
      </c>
      <c r="AU94" s="23">
        <v>0</v>
      </c>
      <c r="AV94" s="24">
        <v>1207</v>
      </c>
      <c r="AW94" s="22">
        <v>588</v>
      </c>
      <c r="AX94" s="23">
        <v>619</v>
      </c>
      <c r="AZ94"/>
    </row>
    <row r="95" spans="2:52" x14ac:dyDescent="0.25">
      <c r="B95" s="13">
        <f t="shared" si="27"/>
        <v>92</v>
      </c>
      <c r="C95" s="28" t="str">
        <f>VLOOKUP($D$4:$D$406,[1]Hoja2!$D$2:$E$486,2,FALSE)</f>
        <v>LEMPIRA No2</v>
      </c>
      <c r="D95" s="17">
        <v>294</v>
      </c>
      <c r="E95" s="17">
        <v>0.66808510638297847</v>
      </c>
      <c r="F95" s="17">
        <v>0.84255319148936181</v>
      </c>
      <c r="G95" s="17">
        <v>0.98297872340425529</v>
      </c>
      <c r="H95" s="17">
        <v>0.86175115207373221</v>
      </c>
      <c r="I95" s="17">
        <v>0.76036866359446964</v>
      </c>
      <c r="J95" s="17">
        <v>0.94930875576036866</v>
      </c>
      <c r="K95" s="17">
        <v>0.98156682027649789</v>
      </c>
      <c r="L95" s="17">
        <v>0.93087557603686666</v>
      </c>
      <c r="M95" s="17">
        <v>7.8341013824884786E-2</v>
      </c>
      <c r="N95" s="17">
        <v>2.7649769585253437E-2</v>
      </c>
      <c r="O95" s="17">
        <v>4.608294930875576E-3</v>
      </c>
      <c r="P95" s="17">
        <v>0.62211981566820285</v>
      </c>
      <c r="Q95" s="17">
        <v>0.33179723502304154</v>
      </c>
      <c r="R95" s="17">
        <v>0.42857142857142849</v>
      </c>
      <c r="S95" s="17">
        <v>1011.0000000000008</v>
      </c>
      <c r="T95" s="17">
        <v>-0.59055000000000002</v>
      </c>
      <c r="U95" s="68" t="str">
        <f t="shared" si="19"/>
        <v>Alta</v>
      </c>
      <c r="AE95" s="17">
        <f t="shared" si="20"/>
        <v>1011</v>
      </c>
      <c r="AF95" s="18">
        <f t="shared" si="21"/>
        <v>1340.825077923535</v>
      </c>
      <c r="AG95" s="17">
        <f t="shared" si="22"/>
        <v>24</v>
      </c>
      <c r="AH95" s="17">
        <f t="shared" si="23"/>
        <v>211</v>
      </c>
      <c r="AI95" s="17">
        <f t="shared" si="24"/>
        <v>0</v>
      </c>
      <c r="AJ95" s="17">
        <f t="shared" si="25"/>
        <v>235</v>
      </c>
      <c r="AK95" s="18">
        <f t="shared" si="26"/>
        <v>414.7438409019847</v>
      </c>
      <c r="AL95" s="17">
        <v>-0.59055000000000002</v>
      </c>
      <c r="AM95" s="68" t="s">
        <v>47</v>
      </c>
      <c r="AO95" s="19">
        <v>117</v>
      </c>
      <c r="AP95" s="20" t="s">
        <v>156</v>
      </c>
      <c r="AQ95" s="21">
        <v>431</v>
      </c>
      <c r="AR95" s="21">
        <v>431</v>
      </c>
      <c r="AS95" s="22">
        <v>388</v>
      </c>
      <c r="AT95" s="22">
        <v>43</v>
      </c>
      <c r="AU95" s="23">
        <v>0</v>
      </c>
      <c r="AV95" s="24">
        <v>1387</v>
      </c>
      <c r="AW95" s="22">
        <v>642</v>
      </c>
      <c r="AX95" s="23">
        <v>745</v>
      </c>
      <c r="AZ95"/>
    </row>
    <row r="96" spans="2:52" x14ac:dyDescent="0.25">
      <c r="B96" s="13">
        <f t="shared" si="27"/>
        <v>93</v>
      </c>
      <c r="C96" s="28" t="str">
        <f>VLOOKUP($D$4:$D$406,[1]Hoja2!$D$2:$E$486,2,FALSE)</f>
        <v>Tr. VILLA ASTURIA CARRET. LA LIMA</v>
      </c>
      <c r="D96" s="17">
        <v>429</v>
      </c>
      <c r="E96" s="17">
        <v>0.5</v>
      </c>
      <c r="F96" s="17">
        <v>0.66666666666666663</v>
      </c>
      <c r="G96" s="17">
        <v>1</v>
      </c>
      <c r="H96" s="17">
        <v>1</v>
      </c>
      <c r="I96" s="17">
        <v>0.66666666666666663</v>
      </c>
      <c r="J96" s="17">
        <v>0.66666666666666663</v>
      </c>
      <c r="K96" s="17">
        <v>1</v>
      </c>
      <c r="L96" s="17">
        <v>1</v>
      </c>
      <c r="M96" s="17">
        <v>0.66666666666666663</v>
      </c>
      <c r="N96" s="17">
        <v>0</v>
      </c>
      <c r="O96" s="17">
        <v>0</v>
      </c>
      <c r="P96" s="17">
        <v>0</v>
      </c>
      <c r="Q96" s="17">
        <v>0.66666666666666663</v>
      </c>
      <c r="R96" s="17">
        <v>0.33333333333333331</v>
      </c>
      <c r="S96" s="17">
        <v>16</v>
      </c>
      <c r="T96" s="17">
        <v>-0.54808000000000001</v>
      </c>
      <c r="U96" s="68" t="str">
        <f t="shared" si="19"/>
        <v>Alta</v>
      </c>
      <c r="AE96" s="17">
        <f t="shared" si="20"/>
        <v>59</v>
      </c>
      <c r="AF96" s="18">
        <f t="shared" si="21"/>
        <v>78.247952124123202</v>
      </c>
      <c r="AG96" s="17">
        <f t="shared" si="22"/>
        <v>0</v>
      </c>
      <c r="AH96" s="17">
        <f t="shared" si="23"/>
        <v>7</v>
      </c>
      <c r="AI96" s="17">
        <f t="shared" si="24"/>
        <v>1</v>
      </c>
      <c r="AJ96" s="17">
        <f t="shared" si="25"/>
        <v>7</v>
      </c>
      <c r="AK96" s="18">
        <f t="shared" si="26"/>
        <v>12.354071856654862</v>
      </c>
      <c r="AL96" s="17">
        <v>-0.54808000000000001</v>
      </c>
      <c r="AM96" s="68" t="s">
        <v>47</v>
      </c>
      <c r="AO96" s="19">
        <v>118</v>
      </c>
      <c r="AP96" s="20" t="s">
        <v>157</v>
      </c>
      <c r="AQ96" s="21">
        <v>579</v>
      </c>
      <c r="AR96" s="21">
        <v>578</v>
      </c>
      <c r="AS96" s="22">
        <v>521</v>
      </c>
      <c r="AT96" s="22">
        <v>57</v>
      </c>
      <c r="AU96" s="23">
        <v>1</v>
      </c>
      <c r="AV96" s="24">
        <v>2277</v>
      </c>
      <c r="AW96" s="22">
        <v>1134</v>
      </c>
      <c r="AX96" s="23">
        <v>1143</v>
      </c>
      <c r="AZ96"/>
    </row>
    <row r="97" spans="2:52" x14ac:dyDescent="0.25">
      <c r="B97" s="13">
        <f t="shared" si="27"/>
        <v>94</v>
      </c>
      <c r="C97" s="28" t="str">
        <f>VLOOKUP($D$4:$D$406,[1]Hoja2!$D$2:$E$486,2,FALSE)</f>
        <v>6 DE MAYO (Asentamiento)</v>
      </c>
      <c r="D97" s="17">
        <v>464</v>
      </c>
      <c r="E97" s="17">
        <v>0.80058013052936838</v>
      </c>
      <c r="F97" s="17">
        <v>0.92447349310094418</v>
      </c>
      <c r="G97" s="17">
        <v>0.9753086419753092</v>
      </c>
      <c r="H97" s="17">
        <v>0.93380614657210437</v>
      </c>
      <c r="I97" s="17">
        <v>0.74231678486997676</v>
      </c>
      <c r="J97" s="17">
        <v>0.9653270291568169</v>
      </c>
      <c r="K97" s="17">
        <v>0.97635933806146613</v>
      </c>
      <c r="L97" s="17">
        <v>0.9708431836091409</v>
      </c>
      <c r="M97" s="17">
        <v>6.3041765169424738E-2</v>
      </c>
      <c r="N97" s="17">
        <v>1.339637509850277E-2</v>
      </c>
      <c r="O97" s="17">
        <v>4.7281323877068609E-3</v>
      </c>
      <c r="P97" s="17">
        <v>0.72970843183609169</v>
      </c>
      <c r="Q97" s="17">
        <v>0.2718676122931441</v>
      </c>
      <c r="R97" s="17">
        <v>0.35145784081954262</v>
      </c>
      <c r="S97" s="17">
        <v>6242.9999999999936</v>
      </c>
      <c r="T97" s="17">
        <v>-0.53271999999999997</v>
      </c>
      <c r="U97" s="68" t="str">
        <f t="shared" si="19"/>
        <v>Alta</v>
      </c>
      <c r="AE97" s="17">
        <f t="shared" si="20"/>
        <v>6222</v>
      </c>
      <c r="AF97" s="18">
        <f t="shared" si="21"/>
        <v>8251.8433579032971</v>
      </c>
      <c r="AG97" s="17">
        <f t="shared" si="22"/>
        <v>86</v>
      </c>
      <c r="AH97" s="17">
        <f t="shared" si="23"/>
        <v>1284</v>
      </c>
      <c r="AI97" s="17">
        <f t="shared" si="24"/>
        <v>2</v>
      </c>
      <c r="AJ97" s="17">
        <f t="shared" si="25"/>
        <v>1370</v>
      </c>
      <c r="AK97" s="18">
        <f t="shared" si="26"/>
        <v>2417.8683490881658</v>
      </c>
      <c r="AL97" s="17">
        <v>-0.53271999999999997</v>
      </c>
      <c r="AM97" s="68" t="s">
        <v>47</v>
      </c>
      <c r="AO97" s="19">
        <v>119</v>
      </c>
      <c r="AP97" s="20" t="s">
        <v>158</v>
      </c>
      <c r="AQ97" s="21">
        <v>243</v>
      </c>
      <c r="AR97" s="21">
        <v>243</v>
      </c>
      <c r="AS97" s="22">
        <v>231</v>
      </c>
      <c r="AT97" s="22">
        <v>12</v>
      </c>
      <c r="AU97" s="23">
        <v>0</v>
      </c>
      <c r="AV97" s="24">
        <v>1117</v>
      </c>
      <c r="AW97" s="22">
        <v>539</v>
      </c>
      <c r="AX97" s="23">
        <v>578</v>
      </c>
      <c r="AZ97"/>
    </row>
    <row r="98" spans="2:52" x14ac:dyDescent="0.25">
      <c r="B98" s="13">
        <f t="shared" si="27"/>
        <v>95</v>
      </c>
      <c r="C98" s="28" t="str">
        <f>VLOOKUP($D$4:$D$406,[1]Hoja2!$D$2:$E$486,2,FALSE)</f>
        <v>EL CACAO</v>
      </c>
      <c r="D98" s="17">
        <v>241</v>
      </c>
      <c r="E98" s="17">
        <v>1</v>
      </c>
      <c r="F98" s="17">
        <v>0.5</v>
      </c>
      <c r="G98" s="17">
        <v>1</v>
      </c>
      <c r="H98" s="17">
        <v>0.5</v>
      </c>
      <c r="I98" s="17">
        <v>0.5</v>
      </c>
      <c r="J98" s="17">
        <v>0.5</v>
      </c>
      <c r="K98" s="17">
        <v>1</v>
      </c>
      <c r="L98" s="17">
        <v>0.75</v>
      </c>
      <c r="M98" s="17">
        <v>0.75</v>
      </c>
      <c r="N98" s="17">
        <v>0.5</v>
      </c>
      <c r="O98" s="17">
        <v>0.5</v>
      </c>
      <c r="P98" s="17">
        <v>0.5</v>
      </c>
      <c r="Q98" s="17">
        <v>0.75</v>
      </c>
      <c r="R98" s="17">
        <v>0.5</v>
      </c>
      <c r="S98" s="17">
        <v>21</v>
      </c>
      <c r="T98" s="17">
        <v>-0.52749999999999997</v>
      </c>
      <c r="U98" s="68" t="str">
        <f t="shared" si="19"/>
        <v>Alta</v>
      </c>
      <c r="AE98" s="17">
        <f t="shared" si="20"/>
        <v>21</v>
      </c>
      <c r="AF98" s="18">
        <f t="shared" si="21"/>
        <v>27.850966010281141</v>
      </c>
      <c r="AG98" s="17">
        <f t="shared" si="22"/>
        <v>1</v>
      </c>
      <c r="AH98" s="17">
        <f t="shared" si="23"/>
        <v>4</v>
      </c>
      <c r="AI98" s="17">
        <f t="shared" si="24"/>
        <v>0</v>
      </c>
      <c r="AJ98" s="17">
        <f t="shared" si="25"/>
        <v>5</v>
      </c>
      <c r="AK98" s="18">
        <f t="shared" si="26"/>
        <v>8.8243370404677588</v>
      </c>
      <c r="AL98" s="17">
        <v>-0.52749999999999997</v>
      </c>
      <c r="AM98" s="68" t="s">
        <v>47</v>
      </c>
      <c r="AO98" s="19">
        <v>121</v>
      </c>
      <c r="AP98" s="20" t="s">
        <v>159</v>
      </c>
      <c r="AQ98" s="21">
        <v>28</v>
      </c>
      <c r="AR98" s="21">
        <v>27</v>
      </c>
      <c r="AS98" s="22">
        <v>21</v>
      </c>
      <c r="AT98" s="22">
        <v>6</v>
      </c>
      <c r="AU98" s="23">
        <v>1</v>
      </c>
      <c r="AV98" s="24">
        <v>100</v>
      </c>
      <c r="AW98" s="22">
        <v>45</v>
      </c>
      <c r="AX98" s="23">
        <v>55</v>
      </c>
      <c r="AZ98"/>
    </row>
    <row r="99" spans="2:52" x14ac:dyDescent="0.25">
      <c r="B99" s="13">
        <f t="shared" si="27"/>
        <v>96</v>
      </c>
      <c r="C99" s="28" t="str">
        <f>VLOOKUP($D$4:$D$406,[1]Hoja2!$D$2:$E$486,2,FALSE)</f>
        <v>MORALES I</v>
      </c>
      <c r="D99" s="17">
        <v>331</v>
      </c>
      <c r="E99" s="17">
        <v>0.61607142857142883</v>
      </c>
      <c r="F99" s="17">
        <v>0.94642857142857117</v>
      </c>
      <c r="G99" s="17">
        <v>0.96428571428571419</v>
      </c>
      <c r="H99" s="17">
        <v>0.92045454545454553</v>
      </c>
      <c r="I99" s="17">
        <v>0.97727272727272718</v>
      </c>
      <c r="J99" s="17">
        <v>1</v>
      </c>
      <c r="K99" s="17">
        <v>0.98863636363636387</v>
      </c>
      <c r="L99" s="17">
        <v>0.98863636363636387</v>
      </c>
      <c r="M99" s="17">
        <v>0.10227272727272725</v>
      </c>
      <c r="N99" s="17">
        <v>1.1363636363636364E-2</v>
      </c>
      <c r="O99" s="17">
        <v>0</v>
      </c>
      <c r="P99" s="17">
        <v>0.64772727272727249</v>
      </c>
      <c r="Q99" s="17">
        <v>0.19318181818181823</v>
      </c>
      <c r="R99" s="17">
        <v>0.30681818181818177</v>
      </c>
      <c r="S99" s="17">
        <v>430.99999999999994</v>
      </c>
      <c r="T99" s="17">
        <v>-0.49797999999999998</v>
      </c>
      <c r="U99" s="68" t="str">
        <f t="shared" si="19"/>
        <v>Alta</v>
      </c>
      <c r="AE99" s="17">
        <f t="shared" si="20"/>
        <v>431</v>
      </c>
      <c r="AF99" s="18">
        <f t="shared" si="21"/>
        <v>571.6079214491034</v>
      </c>
      <c r="AG99" s="17">
        <f t="shared" si="22"/>
        <v>22</v>
      </c>
      <c r="AH99" s="17">
        <f t="shared" si="23"/>
        <v>90</v>
      </c>
      <c r="AI99" s="17">
        <f t="shared" si="24"/>
        <v>0</v>
      </c>
      <c r="AJ99" s="17">
        <f t="shared" si="25"/>
        <v>112</v>
      </c>
      <c r="AK99" s="18">
        <f t="shared" si="26"/>
        <v>197.66514970647779</v>
      </c>
      <c r="AL99" s="17">
        <v>-0.49797999999999998</v>
      </c>
      <c r="AM99" s="68" t="s">
        <v>47</v>
      </c>
      <c r="AO99" s="19">
        <v>123</v>
      </c>
      <c r="AP99" s="20" t="s">
        <v>160</v>
      </c>
      <c r="AQ99" s="21">
        <v>64</v>
      </c>
      <c r="AR99" s="21">
        <v>64</v>
      </c>
      <c r="AS99" s="22">
        <v>60</v>
      </c>
      <c r="AT99" s="22">
        <v>4</v>
      </c>
      <c r="AU99" s="23">
        <v>0</v>
      </c>
      <c r="AV99" s="24">
        <v>197</v>
      </c>
      <c r="AW99" s="22">
        <v>77</v>
      </c>
      <c r="AX99" s="23">
        <v>120</v>
      </c>
      <c r="AZ99"/>
    </row>
    <row r="100" spans="2:52" x14ac:dyDescent="0.25">
      <c r="B100" s="13">
        <f t="shared" si="27"/>
        <v>97</v>
      </c>
      <c r="C100" s="28" t="str">
        <f>VLOOKUP($D$4:$D$406,[1]Hoja2!$D$2:$E$486,2,FALSE)</f>
        <v>LA HUMILDAD</v>
      </c>
      <c r="D100" s="17">
        <v>284</v>
      </c>
      <c r="E100" s="17">
        <v>0.84999999999999987</v>
      </c>
      <c r="F100" s="17">
        <v>0.67499999999999993</v>
      </c>
      <c r="G100" s="17">
        <v>0.8999999999999998</v>
      </c>
      <c r="H100" s="17">
        <v>0.9375</v>
      </c>
      <c r="I100" s="17">
        <v>1</v>
      </c>
      <c r="J100" s="17">
        <v>1</v>
      </c>
      <c r="K100" s="17">
        <v>1</v>
      </c>
      <c r="L100" s="17">
        <v>0.81250000000000022</v>
      </c>
      <c r="M100" s="17">
        <v>0.28125000000000006</v>
      </c>
      <c r="N100" s="17">
        <v>3.125E-2</v>
      </c>
      <c r="O100" s="17">
        <v>0</v>
      </c>
      <c r="P100" s="17">
        <v>0.84375</v>
      </c>
      <c r="Q100" s="17">
        <v>0.34374999999999989</v>
      </c>
      <c r="R100" s="17">
        <v>0.50000000000000022</v>
      </c>
      <c r="S100" s="17">
        <v>151.99999999999997</v>
      </c>
      <c r="T100" s="17">
        <v>-0.48388999999999999</v>
      </c>
      <c r="U100" s="68" t="str">
        <f t="shared" si="19"/>
        <v>Alta</v>
      </c>
      <c r="AE100" s="17">
        <f t="shared" si="20"/>
        <v>169</v>
      </c>
      <c r="AF100" s="18">
        <f t="shared" si="21"/>
        <v>224.13396455892916</v>
      </c>
      <c r="AG100" s="17">
        <f t="shared" si="22"/>
        <v>6</v>
      </c>
      <c r="AH100" s="17">
        <f t="shared" si="23"/>
        <v>38</v>
      </c>
      <c r="AI100" s="17">
        <f t="shared" si="24"/>
        <v>0</v>
      </c>
      <c r="AJ100" s="17">
        <f t="shared" si="25"/>
        <v>44</v>
      </c>
      <c r="AK100" s="18">
        <f t="shared" si="26"/>
        <v>77.654165956116273</v>
      </c>
      <c r="AL100" s="17">
        <v>-0.48388999999999999</v>
      </c>
      <c r="AM100" s="68" t="s">
        <v>47</v>
      </c>
      <c r="AO100" s="19">
        <v>124</v>
      </c>
      <c r="AP100" s="20" t="s">
        <v>161</v>
      </c>
      <c r="AQ100" s="21">
        <v>147</v>
      </c>
      <c r="AR100" s="21">
        <v>147</v>
      </c>
      <c r="AS100" s="22">
        <v>117</v>
      </c>
      <c r="AT100" s="22">
        <v>30</v>
      </c>
      <c r="AU100" s="23">
        <v>0</v>
      </c>
      <c r="AV100" s="24">
        <v>444</v>
      </c>
      <c r="AW100" s="22">
        <v>223</v>
      </c>
      <c r="AX100" s="23">
        <v>221</v>
      </c>
      <c r="AZ100"/>
    </row>
    <row r="101" spans="2:52" x14ac:dyDescent="0.25">
      <c r="B101" s="13">
        <f t="shared" si="27"/>
        <v>98</v>
      </c>
      <c r="C101" s="28" t="str">
        <f>VLOOKUP($D$4:$D$406,[1]Hoja2!$D$2:$E$486,2,FALSE)</f>
        <v>REINA DEL CARMEN</v>
      </c>
      <c r="D101" s="17">
        <v>355</v>
      </c>
      <c r="E101" s="17">
        <v>0.78100263852242813</v>
      </c>
      <c r="F101" s="17">
        <v>0.85092348284960428</v>
      </c>
      <c r="G101" s="17">
        <v>0.98416886543535687</v>
      </c>
      <c r="H101" s="17">
        <v>0.9056291390728477</v>
      </c>
      <c r="I101" s="17">
        <v>0.88079470198675536</v>
      </c>
      <c r="J101" s="17">
        <v>0.98344370860927199</v>
      </c>
      <c r="K101" s="17">
        <v>0.98178807947019953</v>
      </c>
      <c r="L101" s="17">
        <v>0.98841059602649017</v>
      </c>
      <c r="M101" s="17">
        <v>2.152317880794704E-2</v>
      </c>
      <c r="N101" s="17">
        <v>9.9337748344370865E-3</v>
      </c>
      <c r="O101" s="17">
        <v>6.6225165562913907E-3</v>
      </c>
      <c r="P101" s="17">
        <v>0.68708609271523102</v>
      </c>
      <c r="Q101" s="17">
        <v>0.28807947019867569</v>
      </c>
      <c r="R101" s="17">
        <v>0.39569536423841034</v>
      </c>
      <c r="S101" s="17">
        <v>2894.9999999999964</v>
      </c>
      <c r="T101" s="17">
        <v>-0.47871000000000002</v>
      </c>
      <c r="U101" s="68" t="str">
        <f t="shared" si="19"/>
        <v>Alta</v>
      </c>
      <c r="AE101" s="17">
        <f t="shared" si="20"/>
        <v>2890</v>
      </c>
      <c r="AF101" s="18">
        <f t="shared" si="21"/>
        <v>3832.823417605357</v>
      </c>
      <c r="AG101" s="17">
        <f t="shared" si="22"/>
        <v>84</v>
      </c>
      <c r="AH101" s="17">
        <f t="shared" si="23"/>
        <v>673</v>
      </c>
      <c r="AI101" s="17">
        <f t="shared" si="24"/>
        <v>0</v>
      </c>
      <c r="AJ101" s="17">
        <f t="shared" si="25"/>
        <v>757</v>
      </c>
      <c r="AK101" s="18">
        <f t="shared" si="26"/>
        <v>1336.0046279268188</v>
      </c>
      <c r="AL101" s="17">
        <v>-0.47871000000000002</v>
      </c>
      <c r="AM101" s="68" t="s">
        <v>47</v>
      </c>
      <c r="AO101" s="19">
        <v>125</v>
      </c>
      <c r="AP101" s="20" t="s">
        <v>162</v>
      </c>
      <c r="AQ101" s="21">
        <v>381</v>
      </c>
      <c r="AR101" s="21">
        <v>381</v>
      </c>
      <c r="AS101" s="22">
        <v>327</v>
      </c>
      <c r="AT101" s="22">
        <v>54</v>
      </c>
      <c r="AU101" s="23">
        <v>0</v>
      </c>
      <c r="AV101" s="24">
        <v>1296</v>
      </c>
      <c r="AW101" s="22">
        <v>619</v>
      </c>
      <c r="AX101" s="23">
        <v>677</v>
      </c>
      <c r="AZ101"/>
    </row>
    <row r="102" spans="2:52" x14ac:dyDescent="0.25">
      <c r="B102" s="13">
        <f t="shared" si="27"/>
        <v>99</v>
      </c>
      <c r="C102" s="28" t="str">
        <f>VLOOKUP($D$4:$D$406,[1]Hoja2!$D$2:$E$486,2,FALSE)</f>
        <v>MORALES II</v>
      </c>
      <c r="D102" s="17">
        <v>332</v>
      </c>
      <c r="E102" s="17">
        <v>0.92052980132450335</v>
      </c>
      <c r="F102" s="17">
        <v>0.84768211920529779</v>
      </c>
      <c r="G102" s="17">
        <v>0.96688741721854288</v>
      </c>
      <c r="H102" s="17">
        <v>0.77600000000000002</v>
      </c>
      <c r="I102" s="17">
        <v>0.91999999999999982</v>
      </c>
      <c r="J102" s="17">
        <v>1</v>
      </c>
      <c r="K102" s="17">
        <v>0.96799999999999975</v>
      </c>
      <c r="L102" s="17">
        <v>0.94399999999999984</v>
      </c>
      <c r="M102" s="17">
        <v>6.4000000000000015E-2</v>
      </c>
      <c r="N102" s="17">
        <v>8.0000000000000036E-3</v>
      </c>
      <c r="O102" s="17">
        <v>0</v>
      </c>
      <c r="P102" s="17">
        <v>0.83199999999999963</v>
      </c>
      <c r="Q102" s="17">
        <v>0.39200000000000007</v>
      </c>
      <c r="R102" s="17">
        <v>0.42400000000000004</v>
      </c>
      <c r="S102" s="17">
        <v>605.99999999999989</v>
      </c>
      <c r="T102" s="17">
        <v>-0.4753</v>
      </c>
      <c r="U102" s="68" t="str">
        <f t="shared" si="19"/>
        <v>Alta</v>
      </c>
      <c r="AE102" s="17">
        <f t="shared" si="20"/>
        <v>606</v>
      </c>
      <c r="AF102" s="18">
        <f t="shared" si="21"/>
        <v>803.6993048681129</v>
      </c>
      <c r="AG102" s="17">
        <f t="shared" si="22"/>
        <v>26</v>
      </c>
      <c r="AH102" s="17">
        <f t="shared" si="23"/>
        <v>125</v>
      </c>
      <c r="AI102" s="17">
        <f t="shared" si="24"/>
        <v>0</v>
      </c>
      <c r="AJ102" s="17">
        <f t="shared" si="25"/>
        <v>151</v>
      </c>
      <c r="AK102" s="18">
        <f t="shared" si="26"/>
        <v>266.49497862212633</v>
      </c>
      <c r="AL102" s="17">
        <v>-0.4753</v>
      </c>
      <c r="AM102" s="68" t="s">
        <v>47</v>
      </c>
      <c r="AO102" s="19">
        <v>126</v>
      </c>
      <c r="AP102" s="20" t="s">
        <v>163</v>
      </c>
      <c r="AQ102" s="21">
        <v>572</v>
      </c>
      <c r="AR102" s="21">
        <v>572</v>
      </c>
      <c r="AS102" s="22">
        <v>520</v>
      </c>
      <c r="AT102" s="22">
        <v>52</v>
      </c>
      <c r="AU102" s="23">
        <v>0</v>
      </c>
      <c r="AV102" s="24">
        <v>2252</v>
      </c>
      <c r="AW102" s="22">
        <v>1094</v>
      </c>
      <c r="AX102" s="23">
        <v>1158</v>
      </c>
      <c r="AZ102"/>
    </row>
    <row r="103" spans="2:52" x14ac:dyDescent="0.25">
      <c r="B103" s="13">
        <f t="shared" si="27"/>
        <v>100</v>
      </c>
      <c r="C103" s="28" t="str">
        <f>VLOOKUP($D$4:$D$406,[1]Hoja2!$D$2:$E$486,2,FALSE)</f>
        <v>MAZZARELLO</v>
      </c>
      <c r="D103" s="17">
        <v>318</v>
      </c>
      <c r="E103" s="17">
        <v>0.83333333333333337</v>
      </c>
      <c r="F103" s="17">
        <v>0.87878787878787867</v>
      </c>
      <c r="G103" s="17">
        <v>1</v>
      </c>
      <c r="H103" s="17">
        <v>0.86885245901639352</v>
      </c>
      <c r="I103" s="17">
        <v>0.9180327868852457</v>
      </c>
      <c r="J103" s="17">
        <v>0.93442622950819676</v>
      </c>
      <c r="K103" s="17">
        <v>0.95081967213114726</v>
      </c>
      <c r="L103" s="17">
        <v>0.57377049180327844</v>
      </c>
      <c r="M103" s="17">
        <v>0.42622950819672117</v>
      </c>
      <c r="N103" s="17">
        <v>4.9180327868852451E-2</v>
      </c>
      <c r="O103" s="17">
        <v>4.9180327868852451E-2</v>
      </c>
      <c r="P103" s="17">
        <v>0.7213114754098362</v>
      </c>
      <c r="Q103" s="17">
        <v>0.37704918032786877</v>
      </c>
      <c r="R103" s="17">
        <v>0.6885245901639343</v>
      </c>
      <c r="S103" s="17">
        <v>295.99999999999994</v>
      </c>
      <c r="T103" s="17">
        <v>-0.46392</v>
      </c>
      <c r="U103" s="68" t="str">
        <f t="shared" si="19"/>
        <v>Alta</v>
      </c>
      <c r="AE103" s="17">
        <f t="shared" si="20"/>
        <v>296</v>
      </c>
      <c r="AF103" s="18">
        <f t="shared" si="21"/>
        <v>392.56599709729608</v>
      </c>
      <c r="AG103" s="17">
        <f t="shared" si="22"/>
        <v>1</v>
      </c>
      <c r="AH103" s="17">
        <f t="shared" si="23"/>
        <v>65</v>
      </c>
      <c r="AI103" s="17">
        <f t="shared" si="24"/>
        <v>0</v>
      </c>
      <c r="AJ103" s="17">
        <f t="shared" si="25"/>
        <v>66</v>
      </c>
      <c r="AK103" s="18">
        <f t="shared" si="26"/>
        <v>116.48124893417442</v>
      </c>
      <c r="AL103" s="17">
        <v>-0.46392</v>
      </c>
      <c r="AM103" s="68" t="s">
        <v>47</v>
      </c>
      <c r="AO103" s="19">
        <v>127</v>
      </c>
      <c r="AP103" s="20" t="s">
        <v>164</v>
      </c>
      <c r="AQ103" s="21">
        <v>302</v>
      </c>
      <c r="AR103" s="21">
        <v>302</v>
      </c>
      <c r="AS103" s="22">
        <v>267</v>
      </c>
      <c r="AT103" s="22">
        <v>35</v>
      </c>
      <c r="AU103" s="23">
        <v>0</v>
      </c>
      <c r="AV103" s="24">
        <v>1113</v>
      </c>
      <c r="AW103" s="22">
        <v>518</v>
      </c>
      <c r="AX103" s="23">
        <v>595</v>
      </c>
      <c r="AZ103"/>
    </row>
    <row r="104" spans="2:52" x14ac:dyDescent="0.25">
      <c r="B104" s="13">
        <f t="shared" si="27"/>
        <v>101</v>
      </c>
      <c r="C104" s="28" t="str">
        <f>VLOOKUP($D$4:$D$406,[1]Hoja2!$D$2:$E$486,2,FALSE)</f>
        <v>LEMPIRA No.1</v>
      </c>
      <c r="D104" s="17">
        <v>292</v>
      </c>
      <c r="E104" s="17">
        <v>0.5689045936395758</v>
      </c>
      <c r="F104" s="17">
        <v>0.87279151943462929</v>
      </c>
      <c r="G104" s="17">
        <v>1</v>
      </c>
      <c r="H104" s="17">
        <v>0.964566929133858</v>
      </c>
      <c r="I104" s="17">
        <v>0.93700787401574803</v>
      </c>
      <c r="J104" s="17">
        <v>0.98818897637795289</v>
      </c>
      <c r="K104" s="17">
        <v>0.98818897637795289</v>
      </c>
      <c r="L104" s="17">
        <v>0.98425196850393692</v>
      </c>
      <c r="M104" s="17">
        <v>3.1496062992125998E-2</v>
      </c>
      <c r="N104" s="17">
        <v>2.755905511811025E-2</v>
      </c>
      <c r="O104" s="17">
        <v>0</v>
      </c>
      <c r="P104" s="17">
        <v>0.50787401574803204</v>
      </c>
      <c r="Q104" s="17">
        <v>0.3425196850393703</v>
      </c>
      <c r="R104" s="17">
        <v>0.34645669291338588</v>
      </c>
      <c r="S104" s="17">
        <v>1023.0000000000006</v>
      </c>
      <c r="T104" s="17">
        <v>-0.44507999999999998</v>
      </c>
      <c r="U104" s="68" t="str">
        <f t="shared" si="19"/>
        <v>Alta</v>
      </c>
      <c r="AE104" s="17">
        <f t="shared" si="20"/>
        <v>1024</v>
      </c>
      <c r="AF104" s="18">
        <f t="shared" si="21"/>
        <v>1358.0661521203756</v>
      </c>
      <c r="AG104" s="17">
        <f t="shared" si="22"/>
        <v>28</v>
      </c>
      <c r="AH104" s="17">
        <f t="shared" si="23"/>
        <v>256</v>
      </c>
      <c r="AI104" s="17">
        <f t="shared" si="24"/>
        <v>0</v>
      </c>
      <c r="AJ104" s="17">
        <f t="shared" si="25"/>
        <v>284</v>
      </c>
      <c r="AK104" s="18">
        <f t="shared" si="26"/>
        <v>501.22234389856874</v>
      </c>
      <c r="AL104" s="17">
        <v>-0.44507999999999998</v>
      </c>
      <c r="AM104" s="68" t="s">
        <v>47</v>
      </c>
      <c r="AO104" s="19">
        <v>128</v>
      </c>
      <c r="AP104" s="20" t="s">
        <v>165</v>
      </c>
      <c r="AQ104" s="21">
        <v>71</v>
      </c>
      <c r="AR104" s="21">
        <v>71</v>
      </c>
      <c r="AS104" s="22">
        <v>66</v>
      </c>
      <c r="AT104" s="22">
        <v>5</v>
      </c>
      <c r="AU104" s="23">
        <v>0</v>
      </c>
      <c r="AV104" s="24">
        <v>322</v>
      </c>
      <c r="AW104" s="22">
        <v>160</v>
      </c>
      <c r="AX104" s="23">
        <v>162</v>
      </c>
      <c r="AZ104"/>
    </row>
    <row r="105" spans="2:52" x14ac:dyDescent="0.25">
      <c r="B105" s="13">
        <f t="shared" si="27"/>
        <v>102</v>
      </c>
      <c r="C105" s="28" t="str">
        <f>VLOOKUP($D$4:$D$406,[1]Hoja2!$D$2:$E$486,2,FALSE)</f>
        <v>Col. Roberto Suazo Cordova</v>
      </c>
      <c r="D105" s="17">
        <v>144</v>
      </c>
      <c r="E105" s="17">
        <v>0.90347490347490367</v>
      </c>
      <c r="F105" s="17">
        <v>0.72007722007722008</v>
      </c>
      <c r="G105" s="17">
        <v>0.97683397683397755</v>
      </c>
      <c r="H105" s="17">
        <v>0.88387096774193508</v>
      </c>
      <c r="I105" s="17">
        <v>0.82580645161290278</v>
      </c>
      <c r="J105" s="17">
        <v>0.91612903225806486</v>
      </c>
      <c r="K105" s="17">
        <v>0.9827956989247314</v>
      </c>
      <c r="L105" s="17">
        <v>0.978494623655914</v>
      </c>
      <c r="M105" s="17">
        <v>7.9569892473118325E-2</v>
      </c>
      <c r="N105" s="17">
        <v>1.7204301075268841E-2</v>
      </c>
      <c r="O105" s="17">
        <v>6.4516129032257978E-3</v>
      </c>
      <c r="P105" s="17">
        <v>0.825806451612903</v>
      </c>
      <c r="Q105" s="17">
        <v>0.35268817204301051</v>
      </c>
      <c r="R105" s="17">
        <v>0.46451612903225803</v>
      </c>
      <c r="S105" s="17">
        <v>2166.0000000000018</v>
      </c>
      <c r="T105" s="17">
        <v>-0.44097999999999998</v>
      </c>
      <c r="U105" s="68" t="str">
        <f t="shared" si="19"/>
        <v>Alta</v>
      </c>
      <c r="AE105" s="17">
        <f t="shared" si="20"/>
        <v>2162</v>
      </c>
      <c r="AF105" s="18">
        <f t="shared" si="21"/>
        <v>2867.3232625822775</v>
      </c>
      <c r="AG105" s="17">
        <f t="shared" si="22"/>
        <v>37</v>
      </c>
      <c r="AH105" s="17">
        <f t="shared" si="23"/>
        <v>478</v>
      </c>
      <c r="AI105" s="17">
        <f t="shared" si="24"/>
        <v>0</v>
      </c>
      <c r="AJ105" s="17">
        <f t="shared" si="25"/>
        <v>515</v>
      </c>
      <c r="AK105" s="18">
        <f t="shared" si="26"/>
        <v>908.90671516817918</v>
      </c>
      <c r="AL105" s="17">
        <v>-0.44097999999999998</v>
      </c>
      <c r="AM105" s="68" t="s">
        <v>47</v>
      </c>
      <c r="AO105" s="19">
        <v>129</v>
      </c>
      <c r="AP105" s="20" t="s">
        <v>166</v>
      </c>
      <c r="AQ105" s="21">
        <v>186</v>
      </c>
      <c r="AR105" s="21">
        <v>186</v>
      </c>
      <c r="AS105" s="22">
        <v>160</v>
      </c>
      <c r="AT105" s="22">
        <v>26</v>
      </c>
      <c r="AU105" s="23">
        <v>0</v>
      </c>
      <c r="AV105" s="24">
        <v>592</v>
      </c>
      <c r="AW105" s="22">
        <v>266</v>
      </c>
      <c r="AX105" s="23">
        <v>326</v>
      </c>
      <c r="AZ105"/>
    </row>
    <row r="106" spans="2:52" x14ac:dyDescent="0.25">
      <c r="B106" s="13">
        <f t="shared" si="27"/>
        <v>103</v>
      </c>
      <c r="C106" s="28" t="str">
        <f>VLOOKUP($D$4:$D$406,[1]Hoja2!$D$2:$E$486,2,FALSE)</f>
        <v>MONTAÑITA</v>
      </c>
      <c r="D106" s="17">
        <v>325</v>
      </c>
      <c r="E106" s="17">
        <v>0.6590389016018301</v>
      </c>
      <c r="F106" s="17">
        <v>0.9473684210526313</v>
      </c>
      <c r="G106" s="17">
        <v>0.96567505720823821</v>
      </c>
      <c r="H106" s="17">
        <v>0.93472584856396834</v>
      </c>
      <c r="I106" s="17">
        <v>0.95822454308094041</v>
      </c>
      <c r="J106" s="17">
        <v>0.99477806788511713</v>
      </c>
      <c r="K106" s="17">
        <v>0.97389033942558789</v>
      </c>
      <c r="L106" s="17">
        <v>0.95561357702349947</v>
      </c>
      <c r="M106" s="17">
        <v>0.11749347258485648</v>
      </c>
      <c r="N106" s="17">
        <v>2.3498694516971275E-2</v>
      </c>
      <c r="O106" s="17">
        <v>2.6109660574412533E-3</v>
      </c>
      <c r="P106" s="17">
        <v>0.55091383812010442</v>
      </c>
      <c r="Q106" s="17">
        <v>0.33159268929503904</v>
      </c>
      <c r="R106" s="17">
        <v>0.3394255874673629</v>
      </c>
      <c r="S106" s="17">
        <v>1721.0000000000011</v>
      </c>
      <c r="T106" s="17">
        <v>-0.43192000000000003</v>
      </c>
      <c r="U106" s="68" t="str">
        <f t="shared" si="19"/>
        <v>Alta</v>
      </c>
      <c r="AE106" s="17">
        <f t="shared" si="20"/>
        <v>1721</v>
      </c>
      <c r="AF106" s="18">
        <f t="shared" si="21"/>
        <v>2282.4529763663736</v>
      </c>
      <c r="AG106" s="17">
        <f t="shared" si="22"/>
        <v>48</v>
      </c>
      <c r="AH106" s="17">
        <f t="shared" si="23"/>
        <v>389</v>
      </c>
      <c r="AI106" s="17">
        <f t="shared" si="24"/>
        <v>0</v>
      </c>
      <c r="AJ106" s="17">
        <f t="shared" si="25"/>
        <v>437</v>
      </c>
      <c r="AK106" s="18">
        <f t="shared" si="26"/>
        <v>771.24705733688211</v>
      </c>
      <c r="AL106" s="17">
        <v>-0.43192000000000003</v>
      </c>
      <c r="AM106" s="68" t="s">
        <v>47</v>
      </c>
      <c r="AO106" s="19">
        <v>130</v>
      </c>
      <c r="AP106" s="20" t="s">
        <v>167</v>
      </c>
      <c r="AQ106" s="21">
        <v>235</v>
      </c>
      <c r="AR106" s="21">
        <v>235</v>
      </c>
      <c r="AS106" s="22">
        <v>207</v>
      </c>
      <c r="AT106" s="22">
        <v>28</v>
      </c>
      <c r="AU106" s="23">
        <v>0</v>
      </c>
      <c r="AV106" s="24">
        <v>801</v>
      </c>
      <c r="AW106" s="22">
        <v>348</v>
      </c>
      <c r="AX106" s="23">
        <v>453</v>
      </c>
      <c r="AZ106"/>
    </row>
    <row r="107" spans="2:52" x14ac:dyDescent="0.25">
      <c r="B107" s="13">
        <f t="shared" si="27"/>
        <v>104</v>
      </c>
      <c r="C107" s="28" t="str">
        <f>VLOOKUP($D$4:$D$406,[1]Hoja2!$D$2:$E$486,2,FALSE)</f>
        <v>Miguel Angel Pavon III</v>
      </c>
      <c r="D107" s="17">
        <v>477</v>
      </c>
      <c r="E107" s="17">
        <v>0.85330073349633262</v>
      </c>
      <c r="F107" s="17">
        <v>0.70098039215686281</v>
      </c>
      <c r="G107" s="17">
        <v>0.99264705882352899</v>
      </c>
      <c r="H107" s="17">
        <v>0.8634020618556697</v>
      </c>
      <c r="I107" s="17">
        <v>0.98453608247422686</v>
      </c>
      <c r="J107" s="17">
        <v>1</v>
      </c>
      <c r="K107" s="17">
        <v>1</v>
      </c>
      <c r="L107" s="17">
        <v>0.97422680412371132</v>
      </c>
      <c r="M107" s="17">
        <v>0.40463917525773202</v>
      </c>
      <c r="N107" s="17">
        <v>7.7319587628865939E-3</v>
      </c>
      <c r="O107" s="17">
        <v>0</v>
      </c>
      <c r="P107" s="17">
        <v>0.70618556701030943</v>
      </c>
      <c r="Q107" s="17">
        <v>0.28608247422680422</v>
      </c>
      <c r="R107" s="17">
        <v>0.4072164948453611</v>
      </c>
      <c r="S107" s="17">
        <v>1837.0000000000016</v>
      </c>
      <c r="T107" s="17">
        <v>-0.42834</v>
      </c>
      <c r="U107" s="68" t="str">
        <f t="shared" si="19"/>
        <v>Alta</v>
      </c>
      <c r="AE107" s="17">
        <f t="shared" si="20"/>
        <v>1810</v>
      </c>
      <c r="AF107" s="18">
        <f t="shared" si="21"/>
        <v>2400.4880227908984</v>
      </c>
      <c r="AG107" s="17">
        <f t="shared" si="22"/>
        <v>2</v>
      </c>
      <c r="AH107" s="17">
        <f t="shared" si="23"/>
        <v>401</v>
      </c>
      <c r="AI107" s="17">
        <f t="shared" si="24"/>
        <v>1</v>
      </c>
      <c r="AJ107" s="17">
        <f t="shared" si="25"/>
        <v>403</v>
      </c>
      <c r="AK107" s="18">
        <f t="shared" si="26"/>
        <v>711.24156546170138</v>
      </c>
      <c r="AL107" s="17">
        <v>-0.42834</v>
      </c>
      <c r="AM107" s="68" t="s">
        <v>47</v>
      </c>
      <c r="AO107" s="19">
        <v>131</v>
      </c>
      <c r="AP107" s="20" t="s">
        <v>168</v>
      </c>
      <c r="AQ107" s="21">
        <v>534</v>
      </c>
      <c r="AR107" s="21">
        <v>534</v>
      </c>
      <c r="AS107" s="22">
        <v>465</v>
      </c>
      <c r="AT107" s="22">
        <v>69</v>
      </c>
      <c r="AU107" s="23">
        <v>0</v>
      </c>
      <c r="AV107" s="24">
        <v>1323</v>
      </c>
      <c r="AW107" s="22">
        <v>627</v>
      </c>
      <c r="AX107" s="23">
        <v>696</v>
      </c>
      <c r="AZ107"/>
    </row>
    <row r="108" spans="2:52" x14ac:dyDescent="0.25">
      <c r="B108" s="13">
        <f t="shared" si="27"/>
        <v>105</v>
      </c>
      <c r="C108" s="28" t="str">
        <f>VLOOKUP($D$4:$D$406,[1]Hoja2!$D$2:$E$486,2,FALSE)</f>
        <v>ORQUIDEA</v>
      </c>
      <c r="D108" s="17">
        <v>339</v>
      </c>
      <c r="E108" s="17">
        <v>0.71913580246913555</v>
      </c>
      <c r="F108" s="17">
        <v>0.81172839506172856</v>
      </c>
      <c r="G108" s="17">
        <v>0.99074074074074103</v>
      </c>
      <c r="H108" s="17">
        <v>0.96453900709219853</v>
      </c>
      <c r="I108" s="17">
        <v>0.97872340425531967</v>
      </c>
      <c r="J108" s="17">
        <v>0.99645390070921991</v>
      </c>
      <c r="K108" s="17">
        <v>0.98226950354609954</v>
      </c>
      <c r="L108" s="17">
        <v>0.90425531914893598</v>
      </c>
      <c r="M108" s="17">
        <v>5.3191489361702156E-2</v>
      </c>
      <c r="N108" s="17">
        <v>4.6099290780141848E-2</v>
      </c>
      <c r="O108" s="17">
        <v>1.0638297872340425E-2</v>
      </c>
      <c r="P108" s="17">
        <v>0.26241134751773049</v>
      </c>
      <c r="Q108" s="17">
        <v>0.37234042553191504</v>
      </c>
      <c r="R108" s="17">
        <v>0.50000000000000011</v>
      </c>
      <c r="S108" s="17">
        <v>1261.0000000000005</v>
      </c>
      <c r="T108" s="17">
        <v>-0.42070000000000002</v>
      </c>
      <c r="U108" s="68" t="str">
        <f t="shared" si="19"/>
        <v>Alta</v>
      </c>
      <c r="AE108" s="17">
        <f t="shared" si="20"/>
        <v>1264</v>
      </c>
      <c r="AF108" s="18">
        <f t="shared" si="21"/>
        <v>1676.3629065235887</v>
      </c>
      <c r="AG108" s="17">
        <f t="shared" si="22"/>
        <v>20</v>
      </c>
      <c r="AH108" s="17">
        <f t="shared" si="23"/>
        <v>306</v>
      </c>
      <c r="AI108" s="17">
        <f t="shared" si="24"/>
        <v>0</v>
      </c>
      <c r="AJ108" s="17">
        <f t="shared" si="25"/>
        <v>326</v>
      </c>
      <c r="AK108" s="18">
        <f t="shared" si="26"/>
        <v>575.34677503849787</v>
      </c>
      <c r="AL108" s="17">
        <v>-0.42070000000000002</v>
      </c>
      <c r="AM108" s="68" t="s">
        <v>47</v>
      </c>
      <c r="AO108" s="19">
        <v>133</v>
      </c>
      <c r="AP108" s="20" t="s">
        <v>169</v>
      </c>
      <c r="AQ108" s="21">
        <v>179</v>
      </c>
      <c r="AR108" s="21">
        <v>179</v>
      </c>
      <c r="AS108" s="22">
        <v>157</v>
      </c>
      <c r="AT108" s="22">
        <v>22</v>
      </c>
      <c r="AU108" s="23">
        <v>0</v>
      </c>
      <c r="AV108" s="24">
        <v>659</v>
      </c>
      <c r="AW108" s="22">
        <v>313</v>
      </c>
      <c r="AX108" s="23">
        <v>346</v>
      </c>
      <c r="AZ108"/>
    </row>
    <row r="109" spans="2:52" x14ac:dyDescent="0.25">
      <c r="B109" s="13">
        <f t="shared" si="27"/>
        <v>106</v>
      </c>
      <c r="C109" s="28" t="str">
        <f>VLOOKUP($D$4:$D$406,[1]Hoja2!$D$2:$E$486,2,FALSE)</f>
        <v>COLINAS DEL CARMEN</v>
      </c>
      <c r="D109" s="17">
        <v>231</v>
      </c>
      <c r="E109" s="17">
        <v>0.88524590163934413</v>
      </c>
      <c r="F109" s="17">
        <v>0.8382838283828381</v>
      </c>
      <c r="G109" s="17">
        <v>1</v>
      </c>
      <c r="H109" s="17">
        <v>0.8265682656826564</v>
      </c>
      <c r="I109" s="17">
        <v>0.88191881918819204</v>
      </c>
      <c r="J109" s="17">
        <v>0.97785977859778639</v>
      </c>
      <c r="K109" s="17">
        <v>0.97416974169741655</v>
      </c>
      <c r="L109" s="17">
        <v>0.91512915129151318</v>
      </c>
      <c r="M109" s="17">
        <v>3.3210332103321034E-2</v>
      </c>
      <c r="N109" s="17">
        <v>1.8450184501845018E-2</v>
      </c>
      <c r="O109" s="17">
        <v>1.8450184501845011E-2</v>
      </c>
      <c r="P109" s="17">
        <v>0.70479704797048026</v>
      </c>
      <c r="Q109" s="17">
        <v>0.40221402214022178</v>
      </c>
      <c r="R109" s="17">
        <v>0.48339483394833987</v>
      </c>
      <c r="S109" s="17">
        <v>1214.9999999999991</v>
      </c>
      <c r="T109" s="17">
        <v>-0.41792000000000001</v>
      </c>
      <c r="U109" s="68" t="str">
        <f t="shared" si="19"/>
        <v>Alta</v>
      </c>
      <c r="AE109" s="17">
        <f t="shared" si="20"/>
        <v>1306</v>
      </c>
      <c r="AF109" s="18">
        <f t="shared" si="21"/>
        <v>1732.0648385441509</v>
      </c>
      <c r="AG109" s="17">
        <f t="shared" si="22"/>
        <v>27</v>
      </c>
      <c r="AH109" s="17">
        <f t="shared" si="23"/>
        <v>267</v>
      </c>
      <c r="AI109" s="17">
        <f t="shared" si="24"/>
        <v>1</v>
      </c>
      <c r="AJ109" s="17">
        <f t="shared" si="25"/>
        <v>294</v>
      </c>
      <c r="AK109" s="18">
        <f t="shared" si="26"/>
        <v>518.87101797950424</v>
      </c>
      <c r="AL109" s="17">
        <v>-0.41792000000000001</v>
      </c>
      <c r="AM109" s="68" t="s">
        <v>47</v>
      </c>
      <c r="AO109" s="19">
        <v>134</v>
      </c>
      <c r="AP109" s="20" t="s">
        <v>170</v>
      </c>
      <c r="AQ109" s="21">
        <v>497</v>
      </c>
      <c r="AR109" s="21">
        <v>497</v>
      </c>
      <c r="AS109" s="22">
        <v>444</v>
      </c>
      <c r="AT109" s="22">
        <v>53</v>
      </c>
      <c r="AU109" s="23">
        <v>0</v>
      </c>
      <c r="AV109" s="24">
        <v>1867</v>
      </c>
      <c r="AW109" s="22">
        <v>877</v>
      </c>
      <c r="AX109" s="23">
        <v>990</v>
      </c>
      <c r="AZ109"/>
    </row>
    <row r="110" spans="2:52" x14ac:dyDescent="0.25">
      <c r="B110" s="13">
        <f t="shared" si="27"/>
        <v>107</v>
      </c>
      <c r="C110" s="28" t="str">
        <f>VLOOKUP($D$4:$D$406,[1]Hoja2!$D$2:$E$486,2,FALSE)</f>
        <v>MIRAMELINDA</v>
      </c>
      <c r="D110" s="17">
        <v>324</v>
      </c>
      <c r="E110" s="17">
        <v>1</v>
      </c>
      <c r="F110" s="17">
        <v>0.66197183098591572</v>
      </c>
      <c r="G110" s="17">
        <v>1</v>
      </c>
      <c r="H110" s="17">
        <v>0.9818181818181817</v>
      </c>
      <c r="I110" s="17">
        <v>0.9818181818181817</v>
      </c>
      <c r="J110" s="17">
        <v>1</v>
      </c>
      <c r="K110" s="17">
        <v>0.96363636363636351</v>
      </c>
      <c r="L110" s="17">
        <v>0.85454545454545439</v>
      </c>
      <c r="M110" s="17">
        <v>0</v>
      </c>
      <c r="N110" s="17">
        <v>0</v>
      </c>
      <c r="O110" s="17">
        <v>1.8181818181818181E-2</v>
      </c>
      <c r="P110" s="17">
        <v>0.76363636363636356</v>
      </c>
      <c r="Q110" s="17">
        <v>0.4</v>
      </c>
      <c r="R110" s="17">
        <v>0.49090909090909074</v>
      </c>
      <c r="S110" s="17">
        <v>255.99999999999994</v>
      </c>
      <c r="T110" s="17">
        <v>-0.41753000000000001</v>
      </c>
      <c r="U110" s="68" t="str">
        <f t="shared" si="19"/>
        <v>Alta</v>
      </c>
      <c r="AE110" s="17">
        <f t="shared" si="20"/>
        <v>256</v>
      </c>
      <c r="AF110" s="18">
        <f t="shared" si="21"/>
        <v>339.5165380300939</v>
      </c>
      <c r="AG110" s="17">
        <f t="shared" si="22"/>
        <v>5</v>
      </c>
      <c r="AH110" s="17">
        <f t="shared" si="23"/>
        <v>66</v>
      </c>
      <c r="AI110" s="17">
        <f t="shared" si="24"/>
        <v>0</v>
      </c>
      <c r="AJ110" s="17">
        <f t="shared" si="25"/>
        <v>71</v>
      </c>
      <c r="AK110" s="18">
        <f t="shared" si="26"/>
        <v>125.30558597464218</v>
      </c>
      <c r="AL110" s="17">
        <v>-0.41753000000000001</v>
      </c>
      <c r="AM110" s="68" t="s">
        <v>47</v>
      </c>
      <c r="AO110" s="19">
        <v>135</v>
      </c>
      <c r="AP110" s="20" t="s">
        <v>171</v>
      </c>
      <c r="AQ110" s="21">
        <v>607</v>
      </c>
      <c r="AR110" s="21">
        <v>606</v>
      </c>
      <c r="AS110" s="22">
        <v>565</v>
      </c>
      <c r="AT110" s="22">
        <v>41</v>
      </c>
      <c r="AU110" s="23">
        <v>1</v>
      </c>
      <c r="AV110" s="24">
        <v>2264</v>
      </c>
      <c r="AW110" s="22">
        <v>1070</v>
      </c>
      <c r="AX110" s="23">
        <v>1194</v>
      </c>
      <c r="AZ110"/>
    </row>
    <row r="111" spans="2:52" x14ac:dyDescent="0.25">
      <c r="B111" s="13">
        <f t="shared" si="27"/>
        <v>108</v>
      </c>
      <c r="C111" s="28" t="str">
        <f>VLOOKUP($D$4:$D$406,[1]Hoja2!$D$2:$E$486,2,FALSE)</f>
        <v>LOMAS DE RAQUEL</v>
      </c>
      <c r="D111" s="17">
        <v>302</v>
      </c>
      <c r="E111" s="17">
        <v>0.75862068965517204</v>
      </c>
      <c r="F111" s="17">
        <v>0.50574712643678166</v>
      </c>
      <c r="G111" s="17">
        <v>1</v>
      </c>
      <c r="H111" s="17">
        <v>0.87654320987654288</v>
      </c>
      <c r="I111" s="17">
        <v>0.98765432098765449</v>
      </c>
      <c r="J111" s="17">
        <v>1</v>
      </c>
      <c r="K111" s="17">
        <v>1</v>
      </c>
      <c r="L111" s="17">
        <v>0.87654320987654322</v>
      </c>
      <c r="M111" s="17">
        <v>0</v>
      </c>
      <c r="N111" s="17">
        <v>0.46913580246913578</v>
      </c>
      <c r="O111" s="17">
        <v>0</v>
      </c>
      <c r="P111" s="17">
        <v>0.77777777777777746</v>
      </c>
      <c r="Q111" s="17">
        <v>0.16049382716049387</v>
      </c>
      <c r="R111" s="17">
        <v>0.76543209876543195</v>
      </c>
      <c r="S111" s="17">
        <v>369.00000000000011</v>
      </c>
      <c r="T111" s="17">
        <v>-0.41138000000000002</v>
      </c>
      <c r="U111" s="68" t="str">
        <f t="shared" si="19"/>
        <v>Alta</v>
      </c>
      <c r="AE111" s="17">
        <f t="shared" si="20"/>
        <v>369</v>
      </c>
      <c r="AF111" s="18">
        <f t="shared" si="21"/>
        <v>489.38125989494006</v>
      </c>
      <c r="AG111" s="17">
        <f t="shared" si="22"/>
        <v>1</v>
      </c>
      <c r="AH111" s="17">
        <f t="shared" si="23"/>
        <v>86</v>
      </c>
      <c r="AI111" s="17">
        <f t="shared" si="24"/>
        <v>0</v>
      </c>
      <c r="AJ111" s="17">
        <f t="shared" si="25"/>
        <v>87</v>
      </c>
      <c r="AK111" s="18">
        <f t="shared" si="26"/>
        <v>153.543464504139</v>
      </c>
      <c r="AL111" s="17">
        <v>-0.41138000000000002</v>
      </c>
      <c r="AM111" s="68" t="s">
        <v>47</v>
      </c>
      <c r="AO111" s="19">
        <v>136</v>
      </c>
      <c r="AP111" s="20" t="s">
        <v>172</v>
      </c>
      <c r="AQ111" s="21">
        <v>285</v>
      </c>
      <c r="AR111" s="21">
        <v>285</v>
      </c>
      <c r="AS111" s="22">
        <v>248</v>
      </c>
      <c r="AT111" s="22">
        <v>37</v>
      </c>
      <c r="AU111" s="23">
        <v>0</v>
      </c>
      <c r="AV111" s="24">
        <v>982</v>
      </c>
      <c r="AW111" s="22">
        <v>466</v>
      </c>
      <c r="AX111" s="23">
        <v>516</v>
      </c>
      <c r="AZ111"/>
    </row>
    <row r="112" spans="2:52" x14ac:dyDescent="0.25">
      <c r="B112" s="13">
        <f t="shared" si="27"/>
        <v>109</v>
      </c>
      <c r="C112" s="28" t="str">
        <f>VLOOKUP($D$4:$D$406,[1]Hoja2!$D$2:$E$486,2,FALSE)</f>
        <v>SANTA VENECIA</v>
      </c>
      <c r="D112" s="17">
        <v>388</v>
      </c>
      <c r="E112" s="17">
        <v>0.934782608695652</v>
      </c>
      <c r="F112" s="17">
        <v>0.95652173913043481</v>
      </c>
      <c r="G112" s="17">
        <v>1</v>
      </c>
      <c r="H112" s="17">
        <v>0.89130434782608692</v>
      </c>
      <c r="I112" s="17">
        <v>0.93478260869565211</v>
      </c>
      <c r="J112" s="17">
        <v>1</v>
      </c>
      <c r="K112" s="17">
        <v>0.97826086956521729</v>
      </c>
      <c r="L112" s="17">
        <v>0.93478260869565211</v>
      </c>
      <c r="M112" s="17">
        <v>4.3478260869565216E-2</v>
      </c>
      <c r="N112" s="17">
        <v>2.1739130434782608E-2</v>
      </c>
      <c r="O112" s="17">
        <v>0</v>
      </c>
      <c r="P112" s="17">
        <v>0.73913043478260854</v>
      </c>
      <c r="Q112" s="17">
        <v>0.36956521739130432</v>
      </c>
      <c r="R112" s="17">
        <v>0.2608695652173913</v>
      </c>
      <c r="S112" s="17">
        <v>221.99999999999994</v>
      </c>
      <c r="T112" s="17">
        <v>-0.40416000000000002</v>
      </c>
      <c r="U112" s="68" t="str">
        <f t="shared" si="19"/>
        <v>Alta</v>
      </c>
      <c r="AE112" s="17">
        <f t="shared" si="20"/>
        <v>222</v>
      </c>
      <c r="AF112" s="18">
        <f t="shared" si="21"/>
        <v>294.42449782297206</v>
      </c>
      <c r="AG112" s="17">
        <f t="shared" si="22"/>
        <v>2</v>
      </c>
      <c r="AH112" s="17">
        <f t="shared" si="23"/>
        <v>44</v>
      </c>
      <c r="AI112" s="17">
        <f t="shared" si="24"/>
        <v>0</v>
      </c>
      <c r="AJ112" s="17">
        <f t="shared" si="25"/>
        <v>46</v>
      </c>
      <c r="AK112" s="18">
        <f t="shared" si="26"/>
        <v>81.183900772303389</v>
      </c>
      <c r="AL112" s="17">
        <v>-0.40416000000000002</v>
      </c>
      <c r="AM112" s="68" t="s">
        <v>47</v>
      </c>
      <c r="AO112" s="19">
        <v>137</v>
      </c>
      <c r="AP112" s="20" t="s">
        <v>173</v>
      </c>
      <c r="AQ112" s="21">
        <v>123</v>
      </c>
      <c r="AR112" s="21">
        <v>123</v>
      </c>
      <c r="AS112" s="22">
        <v>120</v>
      </c>
      <c r="AT112" s="22">
        <v>3</v>
      </c>
      <c r="AU112" s="23">
        <v>0</v>
      </c>
      <c r="AV112" s="24">
        <v>489</v>
      </c>
      <c r="AW112" s="22">
        <v>232</v>
      </c>
      <c r="AX112" s="23">
        <v>257</v>
      </c>
      <c r="AZ112"/>
    </row>
    <row r="113" spans="2:52" x14ac:dyDescent="0.25">
      <c r="B113" s="13">
        <f t="shared" si="27"/>
        <v>110</v>
      </c>
      <c r="C113" s="28" t="str">
        <f>VLOOKUP($D$4:$D$406,[1]Hoja2!$D$2:$E$486,2,FALSE)</f>
        <v>Col. Los Angeles No 3</v>
      </c>
      <c r="D113" s="17">
        <v>105</v>
      </c>
      <c r="E113" s="17">
        <v>0.72868217054263584</v>
      </c>
      <c r="F113" s="17">
        <v>0.76356589147286802</v>
      </c>
      <c r="G113" s="17">
        <v>0.99224806201550364</v>
      </c>
      <c r="H113" s="17">
        <v>0.90217391304347827</v>
      </c>
      <c r="I113" s="17">
        <v>0.92391304347826042</v>
      </c>
      <c r="J113" s="17">
        <v>0.97826086956521707</v>
      </c>
      <c r="K113" s="17">
        <v>0.99456521739130399</v>
      </c>
      <c r="L113" s="17">
        <v>0.87499999999999989</v>
      </c>
      <c r="M113" s="17">
        <v>0.35869565217391297</v>
      </c>
      <c r="N113" s="17">
        <v>2.1739130434782608E-2</v>
      </c>
      <c r="O113" s="17">
        <v>5.4347826086956529E-3</v>
      </c>
      <c r="P113" s="17">
        <v>0.6195652173913041</v>
      </c>
      <c r="Q113" s="17">
        <v>0.29891304347826103</v>
      </c>
      <c r="R113" s="17">
        <v>0.52173913043478248</v>
      </c>
      <c r="S113" s="17">
        <v>861.99999999999966</v>
      </c>
      <c r="T113" s="17">
        <v>-0.37025999999999998</v>
      </c>
      <c r="U113" s="68" t="str">
        <f t="shared" si="19"/>
        <v>Alta</v>
      </c>
      <c r="AE113" s="17">
        <f t="shared" si="20"/>
        <v>862</v>
      </c>
      <c r="AF113" s="18">
        <f t="shared" si="21"/>
        <v>1143.2158428982068</v>
      </c>
      <c r="AG113" s="17">
        <f t="shared" si="22"/>
        <v>69</v>
      </c>
      <c r="AH113" s="17">
        <f t="shared" si="23"/>
        <v>189</v>
      </c>
      <c r="AI113" s="17">
        <f t="shared" si="24"/>
        <v>0</v>
      </c>
      <c r="AJ113" s="17">
        <f t="shared" si="25"/>
        <v>258</v>
      </c>
      <c r="AK113" s="18">
        <f t="shared" si="26"/>
        <v>455.33579128813636</v>
      </c>
      <c r="AL113" s="17">
        <v>-0.37025999999999998</v>
      </c>
      <c r="AM113" s="68" t="s">
        <v>47</v>
      </c>
      <c r="AO113" s="19">
        <v>138</v>
      </c>
      <c r="AP113" s="20" t="s">
        <v>174</v>
      </c>
      <c r="AQ113" s="21">
        <v>60</v>
      </c>
      <c r="AR113" s="21">
        <v>59</v>
      </c>
      <c r="AS113" s="22">
        <v>40</v>
      </c>
      <c r="AT113" s="22">
        <v>19</v>
      </c>
      <c r="AU113" s="23">
        <v>1</v>
      </c>
      <c r="AV113" s="24">
        <v>120</v>
      </c>
      <c r="AW113" s="22">
        <v>56</v>
      </c>
      <c r="AX113" s="23">
        <v>64</v>
      </c>
      <c r="AZ113"/>
    </row>
    <row r="114" spans="2:52" x14ac:dyDescent="0.25">
      <c r="B114" s="13">
        <f t="shared" si="27"/>
        <v>111</v>
      </c>
      <c r="C114" s="28" t="str">
        <f>VLOOKUP($D$4:$D$406,[1]Hoja2!$D$2:$E$486,2,FALSE)</f>
        <v>Col. Sólita</v>
      </c>
      <c r="D114" s="17">
        <v>163</v>
      </c>
      <c r="E114" s="17">
        <v>0.81034482758620685</v>
      </c>
      <c r="F114" s="17">
        <v>0.9137931034482758</v>
      </c>
      <c r="G114" s="17">
        <v>1</v>
      </c>
      <c r="H114" s="17">
        <v>0.91489361702127669</v>
      </c>
      <c r="I114" s="17">
        <v>0.93617021276595735</v>
      </c>
      <c r="J114" s="17">
        <v>1</v>
      </c>
      <c r="K114" s="17">
        <v>0.95744680851063824</v>
      </c>
      <c r="L114" s="17">
        <v>0.93617021276595735</v>
      </c>
      <c r="M114" s="17">
        <v>0.46808510638297868</v>
      </c>
      <c r="N114" s="17">
        <v>0</v>
      </c>
      <c r="O114" s="17">
        <v>0</v>
      </c>
      <c r="P114" s="17">
        <v>0.44680851063829796</v>
      </c>
      <c r="Q114" s="17">
        <v>0.31914893617021284</v>
      </c>
      <c r="R114" s="17">
        <v>0.19148936170212766</v>
      </c>
      <c r="S114" s="17">
        <v>197</v>
      </c>
      <c r="T114" s="17">
        <v>-0.36904999999999999</v>
      </c>
      <c r="U114" s="68" t="str">
        <f t="shared" si="19"/>
        <v>Alta</v>
      </c>
      <c r="AE114" s="17">
        <f t="shared" si="20"/>
        <v>204</v>
      </c>
      <c r="AF114" s="18">
        <f t="shared" si="21"/>
        <v>270.5522412427311</v>
      </c>
      <c r="AG114" s="17">
        <f t="shared" si="22"/>
        <v>11</v>
      </c>
      <c r="AH114" s="17">
        <f t="shared" si="23"/>
        <v>48</v>
      </c>
      <c r="AI114" s="17">
        <f t="shared" si="24"/>
        <v>0</v>
      </c>
      <c r="AJ114" s="17">
        <f t="shared" si="25"/>
        <v>59</v>
      </c>
      <c r="AK114" s="18">
        <f t="shared" si="26"/>
        <v>104.12717707751956</v>
      </c>
      <c r="AL114" s="17">
        <v>-0.36904999999999999</v>
      </c>
      <c r="AM114" s="68" t="s">
        <v>47</v>
      </c>
      <c r="AO114" s="19">
        <v>139</v>
      </c>
      <c r="AP114" s="20" t="s">
        <v>175</v>
      </c>
      <c r="AQ114" s="21">
        <v>246</v>
      </c>
      <c r="AR114" s="21">
        <v>246</v>
      </c>
      <c r="AS114" s="22">
        <v>224</v>
      </c>
      <c r="AT114" s="22">
        <v>22</v>
      </c>
      <c r="AU114" s="23">
        <v>0</v>
      </c>
      <c r="AV114" s="24">
        <v>517</v>
      </c>
      <c r="AW114" s="22">
        <v>208</v>
      </c>
      <c r="AX114" s="23">
        <v>309</v>
      </c>
      <c r="AZ114"/>
    </row>
    <row r="115" spans="2:52" x14ac:dyDescent="0.25">
      <c r="B115" s="13">
        <f t="shared" si="27"/>
        <v>112</v>
      </c>
      <c r="C115" s="28" t="str">
        <f>VLOOKUP($D$4:$D$406,[1]Hoja2!$D$2:$E$486,2,FALSE)</f>
        <v>Aldea El Carmen</v>
      </c>
      <c r="D115" s="17">
        <v>181</v>
      </c>
      <c r="E115" s="17">
        <v>0.70866141732283461</v>
      </c>
      <c r="F115" s="17">
        <v>0.85301837270341241</v>
      </c>
      <c r="G115" s="17">
        <v>0.95669291338582652</v>
      </c>
      <c r="H115" s="17">
        <v>0.92220421393841212</v>
      </c>
      <c r="I115" s="17">
        <v>0.90923824959481281</v>
      </c>
      <c r="J115" s="17">
        <v>0.99189627228525068</v>
      </c>
      <c r="K115" s="17">
        <v>0.97893030794165281</v>
      </c>
      <c r="L115" s="17">
        <v>0.97893030794165314</v>
      </c>
      <c r="M115" s="17">
        <v>6.9692058346839475E-2</v>
      </c>
      <c r="N115" s="17">
        <v>4.2139384116693684E-2</v>
      </c>
      <c r="O115" s="17">
        <v>1.1345218800648309E-2</v>
      </c>
      <c r="P115" s="17">
        <v>0.61912479740680748</v>
      </c>
      <c r="Q115" s="17">
        <v>0.38249594813614274</v>
      </c>
      <c r="R115" s="17">
        <v>0.44408427876823359</v>
      </c>
      <c r="S115" s="17">
        <v>2806.0000000000005</v>
      </c>
      <c r="T115" s="17">
        <v>-0.36379</v>
      </c>
      <c r="U115" s="68" t="str">
        <f t="shared" si="19"/>
        <v>Alta</v>
      </c>
      <c r="AE115" s="17">
        <f t="shared" si="20"/>
        <v>2798</v>
      </c>
      <c r="AF115" s="18">
        <f t="shared" si="21"/>
        <v>3710.8096617507917</v>
      </c>
      <c r="AG115" s="17">
        <f t="shared" si="22"/>
        <v>126</v>
      </c>
      <c r="AH115" s="17">
        <f t="shared" si="23"/>
        <v>634</v>
      </c>
      <c r="AI115" s="17">
        <f t="shared" si="24"/>
        <v>0</v>
      </c>
      <c r="AJ115" s="17">
        <f t="shared" si="25"/>
        <v>760</v>
      </c>
      <c r="AK115" s="18">
        <f t="shared" si="26"/>
        <v>1341.2992301510994</v>
      </c>
      <c r="AL115" s="17">
        <v>-0.36379</v>
      </c>
      <c r="AM115" s="68" t="s">
        <v>47</v>
      </c>
      <c r="AO115" s="19">
        <v>140</v>
      </c>
      <c r="AP115" s="20" t="s">
        <v>176</v>
      </c>
      <c r="AQ115" s="21">
        <v>44</v>
      </c>
      <c r="AR115" s="21">
        <v>44</v>
      </c>
      <c r="AS115" s="22">
        <v>39</v>
      </c>
      <c r="AT115" s="22">
        <v>5</v>
      </c>
      <c r="AU115" s="23">
        <v>0</v>
      </c>
      <c r="AV115" s="24">
        <v>144</v>
      </c>
      <c r="AW115" s="22">
        <v>71</v>
      </c>
      <c r="AX115" s="23">
        <v>73</v>
      </c>
      <c r="AZ115"/>
    </row>
    <row r="116" spans="2:52" x14ac:dyDescent="0.25">
      <c r="B116" s="13">
        <f t="shared" si="27"/>
        <v>113</v>
      </c>
      <c r="C116" s="28" t="str">
        <f>VLOOKUP($D$4:$D$406,[1]Hoja2!$D$2:$E$486,2,FALSE)</f>
        <v>COL. ALTOS DEL PORVENIR</v>
      </c>
      <c r="D116" s="17">
        <v>202</v>
      </c>
      <c r="E116" s="17">
        <v>0.69491525423728828</v>
      </c>
      <c r="F116" s="17">
        <v>0.89830508474576265</v>
      </c>
      <c r="G116" s="17">
        <v>1</v>
      </c>
      <c r="H116" s="17">
        <v>0.95744680851063813</v>
      </c>
      <c r="I116" s="17">
        <v>0.97872340425531923</v>
      </c>
      <c r="J116" s="17">
        <v>0.98936170212765973</v>
      </c>
      <c r="K116" s="17">
        <v>1</v>
      </c>
      <c r="L116" s="17">
        <v>0.96808510638297873</v>
      </c>
      <c r="M116" s="17">
        <v>2.1276595744680864E-2</v>
      </c>
      <c r="N116" s="17">
        <v>2.1276595744680857E-2</v>
      </c>
      <c r="O116" s="17">
        <v>1.0638297872340429E-2</v>
      </c>
      <c r="P116" s="17">
        <v>0.62765957446808485</v>
      </c>
      <c r="Q116" s="17">
        <v>0.22340425531914904</v>
      </c>
      <c r="R116" s="17">
        <v>0.4468085106382978</v>
      </c>
      <c r="S116" s="17">
        <v>410.00000000000011</v>
      </c>
      <c r="T116" s="17">
        <v>-0.35328999999999999</v>
      </c>
      <c r="U116" s="68" t="str">
        <f t="shared" si="19"/>
        <v>Alta</v>
      </c>
      <c r="AE116" s="17">
        <f t="shared" si="20"/>
        <v>410</v>
      </c>
      <c r="AF116" s="18">
        <f t="shared" si="21"/>
        <v>543.75695543882227</v>
      </c>
      <c r="AG116" s="17">
        <f t="shared" si="22"/>
        <v>24</v>
      </c>
      <c r="AH116" s="17">
        <f t="shared" si="23"/>
        <v>94</v>
      </c>
      <c r="AI116" s="17">
        <f t="shared" si="24"/>
        <v>0</v>
      </c>
      <c r="AJ116" s="17">
        <f t="shared" si="25"/>
        <v>118</v>
      </c>
      <c r="AK116" s="18">
        <f t="shared" si="26"/>
        <v>208.25435415503912</v>
      </c>
      <c r="AL116" s="17">
        <v>-0.35328999999999999</v>
      </c>
      <c r="AM116" s="68" t="s">
        <v>47</v>
      </c>
      <c r="AO116" s="19">
        <v>141</v>
      </c>
      <c r="AP116" s="20" t="s">
        <v>177</v>
      </c>
      <c r="AQ116" s="21">
        <v>674</v>
      </c>
      <c r="AR116" s="21">
        <v>673</v>
      </c>
      <c r="AS116" s="22">
        <v>629</v>
      </c>
      <c r="AT116" s="22">
        <v>44</v>
      </c>
      <c r="AU116" s="23">
        <v>1</v>
      </c>
      <c r="AV116" s="24">
        <v>2189</v>
      </c>
      <c r="AW116" s="22">
        <v>1050</v>
      </c>
      <c r="AX116" s="23">
        <v>1139</v>
      </c>
      <c r="AZ116"/>
    </row>
    <row r="117" spans="2:52" ht="15.75" x14ac:dyDescent="0.25">
      <c r="B117" s="13">
        <f t="shared" si="27"/>
        <v>114</v>
      </c>
      <c r="C117" s="65" t="s">
        <v>85</v>
      </c>
      <c r="D117" s="17">
        <v>3</v>
      </c>
      <c r="E117" s="17">
        <v>0.90243902439024393</v>
      </c>
      <c r="F117" s="17">
        <v>0.68292682926829262</v>
      </c>
      <c r="G117" s="17">
        <v>0.92682926829268308</v>
      </c>
      <c r="H117" s="17">
        <v>0.82962962962962927</v>
      </c>
      <c r="I117" s="17">
        <v>0.88888888888888862</v>
      </c>
      <c r="J117" s="17">
        <v>0.93333333333333302</v>
      </c>
      <c r="K117" s="17">
        <v>0.92592592592592582</v>
      </c>
      <c r="L117" s="17">
        <v>0.94074074074074099</v>
      </c>
      <c r="M117" s="17">
        <v>0.45185185185185212</v>
      </c>
      <c r="N117" s="17">
        <v>7.4074074074074084E-2</v>
      </c>
      <c r="O117" s="17">
        <v>2.9629629629629634E-2</v>
      </c>
      <c r="P117" s="17">
        <v>0.71111111111111125</v>
      </c>
      <c r="Q117" s="17">
        <v>0.37777777777777782</v>
      </c>
      <c r="R117" s="17">
        <v>0.56296296296296289</v>
      </c>
      <c r="S117" s="17">
        <v>631.99999999999966</v>
      </c>
      <c r="T117" s="17">
        <v>-0.34821999999999997</v>
      </c>
      <c r="U117" s="68" t="str">
        <f t="shared" si="19"/>
        <v>Alta</v>
      </c>
      <c r="AE117" s="17">
        <v>0</v>
      </c>
      <c r="AF117" s="18">
        <f t="shared" si="21"/>
        <v>0</v>
      </c>
      <c r="AG117" s="17" t="e">
        <f t="shared" si="22"/>
        <v>#N/A</v>
      </c>
      <c r="AH117" s="17" t="e">
        <f t="shared" si="23"/>
        <v>#N/A</v>
      </c>
      <c r="AI117" s="17" t="e">
        <f t="shared" si="24"/>
        <v>#N/A</v>
      </c>
      <c r="AJ117" s="17">
        <v>0</v>
      </c>
      <c r="AK117" s="18">
        <f t="shared" si="26"/>
        <v>0</v>
      </c>
      <c r="AL117" s="17">
        <v>-0.34821999999999997</v>
      </c>
      <c r="AM117" s="68" t="s">
        <v>47</v>
      </c>
      <c r="AO117" s="19">
        <v>142</v>
      </c>
      <c r="AP117" s="20" t="s">
        <v>178</v>
      </c>
      <c r="AQ117" s="21">
        <v>907</v>
      </c>
      <c r="AR117" s="21">
        <v>906</v>
      </c>
      <c r="AS117" s="22">
        <v>794</v>
      </c>
      <c r="AT117" s="22">
        <v>112</v>
      </c>
      <c r="AU117" s="23">
        <v>1</v>
      </c>
      <c r="AV117" s="24">
        <v>2867</v>
      </c>
      <c r="AW117" s="22">
        <v>1317</v>
      </c>
      <c r="AX117" s="23">
        <v>1550</v>
      </c>
      <c r="AZ117"/>
    </row>
    <row r="118" spans="2:52" x14ac:dyDescent="0.25">
      <c r="B118" s="13">
        <f t="shared" si="27"/>
        <v>115</v>
      </c>
      <c r="C118" s="28" t="str">
        <f>VLOOKUP($D$4:$D$406,[1]Hoja2!$D$2:$E$486,2,FALSE)</f>
        <v>FINCA VIEJA</v>
      </c>
      <c r="D118" s="17">
        <v>263</v>
      </c>
      <c r="E118" s="17">
        <v>1</v>
      </c>
      <c r="F118" s="17">
        <v>0.7142857142857143</v>
      </c>
      <c r="G118" s="17">
        <v>1</v>
      </c>
      <c r="H118" s="17">
        <v>0.8</v>
      </c>
      <c r="I118" s="17">
        <v>0.4</v>
      </c>
      <c r="J118" s="17">
        <v>0.4</v>
      </c>
      <c r="K118" s="17">
        <v>0.8</v>
      </c>
      <c r="L118" s="17">
        <v>1</v>
      </c>
      <c r="M118" s="17">
        <v>0.4</v>
      </c>
      <c r="N118" s="17">
        <v>0.4</v>
      </c>
      <c r="O118" s="17">
        <v>0.4</v>
      </c>
      <c r="P118" s="17">
        <v>0.4</v>
      </c>
      <c r="Q118" s="17">
        <v>0.6</v>
      </c>
      <c r="R118" s="17">
        <v>0.8</v>
      </c>
      <c r="S118" s="17">
        <v>17</v>
      </c>
      <c r="T118" s="17">
        <v>-0.34427000000000002</v>
      </c>
      <c r="U118" s="68" t="str">
        <f t="shared" si="19"/>
        <v>Alta</v>
      </c>
      <c r="AE118" s="17">
        <f t="shared" si="20"/>
        <v>17</v>
      </c>
      <c r="AF118" s="18">
        <f t="shared" si="21"/>
        <v>22.546020103560924</v>
      </c>
      <c r="AG118" s="17">
        <f t="shared" si="22"/>
        <v>2</v>
      </c>
      <c r="AH118" s="17">
        <f t="shared" si="23"/>
        <v>5</v>
      </c>
      <c r="AI118" s="17">
        <f t="shared" si="24"/>
        <v>0</v>
      </c>
      <c r="AJ118" s="17">
        <f t="shared" si="25"/>
        <v>7</v>
      </c>
      <c r="AK118" s="18">
        <f t="shared" si="26"/>
        <v>12.354071856654862</v>
      </c>
      <c r="AL118" s="17">
        <v>-0.34427000000000002</v>
      </c>
      <c r="AM118" s="68" t="s">
        <v>47</v>
      </c>
      <c r="AO118" s="19">
        <v>143</v>
      </c>
      <c r="AP118" s="20" t="s">
        <v>179</v>
      </c>
      <c r="AQ118" s="21">
        <v>1619</v>
      </c>
      <c r="AR118" s="21">
        <v>1618</v>
      </c>
      <c r="AS118" s="22">
        <v>1477</v>
      </c>
      <c r="AT118" s="22">
        <v>141</v>
      </c>
      <c r="AU118" s="23">
        <v>1</v>
      </c>
      <c r="AV118" s="24">
        <v>6320</v>
      </c>
      <c r="AW118" s="22">
        <v>3065</v>
      </c>
      <c r="AX118" s="23">
        <v>3255</v>
      </c>
      <c r="AZ118"/>
    </row>
    <row r="119" spans="2:52" x14ac:dyDescent="0.25">
      <c r="B119" s="13">
        <f t="shared" si="27"/>
        <v>116</v>
      </c>
      <c r="C119" s="28" t="str">
        <f>VLOOKUP($D$4:$D$406,[1]Hoja2!$D$2:$E$486,2,FALSE)</f>
        <v>ANGEL FAJARDO</v>
      </c>
      <c r="D119" s="17">
        <v>205</v>
      </c>
      <c r="E119" s="17">
        <v>0.93333333333333324</v>
      </c>
      <c r="F119" s="17">
        <v>0.91666666666666663</v>
      </c>
      <c r="G119" s="17">
        <v>1</v>
      </c>
      <c r="H119" s="17">
        <v>0.89999999999999991</v>
      </c>
      <c r="I119" s="17">
        <v>0.3</v>
      </c>
      <c r="J119" s="17">
        <v>1</v>
      </c>
      <c r="K119" s="17">
        <v>1</v>
      </c>
      <c r="L119" s="17">
        <v>0.95000000000000007</v>
      </c>
      <c r="M119" s="17">
        <v>9.9999999999999992E-2</v>
      </c>
      <c r="N119" s="17">
        <v>0</v>
      </c>
      <c r="O119" s="17">
        <v>0</v>
      </c>
      <c r="P119" s="17">
        <v>0.85</v>
      </c>
      <c r="Q119" s="17">
        <v>0.4</v>
      </c>
      <c r="R119" s="17">
        <v>0.625</v>
      </c>
      <c r="S119" s="17">
        <v>184</v>
      </c>
      <c r="T119" s="17">
        <v>-0.34172000000000002</v>
      </c>
      <c r="U119" s="68" t="str">
        <f t="shared" si="19"/>
        <v>Alta</v>
      </c>
      <c r="AE119" s="17">
        <f t="shared" si="20"/>
        <v>184</v>
      </c>
      <c r="AF119" s="18">
        <f t="shared" si="21"/>
        <v>244.02751170912998</v>
      </c>
      <c r="AG119" s="17">
        <f t="shared" si="22"/>
        <v>21</v>
      </c>
      <c r="AH119" s="17">
        <f t="shared" si="23"/>
        <v>39</v>
      </c>
      <c r="AI119" s="17">
        <f t="shared" si="24"/>
        <v>0</v>
      </c>
      <c r="AJ119" s="17">
        <f t="shared" si="25"/>
        <v>60</v>
      </c>
      <c r="AK119" s="18">
        <f t="shared" si="26"/>
        <v>105.89204448561311</v>
      </c>
      <c r="AL119" s="17">
        <v>-0.34172000000000002</v>
      </c>
      <c r="AM119" s="68" t="s">
        <v>47</v>
      </c>
      <c r="AO119" s="19">
        <v>144</v>
      </c>
      <c r="AP119" s="20" t="s">
        <v>180</v>
      </c>
      <c r="AQ119" s="21">
        <v>515</v>
      </c>
      <c r="AR119" s="21">
        <v>515</v>
      </c>
      <c r="AS119" s="22">
        <v>478</v>
      </c>
      <c r="AT119" s="22">
        <v>37</v>
      </c>
      <c r="AU119" s="23">
        <v>0</v>
      </c>
      <c r="AV119" s="24">
        <v>2162</v>
      </c>
      <c r="AW119" s="22">
        <v>1065</v>
      </c>
      <c r="AX119" s="23">
        <v>1097</v>
      </c>
      <c r="AZ119"/>
    </row>
    <row r="120" spans="2:52" x14ac:dyDescent="0.25">
      <c r="B120" s="13">
        <f t="shared" si="27"/>
        <v>117</v>
      </c>
      <c r="C120" s="28" t="str">
        <f>VLOOKUP($D$4:$D$406,[1]Hoja2!$D$2:$E$486,2,FALSE)</f>
        <v>ALFONSO LACAYO</v>
      </c>
      <c r="D120" s="17">
        <v>199</v>
      </c>
      <c r="E120" s="17">
        <v>0.86786114221724564</v>
      </c>
      <c r="F120" s="17">
        <v>0.92800899887514066</v>
      </c>
      <c r="G120" s="17">
        <v>0.96737907761529762</v>
      </c>
      <c r="H120" s="17">
        <v>0.92528019925280303</v>
      </c>
      <c r="I120" s="17">
        <v>0.69863013698630094</v>
      </c>
      <c r="J120" s="17">
        <v>0.96388542963885349</v>
      </c>
      <c r="K120" s="17">
        <v>0.95641344956413532</v>
      </c>
      <c r="L120" s="17">
        <v>0.96388542963885437</v>
      </c>
      <c r="M120" s="17">
        <v>0.3200498132004983</v>
      </c>
      <c r="N120" s="17">
        <v>3.9850560398505673E-2</v>
      </c>
      <c r="O120" s="17">
        <v>1.1207970112079696E-2</v>
      </c>
      <c r="P120" s="17">
        <v>0.77708592777085927</v>
      </c>
      <c r="Q120" s="17">
        <v>0.29887920298879167</v>
      </c>
      <c r="R120" s="17">
        <v>0.41843088418430868</v>
      </c>
      <c r="S120" s="17">
        <v>4264.9999999999982</v>
      </c>
      <c r="T120" s="17">
        <v>-0.33535999999999999</v>
      </c>
      <c r="U120" s="68" t="str">
        <f t="shared" si="19"/>
        <v>Alta</v>
      </c>
      <c r="AE120" s="17">
        <f t="shared" si="20"/>
        <v>4260</v>
      </c>
      <c r="AF120" s="18">
        <f t="shared" si="21"/>
        <v>5649.7673906570317</v>
      </c>
      <c r="AG120" s="17">
        <f t="shared" si="22"/>
        <v>59</v>
      </c>
      <c r="AH120" s="17">
        <f t="shared" si="23"/>
        <v>828</v>
      </c>
      <c r="AI120" s="17">
        <f t="shared" si="24"/>
        <v>1</v>
      </c>
      <c r="AJ120" s="17">
        <f t="shared" si="25"/>
        <v>887</v>
      </c>
      <c r="AK120" s="18">
        <f t="shared" si="26"/>
        <v>1565.4373909789804</v>
      </c>
      <c r="AL120" s="17">
        <v>-0.33535999999999999</v>
      </c>
      <c r="AM120" s="68" t="s">
        <v>47</v>
      </c>
      <c r="AO120" s="19">
        <v>145</v>
      </c>
      <c r="AP120" s="20" t="s">
        <v>181</v>
      </c>
      <c r="AQ120" s="21">
        <v>148</v>
      </c>
      <c r="AR120" s="21">
        <v>148</v>
      </c>
      <c r="AS120" s="22">
        <v>131</v>
      </c>
      <c r="AT120" s="22">
        <v>17</v>
      </c>
      <c r="AU120" s="23">
        <v>0</v>
      </c>
      <c r="AV120" s="24">
        <v>486</v>
      </c>
      <c r="AW120" s="22">
        <v>219</v>
      </c>
      <c r="AX120" s="23">
        <v>267</v>
      </c>
      <c r="AZ120"/>
    </row>
    <row r="121" spans="2:52" x14ac:dyDescent="0.25">
      <c r="B121" s="13">
        <f t="shared" si="27"/>
        <v>118</v>
      </c>
      <c r="C121" s="28" t="str">
        <f>VLOOKUP($D$4:$D$406,[1]Hoja2!$D$2:$E$486,2,FALSE)</f>
        <v>PADILLA</v>
      </c>
      <c r="D121" s="17">
        <v>340</v>
      </c>
      <c r="E121" s="17">
        <v>1</v>
      </c>
      <c r="F121" s="17">
        <v>0.84615384615384615</v>
      </c>
      <c r="G121" s="17">
        <v>1</v>
      </c>
      <c r="H121" s="17">
        <v>1</v>
      </c>
      <c r="I121" s="17">
        <v>0.44444444444444442</v>
      </c>
      <c r="J121" s="17">
        <v>0.66666666666666663</v>
      </c>
      <c r="K121" s="17">
        <v>1</v>
      </c>
      <c r="L121" s="17">
        <v>1</v>
      </c>
      <c r="M121" s="17">
        <v>0</v>
      </c>
      <c r="N121" s="17">
        <v>0.11111111111111113</v>
      </c>
      <c r="O121" s="17">
        <v>0</v>
      </c>
      <c r="P121" s="17">
        <v>0.44444444444444442</v>
      </c>
      <c r="Q121" s="17">
        <v>0.33333333333333331</v>
      </c>
      <c r="R121" s="17">
        <v>0.88888888888888884</v>
      </c>
      <c r="S121" s="17">
        <v>41</v>
      </c>
      <c r="T121" s="17">
        <v>-0.33432000000000001</v>
      </c>
      <c r="U121" s="68" t="str">
        <f t="shared" si="19"/>
        <v>Alta</v>
      </c>
      <c r="AE121" s="17">
        <f t="shared" si="20"/>
        <v>52</v>
      </c>
      <c r="AF121" s="18">
        <f t="shared" si="21"/>
        <v>68.964296787362827</v>
      </c>
      <c r="AG121" s="17">
        <f t="shared" si="22"/>
        <v>1</v>
      </c>
      <c r="AH121" s="17">
        <f t="shared" si="23"/>
        <v>16</v>
      </c>
      <c r="AI121" s="17">
        <f t="shared" si="24"/>
        <v>0</v>
      </c>
      <c r="AJ121" s="17">
        <f t="shared" si="25"/>
        <v>17</v>
      </c>
      <c r="AK121" s="18">
        <f t="shared" si="26"/>
        <v>30.00274593759038</v>
      </c>
      <c r="AL121" s="17">
        <v>-0.33432000000000001</v>
      </c>
      <c r="AM121" s="68" t="s">
        <v>47</v>
      </c>
      <c r="AO121" s="19">
        <v>146</v>
      </c>
      <c r="AP121" s="20" t="s">
        <v>182</v>
      </c>
      <c r="AQ121" s="21">
        <v>986</v>
      </c>
      <c r="AR121" s="21">
        <v>986</v>
      </c>
      <c r="AS121" s="22">
        <v>893</v>
      </c>
      <c r="AT121" s="22">
        <v>93</v>
      </c>
      <c r="AU121" s="23">
        <v>0</v>
      </c>
      <c r="AV121" s="24">
        <v>3645</v>
      </c>
      <c r="AW121" s="22">
        <v>1741</v>
      </c>
      <c r="AX121" s="23">
        <v>1904</v>
      </c>
      <c r="AZ121"/>
    </row>
    <row r="122" spans="2:52" x14ac:dyDescent="0.25">
      <c r="B122" s="13">
        <f t="shared" si="27"/>
        <v>119</v>
      </c>
      <c r="C122" s="28" t="str">
        <f>VLOOKUP($D$4:$D$406,[1]Hoja2!$D$2:$E$486,2,FALSE)</f>
        <v>ANGELES DEL CARMEN</v>
      </c>
      <c r="D122" s="17">
        <v>206</v>
      </c>
      <c r="E122" s="17">
        <v>0.54040404040404011</v>
      </c>
      <c r="F122" s="17">
        <v>0.95959595959595989</v>
      </c>
      <c r="G122" s="17">
        <v>0.99494949494949469</v>
      </c>
      <c r="H122" s="17">
        <v>0.97368421052631571</v>
      </c>
      <c r="I122" s="17">
        <v>0.94078947368421018</v>
      </c>
      <c r="J122" s="17">
        <v>0.99342105263157876</v>
      </c>
      <c r="K122" s="17">
        <v>0.98026315789473639</v>
      </c>
      <c r="L122" s="17">
        <v>0.93421052631578883</v>
      </c>
      <c r="M122" s="17">
        <v>9.8684210526315749E-2</v>
      </c>
      <c r="N122" s="17">
        <v>2.6315789473684209E-2</v>
      </c>
      <c r="O122" s="17">
        <v>0</v>
      </c>
      <c r="P122" s="17">
        <v>0.51315789473684204</v>
      </c>
      <c r="Q122" s="17">
        <v>0.46052631578947378</v>
      </c>
      <c r="R122" s="17">
        <v>0.35526315789473684</v>
      </c>
      <c r="S122" s="17">
        <v>583</v>
      </c>
      <c r="T122" s="17">
        <v>-0.33277000000000001</v>
      </c>
      <c r="U122" s="68" t="str">
        <f t="shared" si="19"/>
        <v>Alta</v>
      </c>
      <c r="AE122" s="17">
        <f t="shared" si="20"/>
        <v>583</v>
      </c>
      <c r="AF122" s="18">
        <f t="shared" si="21"/>
        <v>773.1958659044717</v>
      </c>
      <c r="AG122" s="17">
        <f t="shared" si="22"/>
        <v>25</v>
      </c>
      <c r="AH122" s="17">
        <f t="shared" si="23"/>
        <v>173</v>
      </c>
      <c r="AI122" s="17">
        <f t="shared" si="24"/>
        <v>0</v>
      </c>
      <c r="AJ122" s="17">
        <f t="shared" si="25"/>
        <v>198</v>
      </c>
      <c r="AK122" s="18">
        <f t="shared" si="26"/>
        <v>349.44374680252326</v>
      </c>
      <c r="AL122" s="17">
        <v>-0.33277000000000001</v>
      </c>
      <c r="AM122" s="68" t="s">
        <v>47</v>
      </c>
      <c r="AO122" s="19">
        <v>147</v>
      </c>
      <c r="AP122" s="20" t="s">
        <v>183</v>
      </c>
      <c r="AQ122" s="21">
        <v>262</v>
      </c>
      <c r="AR122" s="21">
        <v>262</v>
      </c>
      <c r="AS122" s="22">
        <v>232</v>
      </c>
      <c r="AT122" s="22">
        <v>30</v>
      </c>
      <c r="AU122" s="23">
        <v>0</v>
      </c>
      <c r="AV122" s="24">
        <v>920</v>
      </c>
      <c r="AW122" s="22">
        <v>444</v>
      </c>
      <c r="AX122" s="23">
        <v>476</v>
      </c>
      <c r="AZ122"/>
    </row>
    <row r="123" spans="2:52" x14ac:dyDescent="0.25">
      <c r="B123" s="13">
        <f t="shared" si="27"/>
        <v>120</v>
      </c>
      <c r="C123" s="28" t="str">
        <f>VLOOKUP($D$4:$D$406,[1]Hoja2!$D$2:$E$486,2,FALSE)</f>
        <v>Col. La Cuchilla</v>
      </c>
      <c r="D123" s="17">
        <v>85</v>
      </c>
      <c r="E123" s="17">
        <v>0.79695431472081169</v>
      </c>
      <c r="F123" s="17">
        <v>0.92893401015228427</v>
      </c>
      <c r="G123" s="17">
        <v>0.98477157360406076</v>
      </c>
      <c r="H123" s="17">
        <v>0.9265536723163843</v>
      </c>
      <c r="I123" s="17">
        <v>0.94350282485875703</v>
      </c>
      <c r="J123" s="17">
        <v>0.98870056497175152</v>
      </c>
      <c r="K123" s="17">
        <v>0.98305084745762716</v>
      </c>
      <c r="L123" s="17">
        <v>0.9378531073446329</v>
      </c>
      <c r="M123" s="17">
        <v>0.12429378531073447</v>
      </c>
      <c r="N123" s="17">
        <v>1.6949152542372899E-2</v>
      </c>
      <c r="O123" s="17">
        <v>0</v>
      </c>
      <c r="P123" s="17">
        <v>0.5932203389830506</v>
      </c>
      <c r="Q123" s="17">
        <v>0.37853107344632775</v>
      </c>
      <c r="R123" s="17">
        <v>0.32768361581920891</v>
      </c>
      <c r="S123" s="17">
        <v>771.00000000000023</v>
      </c>
      <c r="T123" s="17">
        <v>-0.31791999999999998</v>
      </c>
      <c r="U123" s="68" t="str">
        <f t="shared" si="19"/>
        <v>Alta</v>
      </c>
      <c r="AE123" s="17">
        <f t="shared" si="20"/>
        <v>771</v>
      </c>
      <c r="AF123" s="18">
        <f t="shared" si="21"/>
        <v>1022.5283235203218</v>
      </c>
      <c r="AG123" s="17">
        <f t="shared" si="22"/>
        <v>20</v>
      </c>
      <c r="AH123" s="17">
        <f t="shared" si="23"/>
        <v>177</v>
      </c>
      <c r="AI123" s="17">
        <f t="shared" si="24"/>
        <v>0</v>
      </c>
      <c r="AJ123" s="17">
        <f t="shared" si="25"/>
        <v>197</v>
      </c>
      <c r="AK123" s="18">
        <f t="shared" si="26"/>
        <v>347.67887939442971</v>
      </c>
      <c r="AL123" s="17">
        <v>-0.31791999999999998</v>
      </c>
      <c r="AM123" s="68" t="s">
        <v>47</v>
      </c>
      <c r="AO123" s="19">
        <v>148</v>
      </c>
      <c r="AP123" s="20" t="s">
        <v>184</v>
      </c>
      <c r="AQ123" s="21">
        <v>539</v>
      </c>
      <c r="AR123" s="21">
        <v>538</v>
      </c>
      <c r="AS123" s="22">
        <v>480</v>
      </c>
      <c r="AT123" s="22">
        <v>58</v>
      </c>
      <c r="AU123" s="23">
        <v>1</v>
      </c>
      <c r="AV123" s="24">
        <v>2058</v>
      </c>
      <c r="AW123" s="22">
        <v>989</v>
      </c>
      <c r="AX123" s="23">
        <v>1069</v>
      </c>
      <c r="AZ123"/>
    </row>
    <row r="124" spans="2:52" ht="15.75" x14ac:dyDescent="0.25">
      <c r="B124" s="13">
        <f t="shared" si="27"/>
        <v>121</v>
      </c>
      <c r="C124" s="65" t="s">
        <v>85</v>
      </c>
      <c r="D124" s="17">
        <v>463</v>
      </c>
      <c r="E124" s="17">
        <v>0.63157894736842124</v>
      </c>
      <c r="F124" s="17">
        <v>0.91812865497076013</v>
      </c>
      <c r="G124" s="17">
        <v>0.98830409356725157</v>
      </c>
      <c r="H124" s="17">
        <v>0.95138888888888895</v>
      </c>
      <c r="I124" s="17">
        <v>0.54861111111111127</v>
      </c>
      <c r="J124" s="17">
        <v>0.99305555555555547</v>
      </c>
      <c r="K124" s="17">
        <v>0.98611111111111116</v>
      </c>
      <c r="L124" s="17">
        <v>1</v>
      </c>
      <c r="M124" s="17">
        <v>0.95138888888888895</v>
      </c>
      <c r="N124" s="17">
        <v>6.9444444444444475E-3</v>
      </c>
      <c r="O124" s="17">
        <v>0</v>
      </c>
      <c r="P124" s="17">
        <v>0.66666666666666707</v>
      </c>
      <c r="Q124" s="17">
        <v>0.31249999999999978</v>
      </c>
      <c r="R124" s="17">
        <v>0.30555555555555564</v>
      </c>
      <c r="S124" s="17">
        <v>636.00000000000034</v>
      </c>
      <c r="T124" s="17">
        <v>-0.31115999999999999</v>
      </c>
      <c r="U124" s="68" t="str">
        <f t="shared" si="19"/>
        <v>Alta</v>
      </c>
      <c r="AE124" s="17">
        <f t="shared" si="20"/>
        <v>640</v>
      </c>
      <c r="AF124" s="18">
        <f t="shared" si="21"/>
        <v>848.79134507523474</v>
      </c>
      <c r="AG124" s="17">
        <f t="shared" si="22"/>
        <v>23</v>
      </c>
      <c r="AH124" s="17">
        <f t="shared" si="23"/>
        <v>148</v>
      </c>
      <c r="AI124" s="17">
        <f t="shared" si="24"/>
        <v>0</v>
      </c>
      <c r="AJ124" s="17">
        <f t="shared" si="25"/>
        <v>171</v>
      </c>
      <c r="AK124" s="18">
        <f t="shared" si="26"/>
        <v>301.79232678399734</v>
      </c>
      <c r="AL124" s="17">
        <v>-0.31115999999999999</v>
      </c>
      <c r="AM124" s="68" t="s">
        <v>47</v>
      </c>
      <c r="AO124" s="19">
        <v>152</v>
      </c>
      <c r="AP124" s="20" t="s">
        <v>185</v>
      </c>
      <c r="AQ124" s="21">
        <v>375</v>
      </c>
      <c r="AR124" s="21">
        <v>375</v>
      </c>
      <c r="AS124" s="22">
        <v>342</v>
      </c>
      <c r="AT124" s="22">
        <v>33</v>
      </c>
      <c r="AU124" s="23">
        <v>0</v>
      </c>
      <c r="AV124" s="24">
        <v>1555</v>
      </c>
      <c r="AW124" s="22">
        <v>725</v>
      </c>
      <c r="AX124" s="23">
        <v>830</v>
      </c>
      <c r="AZ124"/>
    </row>
    <row r="125" spans="2:52" x14ac:dyDescent="0.25">
      <c r="B125" s="13">
        <f t="shared" si="27"/>
        <v>122</v>
      </c>
      <c r="C125" s="28" t="str">
        <f>VLOOKUP($D$4:$D$406,[1]Hoja2!$D$2:$E$486,2,FALSE)</f>
        <v>Col. Seis de Mayo</v>
      </c>
      <c r="D125" s="17">
        <v>158</v>
      </c>
      <c r="E125" s="17">
        <v>0.69467213114754078</v>
      </c>
      <c r="F125" s="17">
        <v>0.94672131147540972</v>
      </c>
      <c r="G125" s="17">
        <v>0.98155737704918011</v>
      </c>
      <c r="H125" s="17">
        <v>0.92601431980906823</v>
      </c>
      <c r="I125" s="17">
        <v>0.90930787589498763</v>
      </c>
      <c r="J125" s="17">
        <v>0.98329355608591851</v>
      </c>
      <c r="K125" s="17">
        <v>0.97136038186157503</v>
      </c>
      <c r="L125" s="17">
        <v>0.9546539379474942</v>
      </c>
      <c r="M125" s="17">
        <v>0.11933174224343686</v>
      </c>
      <c r="N125" s="17">
        <v>4.5346062052505971E-2</v>
      </c>
      <c r="O125" s="17">
        <v>7.1599045346061978E-3</v>
      </c>
      <c r="P125" s="17">
        <v>0.5226730310262534</v>
      </c>
      <c r="Q125" s="17">
        <v>0.42482100238663495</v>
      </c>
      <c r="R125" s="17">
        <v>0.40334128878281617</v>
      </c>
      <c r="S125" s="17">
        <v>1740.0000000000016</v>
      </c>
      <c r="T125" s="17">
        <v>-0.30586000000000002</v>
      </c>
      <c r="U125" s="68" t="str">
        <f t="shared" si="19"/>
        <v>Alta</v>
      </c>
      <c r="AE125" s="17">
        <f t="shared" si="20"/>
        <v>1730</v>
      </c>
      <c r="AF125" s="18">
        <f t="shared" si="21"/>
        <v>2294.3891046564941</v>
      </c>
      <c r="AG125" s="17">
        <f t="shared" si="22"/>
        <v>45</v>
      </c>
      <c r="AH125" s="17">
        <f t="shared" si="23"/>
        <v>440</v>
      </c>
      <c r="AI125" s="17">
        <f t="shared" si="24"/>
        <v>0</v>
      </c>
      <c r="AJ125" s="17">
        <f t="shared" si="25"/>
        <v>485</v>
      </c>
      <c r="AK125" s="18">
        <f t="shared" si="26"/>
        <v>855.96069292537265</v>
      </c>
      <c r="AL125" s="17">
        <v>-0.30586000000000002</v>
      </c>
      <c r="AM125" s="68" t="s">
        <v>47</v>
      </c>
      <c r="AO125" s="19">
        <v>153</v>
      </c>
      <c r="AP125" s="20" t="s">
        <v>186</v>
      </c>
      <c r="AQ125" s="21">
        <v>348</v>
      </c>
      <c r="AR125" s="21">
        <v>348</v>
      </c>
      <c r="AS125" s="22">
        <v>302</v>
      </c>
      <c r="AT125" s="22">
        <v>46</v>
      </c>
      <c r="AU125" s="23">
        <v>0</v>
      </c>
      <c r="AV125" s="24">
        <v>1239</v>
      </c>
      <c r="AW125" s="22">
        <v>605</v>
      </c>
      <c r="AX125" s="23">
        <v>634</v>
      </c>
      <c r="AZ125"/>
    </row>
    <row r="126" spans="2:52" x14ac:dyDescent="0.25">
      <c r="B126" s="13">
        <f t="shared" si="27"/>
        <v>123</v>
      </c>
      <c r="C126" s="28" t="str">
        <f>VLOOKUP($D$4:$D$406,[1]Hoja2!$D$2:$E$486,2,FALSE)</f>
        <v>SAN JUAN LOTIFICACION</v>
      </c>
      <c r="D126" s="17">
        <v>374</v>
      </c>
      <c r="E126" s="17">
        <v>0.63235294117647056</v>
      </c>
      <c r="F126" s="17">
        <v>0.97058823529411764</v>
      </c>
      <c r="G126" s="17">
        <v>0.73529411764705865</v>
      </c>
      <c r="H126" s="17">
        <v>0.93181818181818188</v>
      </c>
      <c r="I126" s="17">
        <v>0.90909090909090873</v>
      </c>
      <c r="J126" s="17">
        <v>1</v>
      </c>
      <c r="K126" s="17">
        <v>1</v>
      </c>
      <c r="L126" s="17">
        <v>0.93181818181818188</v>
      </c>
      <c r="M126" s="17">
        <v>0.93181818181818143</v>
      </c>
      <c r="N126" s="17">
        <v>4.5454545454545456E-2</v>
      </c>
      <c r="O126" s="17">
        <v>4.5454545454545456E-2</v>
      </c>
      <c r="P126" s="17">
        <v>0.29545454545454547</v>
      </c>
      <c r="Q126" s="17">
        <v>0.3636363636363637</v>
      </c>
      <c r="R126" s="17">
        <v>0.47727272727272746</v>
      </c>
      <c r="S126" s="17">
        <v>193.00000000000003</v>
      </c>
      <c r="T126" s="17">
        <v>-0.29665000000000002</v>
      </c>
      <c r="U126" s="68" t="str">
        <f t="shared" si="19"/>
        <v>Alta</v>
      </c>
      <c r="AE126" s="17">
        <f t="shared" si="20"/>
        <v>207</v>
      </c>
      <c r="AF126" s="18">
        <f t="shared" si="21"/>
        <v>274.53095067277121</v>
      </c>
      <c r="AG126" s="17">
        <f t="shared" si="22"/>
        <v>25</v>
      </c>
      <c r="AH126" s="17">
        <f t="shared" si="23"/>
        <v>45</v>
      </c>
      <c r="AI126" s="17">
        <f t="shared" si="24"/>
        <v>0</v>
      </c>
      <c r="AJ126" s="17">
        <f t="shared" si="25"/>
        <v>70</v>
      </c>
      <c r="AK126" s="18">
        <f t="shared" si="26"/>
        <v>123.54071856654862</v>
      </c>
      <c r="AL126" s="17">
        <v>-0.29665000000000002</v>
      </c>
      <c r="AM126" s="68" t="s">
        <v>47</v>
      </c>
      <c r="AO126" s="19">
        <v>154</v>
      </c>
      <c r="AP126" s="20" t="s">
        <v>187</v>
      </c>
      <c r="AQ126" s="21">
        <v>275</v>
      </c>
      <c r="AR126" s="21">
        <v>275</v>
      </c>
      <c r="AS126" s="22">
        <v>230</v>
      </c>
      <c r="AT126" s="22">
        <v>45</v>
      </c>
      <c r="AU126" s="23">
        <v>0</v>
      </c>
      <c r="AV126" s="24">
        <v>912</v>
      </c>
      <c r="AW126" s="22">
        <v>448</v>
      </c>
      <c r="AX126" s="23">
        <v>464</v>
      </c>
      <c r="AZ126"/>
    </row>
    <row r="127" spans="2:52" x14ac:dyDescent="0.25">
      <c r="B127" s="13">
        <f t="shared" si="27"/>
        <v>124</v>
      </c>
      <c r="C127" s="28" t="str">
        <f>VLOOKUP($D$4:$D$406,[1]Hoja2!$D$2:$E$486,2,FALSE)</f>
        <v>Barrio San Jorge</v>
      </c>
      <c r="D127" s="17">
        <v>30</v>
      </c>
      <c r="E127" s="17">
        <v>0.84191176470588258</v>
      </c>
      <c r="F127" s="17">
        <v>0.92250922509225053</v>
      </c>
      <c r="G127" s="17">
        <v>0.99261992619926176</v>
      </c>
      <c r="H127" s="17">
        <v>0.85650224215246595</v>
      </c>
      <c r="I127" s="17">
        <v>0.97309417040358737</v>
      </c>
      <c r="J127" s="17">
        <v>0.9910313901345289</v>
      </c>
      <c r="K127" s="17">
        <v>0.9910313901345289</v>
      </c>
      <c r="L127" s="17">
        <v>0.97757847533632314</v>
      </c>
      <c r="M127" s="17">
        <v>0.60986547085201814</v>
      </c>
      <c r="N127" s="17">
        <v>0</v>
      </c>
      <c r="O127" s="17">
        <v>0</v>
      </c>
      <c r="P127" s="17">
        <v>0.77578475336322872</v>
      </c>
      <c r="Q127" s="17">
        <v>0.22421524663677131</v>
      </c>
      <c r="R127" s="17">
        <v>0.13452914798206281</v>
      </c>
      <c r="S127" s="17">
        <v>1081.9999999999993</v>
      </c>
      <c r="T127" s="17">
        <v>-0.29144999999999999</v>
      </c>
      <c r="U127" s="68" t="str">
        <f t="shared" si="19"/>
        <v>Alta</v>
      </c>
      <c r="AE127" s="17">
        <f t="shared" si="20"/>
        <v>1121</v>
      </c>
      <c r="AF127" s="18">
        <f t="shared" si="21"/>
        <v>1486.7110903583409</v>
      </c>
      <c r="AG127" s="17">
        <f t="shared" si="22"/>
        <v>42</v>
      </c>
      <c r="AH127" s="17">
        <f t="shared" si="23"/>
        <v>237</v>
      </c>
      <c r="AI127" s="17">
        <f t="shared" si="24"/>
        <v>1</v>
      </c>
      <c r="AJ127" s="17">
        <f t="shared" si="25"/>
        <v>279</v>
      </c>
      <c r="AK127" s="18">
        <f t="shared" si="26"/>
        <v>492.39800685810093</v>
      </c>
      <c r="AL127" s="17">
        <v>-0.29144999999999999</v>
      </c>
      <c r="AM127" s="68" t="s">
        <v>47</v>
      </c>
      <c r="AO127" s="19">
        <v>155</v>
      </c>
      <c r="AP127" s="20" t="s">
        <v>188</v>
      </c>
      <c r="AQ127" s="21">
        <v>414</v>
      </c>
      <c r="AR127" s="21">
        <v>414</v>
      </c>
      <c r="AS127" s="22">
        <v>380</v>
      </c>
      <c r="AT127" s="22">
        <v>34</v>
      </c>
      <c r="AU127" s="23">
        <v>0</v>
      </c>
      <c r="AV127" s="24">
        <v>1732</v>
      </c>
      <c r="AW127" s="22">
        <v>835</v>
      </c>
      <c r="AX127" s="23">
        <v>897</v>
      </c>
      <c r="AZ127"/>
    </row>
    <row r="128" spans="2:52" x14ac:dyDescent="0.25">
      <c r="B128" s="13">
        <f t="shared" si="27"/>
        <v>125</v>
      </c>
      <c r="C128" s="28" t="str">
        <f>VLOOKUP($D$4:$D$406,[1]Hoja2!$D$2:$E$486,2,FALSE)</f>
        <v>BUENOS AMIGOS</v>
      </c>
      <c r="D128" s="17">
        <v>220</v>
      </c>
      <c r="E128" s="17">
        <v>0.64285714285714279</v>
      </c>
      <c r="F128" s="17">
        <v>0.91071428571428559</v>
      </c>
      <c r="G128" s="17">
        <v>0.91071428571428559</v>
      </c>
      <c r="H128" s="17">
        <v>0.80392156862745079</v>
      </c>
      <c r="I128" s="17">
        <v>0.90196078431372528</v>
      </c>
      <c r="J128" s="17">
        <v>0.90196078431372528</v>
      </c>
      <c r="K128" s="17">
        <v>0.90196078431372528</v>
      </c>
      <c r="L128" s="17">
        <v>0.98039215686274495</v>
      </c>
      <c r="M128" s="17">
        <v>0.88235294117647056</v>
      </c>
      <c r="N128" s="17">
        <v>7.8431372549019607E-2</v>
      </c>
      <c r="O128" s="17">
        <v>1.9607843137254912E-2</v>
      </c>
      <c r="P128" s="17">
        <v>0.6470588235294118</v>
      </c>
      <c r="Q128" s="17">
        <v>0.31372549019607837</v>
      </c>
      <c r="R128" s="17">
        <v>0.58823529411764708</v>
      </c>
      <c r="S128" s="17">
        <v>213.99999999999997</v>
      </c>
      <c r="T128" s="17">
        <v>-0.26991999999999999</v>
      </c>
      <c r="U128" s="68" t="str">
        <f t="shared" si="19"/>
        <v>Alta</v>
      </c>
      <c r="AE128" s="17">
        <f t="shared" si="20"/>
        <v>231</v>
      </c>
      <c r="AF128" s="18">
        <f t="shared" si="21"/>
        <v>306.36062611309256</v>
      </c>
      <c r="AG128" s="17">
        <f t="shared" si="22"/>
        <v>5</v>
      </c>
      <c r="AH128" s="17">
        <f t="shared" si="23"/>
        <v>55</v>
      </c>
      <c r="AI128" s="17">
        <f t="shared" si="24"/>
        <v>0</v>
      </c>
      <c r="AJ128" s="17">
        <f t="shared" si="25"/>
        <v>60</v>
      </c>
      <c r="AK128" s="18">
        <f t="shared" si="26"/>
        <v>105.89204448561311</v>
      </c>
      <c r="AL128" s="17">
        <v>-0.26991999999999999</v>
      </c>
      <c r="AM128" s="68" t="s">
        <v>47</v>
      </c>
      <c r="AO128" s="19">
        <v>156</v>
      </c>
      <c r="AP128" s="20" t="s">
        <v>189</v>
      </c>
      <c r="AQ128" s="21">
        <v>104</v>
      </c>
      <c r="AR128" s="21">
        <v>103</v>
      </c>
      <c r="AS128" s="22">
        <v>83</v>
      </c>
      <c r="AT128" s="22">
        <v>20</v>
      </c>
      <c r="AU128" s="23">
        <v>1</v>
      </c>
      <c r="AV128" s="24">
        <v>396</v>
      </c>
      <c r="AW128" s="22">
        <v>195</v>
      </c>
      <c r="AX128" s="23">
        <v>201</v>
      </c>
      <c r="AZ128"/>
    </row>
    <row r="129" spans="2:52" x14ac:dyDescent="0.25">
      <c r="B129" s="13">
        <f t="shared" si="27"/>
        <v>126</v>
      </c>
      <c r="C129" s="28" t="str">
        <f>VLOOKUP($D$4:$D$406,[1]Hoja2!$D$2:$E$486,2,FALSE)</f>
        <v>Col. Santa Marta</v>
      </c>
      <c r="D129" s="17">
        <v>156</v>
      </c>
      <c r="E129" s="17">
        <v>0.81308411214953291</v>
      </c>
      <c r="F129" s="17">
        <v>0.95145631067961134</v>
      </c>
      <c r="G129" s="17">
        <v>0.99029126213592233</v>
      </c>
      <c r="H129" s="17">
        <v>0.86585365853658536</v>
      </c>
      <c r="I129" s="17">
        <v>0.87804878048780499</v>
      </c>
      <c r="J129" s="17">
        <v>1</v>
      </c>
      <c r="K129" s="17">
        <v>0.9878048780487807</v>
      </c>
      <c r="L129" s="17">
        <v>0.90243902439024393</v>
      </c>
      <c r="M129" s="17">
        <v>0.46341463414634143</v>
      </c>
      <c r="N129" s="17">
        <v>2.4390243902439039E-2</v>
      </c>
      <c r="O129" s="17">
        <v>1.219512195121952E-2</v>
      </c>
      <c r="P129" s="17">
        <v>0.57317073170731714</v>
      </c>
      <c r="Q129" s="17">
        <v>0.3292682926829269</v>
      </c>
      <c r="R129" s="17">
        <v>0.42682926829268303</v>
      </c>
      <c r="S129" s="17">
        <v>381.00000000000006</v>
      </c>
      <c r="T129" s="17">
        <v>-0.25825999999999999</v>
      </c>
      <c r="U129" s="68" t="str">
        <f t="shared" si="19"/>
        <v>Alta</v>
      </c>
      <c r="AE129" s="17">
        <f t="shared" si="20"/>
        <v>396</v>
      </c>
      <c r="AF129" s="18">
        <f t="shared" si="21"/>
        <v>525.18964476530152</v>
      </c>
      <c r="AG129" s="17">
        <f t="shared" si="22"/>
        <v>20</v>
      </c>
      <c r="AH129" s="17">
        <f t="shared" si="23"/>
        <v>83</v>
      </c>
      <c r="AI129" s="17">
        <f t="shared" si="24"/>
        <v>1</v>
      </c>
      <c r="AJ129" s="17">
        <f t="shared" si="25"/>
        <v>103</v>
      </c>
      <c r="AK129" s="18">
        <f t="shared" si="26"/>
        <v>181.78134303363584</v>
      </c>
      <c r="AL129" s="17">
        <v>-0.25825999999999999</v>
      </c>
      <c r="AM129" s="68" t="s">
        <v>47</v>
      </c>
      <c r="AO129" s="19">
        <v>158</v>
      </c>
      <c r="AP129" s="20" t="s">
        <v>190</v>
      </c>
      <c r="AQ129" s="21">
        <v>485</v>
      </c>
      <c r="AR129" s="21">
        <v>485</v>
      </c>
      <c r="AS129" s="22">
        <v>440</v>
      </c>
      <c r="AT129" s="22">
        <v>45</v>
      </c>
      <c r="AU129" s="23">
        <v>0</v>
      </c>
      <c r="AV129" s="24">
        <v>1730</v>
      </c>
      <c r="AW129" s="22">
        <v>884</v>
      </c>
      <c r="AX129" s="23">
        <v>846</v>
      </c>
      <c r="AZ129"/>
    </row>
    <row r="130" spans="2:52" x14ac:dyDescent="0.25">
      <c r="B130" s="13">
        <f t="shared" si="27"/>
        <v>127</v>
      </c>
      <c r="C130" s="28" t="str">
        <f>VLOOKUP($D$4:$D$406,[1]Hoja2!$D$2:$E$486,2,FALSE)</f>
        <v>COL.CENTRALITA</v>
      </c>
      <c r="D130" s="17">
        <v>227</v>
      </c>
      <c r="E130" s="17">
        <v>0.4077669902912624</v>
      </c>
      <c r="F130" s="17">
        <v>0.95469255663430408</v>
      </c>
      <c r="G130" s="17">
        <v>0.97734627831715226</v>
      </c>
      <c r="H130" s="17">
        <v>0.96916299559471386</v>
      </c>
      <c r="I130" s="17">
        <v>0.96475770925110149</v>
      </c>
      <c r="J130" s="17">
        <v>0.98678414096916311</v>
      </c>
      <c r="K130" s="17">
        <v>0.98237885462555086</v>
      </c>
      <c r="L130" s="17">
        <v>0.96916299559471353</v>
      </c>
      <c r="M130" s="17">
        <v>0.58149779735682794</v>
      </c>
      <c r="N130" s="17">
        <v>2.6431718061674013E-2</v>
      </c>
      <c r="O130" s="17">
        <v>1.3215859030837015E-2</v>
      </c>
      <c r="P130" s="17">
        <v>0.41409691629955941</v>
      </c>
      <c r="Q130" s="17">
        <v>0.38766519823788542</v>
      </c>
      <c r="R130" s="17">
        <v>0.38766519823788559</v>
      </c>
      <c r="S130" s="17">
        <v>965.99999999999989</v>
      </c>
      <c r="T130" s="17">
        <v>-0.23264000000000001</v>
      </c>
      <c r="U130" s="68" t="str">
        <f t="shared" si="19"/>
        <v>Alta</v>
      </c>
      <c r="AE130" s="17">
        <f t="shared" si="20"/>
        <v>966</v>
      </c>
      <c r="AF130" s="18">
        <f t="shared" si="21"/>
        <v>1281.1444364729325</v>
      </c>
      <c r="AG130" s="17">
        <f t="shared" si="22"/>
        <v>67</v>
      </c>
      <c r="AH130" s="17">
        <f t="shared" si="23"/>
        <v>239</v>
      </c>
      <c r="AI130" s="17">
        <f t="shared" si="24"/>
        <v>0</v>
      </c>
      <c r="AJ130" s="17">
        <f t="shared" si="25"/>
        <v>306</v>
      </c>
      <c r="AK130" s="18">
        <f t="shared" si="26"/>
        <v>540.04942687662685</v>
      </c>
      <c r="AL130" s="17">
        <v>-0.23264000000000001</v>
      </c>
      <c r="AM130" s="68" t="s">
        <v>47</v>
      </c>
      <c r="AO130" s="19">
        <v>159</v>
      </c>
      <c r="AP130" s="20" t="s">
        <v>191</v>
      </c>
      <c r="AQ130" s="21">
        <v>67</v>
      </c>
      <c r="AR130" s="21">
        <v>67</v>
      </c>
      <c r="AS130" s="22">
        <v>65</v>
      </c>
      <c r="AT130" s="22">
        <v>2</v>
      </c>
      <c r="AU130" s="23">
        <v>0</v>
      </c>
      <c r="AV130" s="24">
        <v>196</v>
      </c>
      <c r="AW130" s="22">
        <v>86</v>
      </c>
      <c r="AX130" s="23">
        <v>110</v>
      </c>
      <c r="AZ130"/>
    </row>
    <row r="131" spans="2:52" x14ac:dyDescent="0.25">
      <c r="B131" s="13">
        <f t="shared" si="27"/>
        <v>128</v>
      </c>
      <c r="C131" s="28" t="str">
        <f>VLOOKUP($D$4:$D$406,[1]Hoja2!$D$2:$E$486,2,FALSE)</f>
        <v>COL. FILADELFIA</v>
      </c>
      <c r="D131" s="17">
        <v>262</v>
      </c>
      <c r="E131" s="17">
        <v>1</v>
      </c>
      <c r="F131" s="17">
        <v>0.91666666666666663</v>
      </c>
      <c r="G131" s="17">
        <v>1</v>
      </c>
      <c r="H131" s="17">
        <v>0.88888888888888884</v>
      </c>
      <c r="I131" s="17">
        <v>0.66666666666666663</v>
      </c>
      <c r="J131" s="17">
        <v>0.77777777777777779</v>
      </c>
      <c r="K131" s="17">
        <v>1</v>
      </c>
      <c r="L131" s="17">
        <v>0.88888888888888884</v>
      </c>
      <c r="M131" s="17">
        <v>0.66666666666666663</v>
      </c>
      <c r="N131" s="17">
        <v>0.1111111111111111</v>
      </c>
      <c r="O131" s="17">
        <v>0.1111111111111111</v>
      </c>
      <c r="P131" s="17">
        <v>0.88888888888888884</v>
      </c>
      <c r="Q131" s="17">
        <v>0.22222222222222221</v>
      </c>
      <c r="R131" s="17">
        <v>0.55555555555555558</v>
      </c>
      <c r="S131" s="17">
        <v>43</v>
      </c>
      <c r="T131" s="17">
        <v>-0.21801000000000001</v>
      </c>
      <c r="U131" s="68" t="str">
        <f t="shared" si="19"/>
        <v>Alta</v>
      </c>
      <c r="AE131" s="17">
        <f t="shared" si="20"/>
        <v>53</v>
      </c>
      <c r="AF131" s="18">
        <f t="shared" si="21"/>
        <v>70.290533264042878</v>
      </c>
      <c r="AG131" s="17">
        <f t="shared" si="22"/>
        <v>1</v>
      </c>
      <c r="AH131" s="17">
        <f t="shared" si="23"/>
        <v>12</v>
      </c>
      <c r="AI131" s="17">
        <f t="shared" si="24"/>
        <v>0</v>
      </c>
      <c r="AJ131" s="17">
        <f t="shared" si="25"/>
        <v>13</v>
      </c>
      <c r="AK131" s="18">
        <f t="shared" si="26"/>
        <v>22.943276305216173</v>
      </c>
      <c r="AL131" s="17">
        <v>-0.21801000000000001</v>
      </c>
      <c r="AM131" s="68" t="s">
        <v>47</v>
      </c>
      <c r="AO131" s="19">
        <v>160</v>
      </c>
      <c r="AP131" s="20" t="s">
        <v>192</v>
      </c>
      <c r="AQ131" s="21">
        <v>1349</v>
      </c>
      <c r="AR131" s="21">
        <v>1349</v>
      </c>
      <c r="AS131" s="22">
        <v>1150</v>
      </c>
      <c r="AT131" s="22">
        <v>199</v>
      </c>
      <c r="AU131" s="23">
        <v>0</v>
      </c>
      <c r="AV131" s="24">
        <v>4467</v>
      </c>
      <c r="AW131" s="22">
        <v>2189</v>
      </c>
      <c r="AX131" s="23">
        <v>2278</v>
      </c>
      <c r="AZ131"/>
    </row>
    <row r="132" spans="2:52" x14ac:dyDescent="0.25">
      <c r="B132" s="13">
        <f t="shared" si="27"/>
        <v>129</v>
      </c>
      <c r="C132" s="28" t="str">
        <f>VLOOKUP($D$4:$D$406,[1]Hoja2!$D$2:$E$486,2,FALSE)</f>
        <v>Col. Guanacaste</v>
      </c>
      <c r="D132" s="17">
        <v>71</v>
      </c>
      <c r="E132" s="17">
        <v>0.82142857142857151</v>
      </c>
      <c r="F132" s="17">
        <v>0.58928571428571419</v>
      </c>
      <c r="G132" s="17">
        <v>1</v>
      </c>
      <c r="H132" s="17">
        <v>0.89795918367346916</v>
      </c>
      <c r="I132" s="17">
        <v>1</v>
      </c>
      <c r="J132" s="17">
        <v>1</v>
      </c>
      <c r="K132" s="17">
        <v>1</v>
      </c>
      <c r="L132" s="17">
        <v>0.97959183673469385</v>
      </c>
      <c r="M132" s="17">
        <v>0.36734693877551028</v>
      </c>
      <c r="N132" s="17">
        <v>6.122448979591838E-2</v>
      </c>
      <c r="O132" s="17">
        <v>0</v>
      </c>
      <c r="P132" s="17">
        <v>0.83673469387755073</v>
      </c>
      <c r="Q132" s="17">
        <v>0.38775510204081631</v>
      </c>
      <c r="R132" s="17">
        <v>0.55102040816326525</v>
      </c>
      <c r="S132" s="17">
        <v>237.99999999999994</v>
      </c>
      <c r="T132" s="17">
        <v>-0.20397999999999999</v>
      </c>
      <c r="U132" s="68" t="str">
        <f t="shared" si="19"/>
        <v>Alta</v>
      </c>
      <c r="AE132" s="17">
        <f t="shared" si="20"/>
        <v>228</v>
      </c>
      <c r="AF132" s="18">
        <f t="shared" si="21"/>
        <v>302.3819166830524</v>
      </c>
      <c r="AG132" s="17">
        <f t="shared" si="22"/>
        <v>2</v>
      </c>
      <c r="AH132" s="17">
        <f t="shared" si="23"/>
        <v>53</v>
      </c>
      <c r="AI132" s="17">
        <f t="shared" si="24"/>
        <v>0</v>
      </c>
      <c r="AJ132" s="17">
        <f t="shared" si="25"/>
        <v>55</v>
      </c>
      <c r="AK132" s="18">
        <f t="shared" si="26"/>
        <v>97.067707445145345</v>
      </c>
      <c r="AL132" s="17">
        <v>-0.20397999999999999</v>
      </c>
      <c r="AM132" s="68" t="s">
        <v>47</v>
      </c>
      <c r="AO132" s="19">
        <v>161</v>
      </c>
      <c r="AP132" s="20" t="s">
        <v>193</v>
      </c>
      <c r="AQ132" s="21">
        <v>184</v>
      </c>
      <c r="AR132" s="21">
        <v>184</v>
      </c>
      <c r="AS132" s="22">
        <v>163</v>
      </c>
      <c r="AT132" s="22">
        <v>21</v>
      </c>
      <c r="AU132" s="23">
        <v>0</v>
      </c>
      <c r="AV132" s="24">
        <v>718</v>
      </c>
      <c r="AW132" s="22">
        <v>351</v>
      </c>
      <c r="AX132" s="23">
        <v>367</v>
      </c>
      <c r="AZ132"/>
    </row>
    <row r="133" spans="2:52" x14ac:dyDescent="0.25">
      <c r="B133" s="13">
        <f t="shared" si="27"/>
        <v>130</v>
      </c>
      <c r="C133" s="28" t="str">
        <f>VLOOKUP($D$4:$D$406,[1]Hoja2!$D$2:$E$486,2,FALSE)</f>
        <v>COL. JESUS RODRIGUEZ GONZALES</v>
      </c>
      <c r="D133" s="17">
        <v>353</v>
      </c>
      <c r="E133" s="17">
        <v>0.70520231213872797</v>
      </c>
      <c r="F133" s="17">
        <v>0.87283236994219637</v>
      </c>
      <c r="G133" s="17">
        <v>1</v>
      </c>
      <c r="H133" s="17">
        <v>0.8484848484848484</v>
      </c>
      <c r="I133" s="17">
        <v>0.74242424242424276</v>
      </c>
      <c r="J133" s="17">
        <v>0.99242424242424243</v>
      </c>
      <c r="K133" s="17">
        <v>0.99242424242424232</v>
      </c>
      <c r="L133" s="17">
        <v>0.96969696969696961</v>
      </c>
      <c r="M133" s="17">
        <v>0.94696969696969691</v>
      </c>
      <c r="N133" s="17">
        <v>0.10606060606060611</v>
      </c>
      <c r="O133" s="17">
        <v>2.2727272727272742E-2</v>
      </c>
      <c r="P133" s="17">
        <v>0.5</v>
      </c>
      <c r="Q133" s="17">
        <v>0.30303030303030332</v>
      </c>
      <c r="R133" s="17">
        <v>0.46969696969696978</v>
      </c>
      <c r="S133" s="17">
        <v>642.99999999999977</v>
      </c>
      <c r="T133" s="17">
        <v>-0.19444</v>
      </c>
      <c r="U133" s="68" t="str">
        <f t="shared" si="19"/>
        <v>Alta</v>
      </c>
      <c r="AE133" s="17">
        <f t="shared" ref="AE133:AE196" si="28">VLOOKUP(D133,$AO$4:$AX$397,8,FALSE)</f>
        <v>474</v>
      </c>
      <c r="AF133" s="18">
        <f t="shared" ref="AF133:AF196" si="29">AE133*(1+0.026)^(11)</f>
        <v>628.63608994634569</v>
      </c>
      <c r="AG133" s="17">
        <f t="shared" ref="AG133:AG196" si="30">VLOOKUP(D133,$AO$4:$AX$397,6,FALSE)</f>
        <v>23</v>
      </c>
      <c r="AH133" s="17">
        <f t="shared" ref="AH133:AH196" si="31">VLOOKUP(D133,$AO$4:$AX$397,5,FALSE)</f>
        <v>103</v>
      </c>
      <c r="AI133" s="17">
        <f t="shared" ref="AI133:AI196" si="32">VLOOKUP(D133,$AO$4:$AX$397,7,FALSE)</f>
        <v>1</v>
      </c>
      <c r="AJ133" s="17">
        <f t="shared" ref="AJ133:AJ196" si="33">VLOOKUP(D133,$AO$4:$AX$397,4,FALSE)</f>
        <v>126</v>
      </c>
      <c r="AK133" s="18">
        <f t="shared" ref="AK133:AK196" si="34">AJ133*(1+0.053)^(11)</f>
        <v>222.37329341978753</v>
      </c>
      <c r="AL133" s="17">
        <v>-0.19444</v>
      </c>
      <c r="AM133" s="68" t="s">
        <v>47</v>
      </c>
      <c r="AO133" s="19">
        <v>162</v>
      </c>
      <c r="AP133" s="20" t="s">
        <v>194</v>
      </c>
      <c r="AQ133" s="21">
        <v>507</v>
      </c>
      <c r="AR133" s="21">
        <v>507</v>
      </c>
      <c r="AS133" s="22">
        <v>479</v>
      </c>
      <c r="AT133" s="22">
        <v>28</v>
      </c>
      <c r="AU133" s="23">
        <v>0</v>
      </c>
      <c r="AV133" s="24">
        <v>1791</v>
      </c>
      <c r="AW133" s="22">
        <v>793</v>
      </c>
      <c r="AX133" s="23">
        <v>998</v>
      </c>
      <c r="AZ133"/>
    </row>
    <row r="134" spans="2:52" x14ac:dyDescent="0.25">
      <c r="B134" s="13">
        <f t="shared" ref="B134:B197" si="35">+B133+1</f>
        <v>131</v>
      </c>
      <c r="C134" s="28" t="str">
        <f>VLOOKUP($D$4:$D$406,[1]Hoja2!$D$2:$E$486,2,FALSE)</f>
        <v>VILLA ERNESTINA</v>
      </c>
      <c r="D134" s="17">
        <v>444</v>
      </c>
      <c r="E134" s="17">
        <v>0.72382671480144412</v>
      </c>
      <c r="F134" s="17">
        <v>0.90243902439024404</v>
      </c>
      <c r="G134" s="17">
        <v>0.96205962059620675</v>
      </c>
      <c r="H134" s="17">
        <v>0.91465863453815244</v>
      </c>
      <c r="I134" s="17">
        <v>0.91064257028112461</v>
      </c>
      <c r="J134" s="17">
        <v>0.98493975903614384</v>
      </c>
      <c r="K134" s="17">
        <v>0.977911646586346</v>
      </c>
      <c r="L134" s="17">
        <v>0.958835341365462</v>
      </c>
      <c r="M134" s="17">
        <v>0.67068273092369479</v>
      </c>
      <c r="N134" s="17">
        <v>5.3212851405622465E-2</v>
      </c>
      <c r="O134" s="17">
        <v>7.0281124497992E-3</v>
      </c>
      <c r="P134" s="17">
        <v>0.55622489959839405</v>
      </c>
      <c r="Q134" s="17">
        <v>0.37951807228915679</v>
      </c>
      <c r="R134" s="17">
        <v>0.52510040160642646</v>
      </c>
      <c r="S134" s="17">
        <v>4348.9999999999982</v>
      </c>
      <c r="T134" s="17">
        <v>-0.18829000000000001</v>
      </c>
      <c r="U134" s="68" t="str">
        <f t="shared" si="19"/>
        <v>Alta</v>
      </c>
      <c r="AE134" s="17">
        <f t="shared" si="28"/>
        <v>4354</v>
      </c>
      <c r="AF134" s="18">
        <f t="shared" si="29"/>
        <v>5774.4336194649568</v>
      </c>
      <c r="AG134" s="17">
        <f t="shared" si="30"/>
        <v>124</v>
      </c>
      <c r="AH134" s="17">
        <f t="shared" si="31"/>
        <v>980</v>
      </c>
      <c r="AI134" s="17">
        <f t="shared" si="32"/>
        <v>1</v>
      </c>
      <c r="AJ134" s="17">
        <f t="shared" si="33"/>
        <v>1104</v>
      </c>
      <c r="AK134" s="18">
        <f t="shared" si="34"/>
        <v>1948.4136185352811</v>
      </c>
      <c r="AL134" s="17">
        <v>-0.18829000000000001</v>
      </c>
      <c r="AM134" s="68" t="s">
        <v>47</v>
      </c>
      <c r="AO134" s="19">
        <v>163</v>
      </c>
      <c r="AP134" s="20" t="s">
        <v>195</v>
      </c>
      <c r="AQ134" s="21">
        <v>59</v>
      </c>
      <c r="AR134" s="21">
        <v>59</v>
      </c>
      <c r="AS134" s="22">
        <v>48</v>
      </c>
      <c r="AT134" s="22">
        <v>11</v>
      </c>
      <c r="AU134" s="23">
        <v>0</v>
      </c>
      <c r="AV134" s="24">
        <v>204</v>
      </c>
      <c r="AW134" s="22">
        <v>112</v>
      </c>
      <c r="AX134" s="23">
        <v>92</v>
      </c>
      <c r="AZ134"/>
    </row>
    <row r="135" spans="2:52" x14ac:dyDescent="0.25">
      <c r="B135" s="13">
        <f t="shared" si="35"/>
        <v>132</v>
      </c>
      <c r="C135" s="28" t="str">
        <f>VLOOKUP($D$4:$D$406,[1]Hoja2!$D$2:$E$486,2,FALSE)</f>
        <v>Zona del Río Bermejo</v>
      </c>
      <c r="D135" s="17">
        <v>188</v>
      </c>
      <c r="E135" s="17">
        <v>0.32352941176470573</v>
      </c>
      <c r="F135" s="17">
        <v>0.97058823529411753</v>
      </c>
      <c r="G135" s="17">
        <v>0.97058823529411753</v>
      </c>
      <c r="H135" s="17">
        <v>0.95833333333333315</v>
      </c>
      <c r="I135" s="17">
        <v>0.41666666666666669</v>
      </c>
      <c r="J135" s="17">
        <v>0.54166666666666674</v>
      </c>
      <c r="K135" s="17">
        <v>0.95833333333333315</v>
      </c>
      <c r="L135" s="17">
        <v>0.95833333333333315</v>
      </c>
      <c r="M135" s="17">
        <v>0.79166666666666641</v>
      </c>
      <c r="N135" s="17">
        <v>0.29166666666666674</v>
      </c>
      <c r="O135" s="17">
        <v>0.29166666666666674</v>
      </c>
      <c r="P135" s="17">
        <v>0.375</v>
      </c>
      <c r="Q135" s="17">
        <v>0.66666666666666674</v>
      </c>
      <c r="R135" s="17">
        <v>0.54166666666666674</v>
      </c>
      <c r="S135" s="17">
        <v>68</v>
      </c>
      <c r="T135" s="17">
        <v>-0.18653</v>
      </c>
      <c r="U135" s="68" t="str">
        <f t="shared" si="19"/>
        <v>Alta</v>
      </c>
      <c r="AE135" s="17">
        <f t="shared" si="28"/>
        <v>68</v>
      </c>
      <c r="AF135" s="18">
        <f t="shared" si="29"/>
        <v>90.184080414243695</v>
      </c>
      <c r="AG135" s="17">
        <f t="shared" si="30"/>
        <v>7</v>
      </c>
      <c r="AH135" s="17">
        <f t="shared" si="31"/>
        <v>27</v>
      </c>
      <c r="AI135" s="17">
        <f t="shared" si="32"/>
        <v>0</v>
      </c>
      <c r="AJ135" s="17">
        <f t="shared" si="33"/>
        <v>34</v>
      </c>
      <c r="AK135" s="18">
        <f t="shared" si="34"/>
        <v>60.005491875180759</v>
      </c>
      <c r="AL135" s="17">
        <v>-0.18653</v>
      </c>
      <c r="AM135" s="68" t="s">
        <v>47</v>
      </c>
      <c r="AO135" s="19">
        <v>164</v>
      </c>
      <c r="AP135" s="20" t="s">
        <v>196</v>
      </c>
      <c r="AQ135" s="21">
        <v>52</v>
      </c>
      <c r="AR135" s="21">
        <v>52</v>
      </c>
      <c r="AS135" s="22">
        <v>48</v>
      </c>
      <c r="AT135" s="22">
        <v>4</v>
      </c>
      <c r="AU135" s="23">
        <v>0</v>
      </c>
      <c r="AV135" s="24">
        <v>184</v>
      </c>
      <c r="AW135" s="22">
        <v>90</v>
      </c>
      <c r="AX135" s="23">
        <v>94</v>
      </c>
      <c r="AZ135"/>
    </row>
    <row r="136" spans="2:52" x14ac:dyDescent="0.25">
      <c r="B136" s="13">
        <f t="shared" si="35"/>
        <v>133</v>
      </c>
      <c r="C136" s="28" t="str">
        <f>VLOOKUP($D$4:$D$406,[1]Hoja2!$D$2:$E$486,2,FALSE)</f>
        <v>Col. Central</v>
      </c>
      <c r="D136" s="17">
        <v>52</v>
      </c>
      <c r="E136" s="17">
        <v>0.57648283038501635</v>
      </c>
      <c r="F136" s="17">
        <v>0.96342737722048133</v>
      </c>
      <c r="G136" s="17">
        <v>0.98119122257053326</v>
      </c>
      <c r="H136" s="17">
        <v>0.96484374999999978</v>
      </c>
      <c r="I136" s="17">
        <v>0.96354166666666674</v>
      </c>
      <c r="J136" s="17">
        <v>0.98958333333333259</v>
      </c>
      <c r="K136" s="17">
        <v>0.97656250000000122</v>
      </c>
      <c r="L136" s="17">
        <v>0.96093749999999967</v>
      </c>
      <c r="M136" s="17">
        <v>0.4479166666666663</v>
      </c>
      <c r="N136" s="17">
        <v>4.1666666666666657E-2</v>
      </c>
      <c r="O136" s="17">
        <v>1.6927083333333325E-2</v>
      </c>
      <c r="P136" s="17">
        <v>0.47526041666666663</v>
      </c>
      <c r="Q136" s="17">
        <v>0.37109375000000017</v>
      </c>
      <c r="R136" s="17">
        <v>0.36718749999999978</v>
      </c>
      <c r="S136" s="17">
        <v>3352.9999999999991</v>
      </c>
      <c r="T136" s="17">
        <v>-0.18323999999999999</v>
      </c>
      <c r="U136" s="68" t="str">
        <f t="shared" si="19"/>
        <v>Alta</v>
      </c>
      <c r="AE136" s="17">
        <f t="shared" si="28"/>
        <v>3326</v>
      </c>
      <c r="AF136" s="18">
        <f t="shared" si="29"/>
        <v>4411.0625214378606</v>
      </c>
      <c r="AG136" s="17">
        <f t="shared" si="30"/>
        <v>152</v>
      </c>
      <c r="AH136" s="17">
        <f t="shared" si="31"/>
        <v>801</v>
      </c>
      <c r="AI136" s="17">
        <f t="shared" si="32"/>
        <v>4</v>
      </c>
      <c r="AJ136" s="17">
        <f t="shared" si="33"/>
        <v>953</v>
      </c>
      <c r="AK136" s="18">
        <f t="shared" si="34"/>
        <v>1681.9186399131549</v>
      </c>
      <c r="AL136" s="17">
        <v>-0.18323999999999999</v>
      </c>
      <c r="AM136" s="68" t="s">
        <v>47</v>
      </c>
      <c r="AO136" s="19">
        <v>165</v>
      </c>
      <c r="AP136" s="20" t="s">
        <v>197</v>
      </c>
      <c r="AQ136" s="21">
        <v>802</v>
      </c>
      <c r="AR136" s="21">
        <v>800</v>
      </c>
      <c r="AS136" s="22">
        <v>683</v>
      </c>
      <c r="AT136" s="22">
        <v>117</v>
      </c>
      <c r="AU136" s="23">
        <v>2</v>
      </c>
      <c r="AV136" s="24">
        <v>2764</v>
      </c>
      <c r="AW136" s="22">
        <v>1353</v>
      </c>
      <c r="AX136" s="23">
        <v>1411</v>
      </c>
      <c r="AZ136"/>
    </row>
    <row r="137" spans="2:52" x14ac:dyDescent="0.25">
      <c r="B137" s="13">
        <f t="shared" si="35"/>
        <v>134</v>
      </c>
      <c r="C137" s="28" t="str">
        <f>VLOOKUP($D$4:$D$406,[1]Hoja2!$D$2:$E$486,2,FALSE)</f>
        <v>VILLAS DEL BOSQUE II ETAPA</v>
      </c>
      <c r="D137" s="17">
        <v>449</v>
      </c>
      <c r="E137" s="17">
        <v>1</v>
      </c>
      <c r="F137" s="17">
        <v>1</v>
      </c>
      <c r="G137" s="17">
        <v>1</v>
      </c>
      <c r="H137" s="17">
        <v>1</v>
      </c>
      <c r="I137" s="17">
        <v>1</v>
      </c>
      <c r="J137" s="17">
        <v>1</v>
      </c>
      <c r="K137" s="17">
        <v>1</v>
      </c>
      <c r="L137" s="17">
        <v>1</v>
      </c>
      <c r="M137" s="17">
        <v>1</v>
      </c>
      <c r="N137" s="17">
        <v>0</v>
      </c>
      <c r="O137" s="17">
        <v>0</v>
      </c>
      <c r="P137" s="17">
        <v>1</v>
      </c>
      <c r="Q137" s="17">
        <v>0</v>
      </c>
      <c r="R137" s="17">
        <v>0</v>
      </c>
      <c r="S137" s="17">
        <v>5</v>
      </c>
      <c r="T137" s="17">
        <v>-0.17960999999999999</v>
      </c>
      <c r="U137" s="68" t="str">
        <f t="shared" si="19"/>
        <v>Alta</v>
      </c>
      <c r="AE137" s="17">
        <f t="shared" si="28"/>
        <v>5</v>
      </c>
      <c r="AF137" s="18">
        <f t="shared" si="29"/>
        <v>6.6311823834002714</v>
      </c>
      <c r="AG137" s="17">
        <f t="shared" si="30"/>
        <v>3</v>
      </c>
      <c r="AH137" s="17">
        <f t="shared" si="31"/>
        <v>1</v>
      </c>
      <c r="AI137" s="17">
        <f t="shared" si="32"/>
        <v>0</v>
      </c>
      <c r="AJ137" s="17">
        <f t="shared" si="33"/>
        <v>4</v>
      </c>
      <c r="AK137" s="18">
        <f t="shared" si="34"/>
        <v>7.0594696323742072</v>
      </c>
      <c r="AL137" s="17">
        <v>-0.17960999999999999</v>
      </c>
      <c r="AM137" s="68" t="s">
        <v>47</v>
      </c>
      <c r="AO137" s="19">
        <v>166</v>
      </c>
      <c r="AP137" s="20" t="s">
        <v>198</v>
      </c>
      <c r="AQ137" s="21">
        <v>254</v>
      </c>
      <c r="AR137" s="21">
        <v>254</v>
      </c>
      <c r="AS137" s="22">
        <v>229</v>
      </c>
      <c r="AT137" s="22">
        <v>25</v>
      </c>
      <c r="AU137" s="23">
        <v>0</v>
      </c>
      <c r="AV137" s="24">
        <v>882</v>
      </c>
      <c r="AW137" s="22">
        <v>409</v>
      </c>
      <c r="AX137" s="23">
        <v>473</v>
      </c>
      <c r="AZ137"/>
    </row>
    <row r="138" spans="2:52" ht="15.75" x14ac:dyDescent="0.25">
      <c r="B138" s="13">
        <f t="shared" si="35"/>
        <v>135</v>
      </c>
      <c r="C138" s="65" t="s">
        <v>85</v>
      </c>
      <c r="D138" s="17">
        <v>12</v>
      </c>
      <c r="E138" s="17">
        <v>0.81034482758620674</v>
      </c>
      <c r="F138" s="17">
        <v>0.67241379310344818</v>
      </c>
      <c r="G138" s="17">
        <v>0.9655172413793105</v>
      </c>
      <c r="H138" s="17">
        <v>0.82222222222222219</v>
      </c>
      <c r="I138" s="17">
        <v>0.93333333333333302</v>
      </c>
      <c r="J138" s="17">
        <v>0.9555555555555556</v>
      </c>
      <c r="K138" s="17">
        <v>0.93333333333333302</v>
      </c>
      <c r="L138" s="17">
        <v>1</v>
      </c>
      <c r="M138" s="17">
        <v>0.84444444444444455</v>
      </c>
      <c r="N138" s="17">
        <v>4.4444444444444474E-2</v>
      </c>
      <c r="O138" s="17">
        <v>2.222222222222223E-2</v>
      </c>
      <c r="P138" s="17">
        <v>0.7333333333333335</v>
      </c>
      <c r="Q138" s="17">
        <v>0.33333333333333326</v>
      </c>
      <c r="R138" s="17">
        <v>0.57777777777777783</v>
      </c>
      <c r="S138" s="17">
        <v>238.00000000000003</v>
      </c>
      <c r="T138" s="17">
        <v>-0.17488000000000001</v>
      </c>
      <c r="U138" s="68" t="str">
        <f t="shared" si="19"/>
        <v>Alta</v>
      </c>
      <c r="AE138" s="17">
        <v>0</v>
      </c>
      <c r="AF138" s="18">
        <f t="shared" si="29"/>
        <v>0</v>
      </c>
      <c r="AG138" s="17" t="e">
        <f t="shared" si="30"/>
        <v>#N/A</v>
      </c>
      <c r="AH138" s="17" t="e">
        <f t="shared" si="31"/>
        <v>#N/A</v>
      </c>
      <c r="AI138" s="17" t="e">
        <f t="shared" si="32"/>
        <v>#N/A</v>
      </c>
      <c r="AJ138" s="17">
        <v>0</v>
      </c>
      <c r="AK138" s="18">
        <f t="shared" si="34"/>
        <v>0</v>
      </c>
      <c r="AL138" s="17">
        <v>-0.17488000000000001</v>
      </c>
      <c r="AM138" s="68" t="s">
        <v>47</v>
      </c>
      <c r="AO138" s="19">
        <v>167</v>
      </c>
      <c r="AP138" s="20" t="s">
        <v>199</v>
      </c>
      <c r="AQ138" s="21">
        <v>330</v>
      </c>
      <c r="AR138" s="21">
        <v>330</v>
      </c>
      <c r="AS138" s="22">
        <v>314</v>
      </c>
      <c r="AT138" s="22">
        <v>16</v>
      </c>
      <c r="AU138" s="23">
        <v>0</v>
      </c>
      <c r="AV138" s="24">
        <v>1524</v>
      </c>
      <c r="AW138" s="22">
        <v>712</v>
      </c>
      <c r="AX138" s="23">
        <v>812</v>
      </c>
      <c r="AZ138"/>
    </row>
    <row r="139" spans="2:52" x14ac:dyDescent="0.25">
      <c r="B139" s="13">
        <f t="shared" si="35"/>
        <v>136</v>
      </c>
      <c r="C139" s="28" t="str">
        <f>VLOOKUP($D$4:$D$406,[1]Hoja2!$D$2:$E$486,2,FALSE)</f>
        <v>REYES MARTINEZ</v>
      </c>
      <c r="D139" s="17">
        <v>362</v>
      </c>
      <c r="E139" s="17">
        <v>0.64</v>
      </c>
      <c r="F139" s="17">
        <v>0.97000000000000008</v>
      </c>
      <c r="G139" s="17">
        <v>1</v>
      </c>
      <c r="H139" s="17">
        <v>0.9647058823529413</v>
      </c>
      <c r="I139" s="17">
        <v>0.97647058823529409</v>
      </c>
      <c r="J139" s="17">
        <v>1</v>
      </c>
      <c r="K139" s="17">
        <v>0.9764705882352942</v>
      </c>
      <c r="L139" s="17">
        <v>0.92941176470588238</v>
      </c>
      <c r="M139" s="17">
        <v>0.24705882352941183</v>
      </c>
      <c r="N139" s="17">
        <v>2.3529411764705885E-2</v>
      </c>
      <c r="O139" s="17">
        <v>0</v>
      </c>
      <c r="P139" s="17">
        <v>0.57647058823529429</v>
      </c>
      <c r="Q139" s="17">
        <v>0.39999999999999997</v>
      </c>
      <c r="R139" s="17">
        <v>0.61176470588235288</v>
      </c>
      <c r="S139" s="17">
        <v>381.00000000000006</v>
      </c>
      <c r="T139" s="17">
        <v>-0.1729</v>
      </c>
      <c r="U139" s="68" t="str">
        <f t="shared" ref="U139:U202" si="36">+IF(T139&lt;$W$9,$V$9,IF(T139&lt;$W$10,$V$10,IF(T139&lt;$W$11,$V$11,IF(T139&lt;$W$12,$V$12,IF(T139&lt;$W$13,$V$13)))))</f>
        <v>Alta</v>
      </c>
      <c r="AE139" s="17">
        <f t="shared" si="28"/>
        <v>386</v>
      </c>
      <c r="AF139" s="18">
        <f t="shared" si="29"/>
        <v>511.92727999850098</v>
      </c>
      <c r="AG139" s="17">
        <f t="shared" si="30"/>
        <v>12</v>
      </c>
      <c r="AH139" s="17">
        <f t="shared" si="31"/>
        <v>91</v>
      </c>
      <c r="AI139" s="17">
        <f t="shared" si="32"/>
        <v>0</v>
      </c>
      <c r="AJ139" s="17">
        <f t="shared" si="33"/>
        <v>103</v>
      </c>
      <c r="AK139" s="18">
        <f t="shared" si="34"/>
        <v>181.78134303363584</v>
      </c>
      <c r="AL139" s="17">
        <v>-0.1729</v>
      </c>
      <c r="AM139" s="68" t="s">
        <v>47</v>
      </c>
      <c r="AO139" s="19">
        <v>168</v>
      </c>
      <c r="AP139" s="20" t="s">
        <v>200</v>
      </c>
      <c r="AQ139" s="21">
        <v>9</v>
      </c>
      <c r="AR139" s="21">
        <v>9</v>
      </c>
      <c r="AS139" s="22">
        <v>9</v>
      </c>
      <c r="AT139" s="22">
        <v>0</v>
      </c>
      <c r="AU139" s="23">
        <v>0</v>
      </c>
      <c r="AV139" s="24">
        <v>47</v>
      </c>
      <c r="AW139" s="22">
        <v>24</v>
      </c>
      <c r="AX139" s="23">
        <v>23</v>
      </c>
      <c r="AZ139"/>
    </row>
    <row r="140" spans="2:52" x14ac:dyDescent="0.25">
      <c r="B140" s="13">
        <f t="shared" si="35"/>
        <v>137</v>
      </c>
      <c r="C140" s="28" t="str">
        <f>VLOOKUP($D$4:$D$406,[1]Hoja2!$D$2:$E$486,2,FALSE)</f>
        <v>PROVIDENCIA II ETAPA</v>
      </c>
      <c r="D140" s="17">
        <v>350</v>
      </c>
      <c r="E140" s="17">
        <v>0.59595959595959602</v>
      </c>
      <c r="F140" s="17">
        <v>1</v>
      </c>
      <c r="G140" s="17">
        <v>0.98989898989898983</v>
      </c>
      <c r="H140" s="17">
        <v>0.9610389610389608</v>
      </c>
      <c r="I140" s="17">
        <v>0.94805194805194826</v>
      </c>
      <c r="J140" s="17">
        <v>1</v>
      </c>
      <c r="K140" s="17">
        <v>0.98701298701298712</v>
      </c>
      <c r="L140" s="17">
        <v>0.68831168831168799</v>
      </c>
      <c r="M140" s="17">
        <v>0.74025974025974028</v>
      </c>
      <c r="N140" s="17">
        <v>0.11688311688311688</v>
      </c>
      <c r="O140" s="17">
        <v>5.1948051948051958E-2</v>
      </c>
      <c r="P140" s="17">
        <v>0.48051948051948057</v>
      </c>
      <c r="Q140" s="17">
        <v>0.48051948051948057</v>
      </c>
      <c r="R140" s="17">
        <v>0.5454545454545453</v>
      </c>
      <c r="S140" s="17">
        <v>325.00000000000006</v>
      </c>
      <c r="T140" s="17">
        <v>-0.16045000000000001</v>
      </c>
      <c r="U140" s="68" t="str">
        <f t="shared" si="36"/>
        <v>Alta</v>
      </c>
      <c r="AE140" s="17">
        <f t="shared" si="28"/>
        <v>329</v>
      </c>
      <c r="AF140" s="18">
        <f t="shared" si="29"/>
        <v>436.33180082773788</v>
      </c>
      <c r="AG140" s="17">
        <f t="shared" si="30"/>
        <v>20</v>
      </c>
      <c r="AH140" s="17">
        <f t="shared" si="31"/>
        <v>80</v>
      </c>
      <c r="AI140" s="17">
        <f t="shared" si="32"/>
        <v>0</v>
      </c>
      <c r="AJ140" s="17">
        <f t="shared" si="33"/>
        <v>100</v>
      </c>
      <c r="AK140" s="18">
        <f t="shared" si="34"/>
        <v>176.48674080935518</v>
      </c>
      <c r="AL140" s="17">
        <v>-0.16045000000000001</v>
      </c>
      <c r="AM140" s="68" t="s">
        <v>47</v>
      </c>
      <c r="AO140" s="19">
        <v>169</v>
      </c>
      <c r="AP140" s="20" t="s">
        <v>201</v>
      </c>
      <c r="AQ140" s="21">
        <v>850</v>
      </c>
      <c r="AR140" s="21">
        <v>850</v>
      </c>
      <c r="AS140" s="22">
        <v>749</v>
      </c>
      <c r="AT140" s="22">
        <v>101</v>
      </c>
      <c r="AU140" s="23">
        <v>0</v>
      </c>
      <c r="AV140" s="24">
        <v>2701</v>
      </c>
      <c r="AW140" s="22">
        <v>1219</v>
      </c>
      <c r="AX140" s="23">
        <v>1482</v>
      </c>
      <c r="AZ140"/>
    </row>
    <row r="141" spans="2:52" x14ac:dyDescent="0.25">
      <c r="B141" s="13">
        <f t="shared" si="35"/>
        <v>138</v>
      </c>
      <c r="C141" s="28" t="str">
        <f>VLOOKUP($D$4:$D$406,[1]Hoja2!$D$2:$E$486,2,FALSE)</f>
        <v>EL CHORIZO</v>
      </c>
      <c r="D141" s="17">
        <v>243</v>
      </c>
      <c r="E141" s="17">
        <v>0.74626865671641784</v>
      </c>
      <c r="F141" s="17">
        <v>0.83333333333333348</v>
      </c>
      <c r="G141" s="17">
        <v>0.95454545454545447</v>
      </c>
      <c r="H141" s="17">
        <v>0.91803278688524581</v>
      </c>
      <c r="I141" s="17">
        <v>0.93442622950819676</v>
      </c>
      <c r="J141" s="17">
        <v>0.96721311475409821</v>
      </c>
      <c r="K141" s="17">
        <v>0.95081967213114738</v>
      </c>
      <c r="L141" s="17">
        <v>0.98360655737704905</v>
      </c>
      <c r="M141" s="17">
        <v>0.73770491803278704</v>
      </c>
      <c r="N141" s="17">
        <v>6.5573770491803296E-2</v>
      </c>
      <c r="O141" s="17">
        <v>0</v>
      </c>
      <c r="P141" s="17">
        <v>0.77049180327868838</v>
      </c>
      <c r="Q141" s="17">
        <v>0.31147540983606564</v>
      </c>
      <c r="R141" s="17">
        <v>0.54098360655737698</v>
      </c>
      <c r="S141" s="17">
        <v>271.99999999999994</v>
      </c>
      <c r="T141" s="17">
        <v>-0.15215000000000001</v>
      </c>
      <c r="U141" s="68" t="str">
        <f t="shared" si="36"/>
        <v>Alta</v>
      </c>
      <c r="AE141" s="17">
        <f t="shared" si="28"/>
        <v>272</v>
      </c>
      <c r="AF141" s="18">
        <f t="shared" si="29"/>
        <v>360.73632165697478</v>
      </c>
      <c r="AG141" s="17">
        <f t="shared" si="30"/>
        <v>4</v>
      </c>
      <c r="AH141" s="17">
        <f t="shared" si="31"/>
        <v>62</v>
      </c>
      <c r="AI141" s="17">
        <f t="shared" si="32"/>
        <v>1</v>
      </c>
      <c r="AJ141" s="17">
        <f t="shared" si="33"/>
        <v>66</v>
      </c>
      <c r="AK141" s="18">
        <f t="shared" si="34"/>
        <v>116.48124893417442</v>
      </c>
      <c r="AL141" s="17">
        <v>-0.15215000000000001</v>
      </c>
      <c r="AM141" s="68" t="s">
        <v>47</v>
      </c>
      <c r="AO141" s="19">
        <v>170</v>
      </c>
      <c r="AP141" s="20" t="s">
        <v>202</v>
      </c>
      <c r="AQ141" s="21">
        <v>244</v>
      </c>
      <c r="AR141" s="21">
        <v>244</v>
      </c>
      <c r="AS141" s="22">
        <v>221</v>
      </c>
      <c r="AT141" s="22">
        <v>23</v>
      </c>
      <c r="AU141" s="23">
        <v>0</v>
      </c>
      <c r="AV141" s="24">
        <v>698</v>
      </c>
      <c r="AW141" s="22">
        <v>310</v>
      </c>
      <c r="AX141" s="23">
        <v>388</v>
      </c>
      <c r="AZ141"/>
    </row>
    <row r="142" spans="2:52" x14ac:dyDescent="0.25">
      <c r="B142" s="13">
        <f t="shared" si="35"/>
        <v>139</v>
      </c>
      <c r="C142" s="28" t="str">
        <f>VLOOKUP($D$4:$D$406,[1]Hoja2!$D$2:$E$486,2,FALSE)</f>
        <v>Col. El Higueral</v>
      </c>
      <c r="D142" s="17">
        <v>62</v>
      </c>
      <c r="E142" s="17">
        <v>0.82228116710875321</v>
      </c>
      <c r="F142" s="17">
        <v>0.7400530503978775</v>
      </c>
      <c r="G142" s="17">
        <v>0.96816976127320953</v>
      </c>
      <c r="H142" s="17">
        <v>0.86526946107784386</v>
      </c>
      <c r="I142" s="17">
        <v>0.94011976047904178</v>
      </c>
      <c r="J142" s="17">
        <v>0.95508982035928058</v>
      </c>
      <c r="K142" s="17">
        <v>0.95808383233532868</v>
      </c>
      <c r="L142" s="17">
        <v>0.90119760479041966</v>
      </c>
      <c r="M142" s="17">
        <v>0.78443113772455098</v>
      </c>
      <c r="N142" s="17">
        <v>6.5868263473053953E-2</v>
      </c>
      <c r="O142" s="17">
        <v>2.0958083832335338E-2</v>
      </c>
      <c r="P142" s="17">
        <v>0.67664670658682591</v>
      </c>
      <c r="Q142" s="17">
        <v>0.41916167664670634</v>
      </c>
      <c r="R142" s="17">
        <v>0.56586826347305397</v>
      </c>
      <c r="S142" s="17">
        <v>1443.9999999999989</v>
      </c>
      <c r="T142" s="17">
        <v>-0.14971999999999999</v>
      </c>
      <c r="U142" s="68" t="str">
        <f t="shared" si="36"/>
        <v>Alta</v>
      </c>
      <c r="AE142" s="17">
        <f t="shared" si="28"/>
        <v>1449</v>
      </c>
      <c r="AF142" s="18">
        <f t="shared" si="29"/>
        <v>1921.7166547093987</v>
      </c>
      <c r="AG142" s="17">
        <f t="shared" si="30"/>
        <v>38</v>
      </c>
      <c r="AH142" s="17">
        <f t="shared" si="31"/>
        <v>335</v>
      </c>
      <c r="AI142" s="17">
        <f t="shared" si="32"/>
        <v>0</v>
      </c>
      <c r="AJ142" s="17">
        <f t="shared" si="33"/>
        <v>373</v>
      </c>
      <c r="AK142" s="18">
        <f t="shared" si="34"/>
        <v>658.29554321889486</v>
      </c>
      <c r="AL142" s="17">
        <v>-0.14971999999999999</v>
      </c>
      <c r="AM142" s="68" t="s">
        <v>47</v>
      </c>
      <c r="AO142" s="19">
        <v>173</v>
      </c>
      <c r="AP142" s="20" t="s">
        <v>203</v>
      </c>
      <c r="AQ142" s="21">
        <v>423</v>
      </c>
      <c r="AR142" s="21">
        <v>421</v>
      </c>
      <c r="AS142" s="22">
        <v>418</v>
      </c>
      <c r="AT142" s="22">
        <v>3</v>
      </c>
      <c r="AU142" s="23">
        <v>2</v>
      </c>
      <c r="AV142" s="24">
        <v>1931</v>
      </c>
      <c r="AW142" s="22">
        <v>794</v>
      </c>
      <c r="AX142" s="23">
        <v>1137</v>
      </c>
      <c r="AZ142"/>
    </row>
    <row r="143" spans="2:52" x14ac:dyDescent="0.25">
      <c r="B143" s="13">
        <f t="shared" si="35"/>
        <v>140</v>
      </c>
      <c r="C143" s="28" t="str">
        <f>VLOOKUP($D$4:$D$406,[1]Hoja2!$D$2:$E$486,2,FALSE)</f>
        <v>EL PORVENIR</v>
      </c>
      <c r="D143" s="17">
        <v>248</v>
      </c>
      <c r="E143" s="17">
        <v>0.71999999999999986</v>
      </c>
      <c r="F143" s="17">
        <v>0.95999999999999974</v>
      </c>
      <c r="G143" s="17">
        <v>0.99714285714285733</v>
      </c>
      <c r="H143" s="17">
        <v>0.9706959706959708</v>
      </c>
      <c r="I143" s="17">
        <v>0.99267399267399259</v>
      </c>
      <c r="J143" s="17">
        <v>1</v>
      </c>
      <c r="K143" s="17">
        <v>0.9926739926739927</v>
      </c>
      <c r="L143" s="17">
        <v>0.97802197802197843</v>
      </c>
      <c r="M143" s="17">
        <v>0.12087912087912091</v>
      </c>
      <c r="N143" s="17">
        <v>2.9304029304029307E-2</v>
      </c>
      <c r="O143" s="17">
        <v>0</v>
      </c>
      <c r="P143" s="17">
        <v>0.61172161172161144</v>
      </c>
      <c r="Q143" s="17">
        <v>0.35164835164835162</v>
      </c>
      <c r="R143" s="17">
        <v>0.55677655677655724</v>
      </c>
      <c r="S143" s="17">
        <v>1218.9999999999995</v>
      </c>
      <c r="T143" s="17">
        <v>-0.14835000000000001</v>
      </c>
      <c r="U143" s="68" t="str">
        <f t="shared" si="36"/>
        <v>Alta</v>
      </c>
      <c r="AE143" s="17">
        <f t="shared" si="28"/>
        <v>1213</v>
      </c>
      <c r="AF143" s="18">
        <f t="shared" si="29"/>
        <v>1608.724846212906</v>
      </c>
      <c r="AG143" s="17">
        <f t="shared" si="30"/>
        <v>55</v>
      </c>
      <c r="AH143" s="17">
        <f t="shared" si="31"/>
        <v>293</v>
      </c>
      <c r="AI143" s="17">
        <f t="shared" si="32"/>
        <v>0</v>
      </c>
      <c r="AJ143" s="17">
        <f t="shared" si="33"/>
        <v>348</v>
      </c>
      <c r="AK143" s="18">
        <f t="shared" si="34"/>
        <v>614.17385801655598</v>
      </c>
      <c r="AL143" s="17">
        <v>-0.14835000000000001</v>
      </c>
      <c r="AM143" s="68" t="s">
        <v>47</v>
      </c>
      <c r="AO143" s="19">
        <v>174</v>
      </c>
      <c r="AP143" s="20" t="s">
        <v>204</v>
      </c>
      <c r="AQ143" s="21">
        <v>237</v>
      </c>
      <c r="AR143" s="21">
        <v>237</v>
      </c>
      <c r="AS143" s="22">
        <v>207</v>
      </c>
      <c r="AT143" s="22">
        <v>30</v>
      </c>
      <c r="AU143" s="23">
        <v>0</v>
      </c>
      <c r="AV143" s="24">
        <v>869</v>
      </c>
      <c r="AW143" s="22">
        <v>420</v>
      </c>
      <c r="AX143" s="23">
        <v>449</v>
      </c>
      <c r="AZ143"/>
    </row>
    <row r="144" spans="2:52" x14ac:dyDescent="0.25">
      <c r="B144" s="13">
        <f t="shared" si="35"/>
        <v>141</v>
      </c>
      <c r="C144" s="28" t="str">
        <f>VLOOKUP($D$4:$D$406,[1]Hoja2!$D$2:$E$486,2,FALSE)</f>
        <v>Barrio Suncery</v>
      </c>
      <c r="D144" s="17">
        <v>34</v>
      </c>
      <c r="E144" s="17">
        <v>0.59420289855072483</v>
      </c>
      <c r="F144" s="17">
        <v>0.94593088071349063</v>
      </c>
      <c r="G144" s="17">
        <v>0.96989966555183937</v>
      </c>
      <c r="H144" s="17">
        <v>0.95655220742817004</v>
      </c>
      <c r="I144" s="17">
        <v>0.82480728801681702</v>
      </c>
      <c r="J144" s="17">
        <v>0.95865451997196971</v>
      </c>
      <c r="K144" s="17">
        <v>0.99439383321653785</v>
      </c>
      <c r="L144" s="17">
        <v>0.97687456201821987</v>
      </c>
      <c r="M144" s="17">
        <v>0.86615276804484975</v>
      </c>
      <c r="N144" s="17">
        <v>5.8864751226348933E-2</v>
      </c>
      <c r="O144" s="17">
        <v>1.6818500350385443E-2</v>
      </c>
      <c r="P144" s="17">
        <v>0.52067274001401598</v>
      </c>
      <c r="Q144" s="17">
        <v>0.32585844428871702</v>
      </c>
      <c r="R144" s="17">
        <v>0.32866152768044871</v>
      </c>
      <c r="S144" s="17">
        <v>6058.9999999999955</v>
      </c>
      <c r="T144" s="17">
        <v>-0.12981000000000001</v>
      </c>
      <c r="U144" s="68" t="str">
        <f t="shared" si="36"/>
        <v>Alta</v>
      </c>
      <c r="AE144" s="17">
        <f t="shared" si="28"/>
        <v>2852</v>
      </c>
      <c r="AF144" s="18">
        <f t="shared" si="29"/>
        <v>3782.4264314915149</v>
      </c>
      <c r="AG144" s="17">
        <f t="shared" si="30"/>
        <v>233</v>
      </c>
      <c r="AH144" s="17">
        <f t="shared" si="31"/>
        <v>816</v>
      </c>
      <c r="AI144" s="17">
        <f t="shared" si="32"/>
        <v>0</v>
      </c>
      <c r="AJ144" s="17">
        <f t="shared" si="33"/>
        <v>1049</v>
      </c>
      <c r="AK144" s="18">
        <f t="shared" si="34"/>
        <v>1851.3459110901358</v>
      </c>
      <c r="AL144" s="17">
        <v>-0.12981000000000001</v>
      </c>
      <c r="AM144" s="68" t="s">
        <v>47</v>
      </c>
      <c r="AO144" s="19">
        <v>175</v>
      </c>
      <c r="AP144" s="20" t="s">
        <v>205</v>
      </c>
      <c r="AQ144" s="21">
        <v>281</v>
      </c>
      <c r="AR144" s="21">
        <v>281</v>
      </c>
      <c r="AS144" s="22">
        <v>199</v>
      </c>
      <c r="AT144" s="22">
        <v>82</v>
      </c>
      <c r="AU144" s="23">
        <v>0</v>
      </c>
      <c r="AV144" s="24">
        <v>759</v>
      </c>
      <c r="AW144" s="22">
        <v>338</v>
      </c>
      <c r="AX144" s="23">
        <v>421</v>
      </c>
      <c r="AZ144"/>
    </row>
    <row r="145" spans="2:52" x14ac:dyDescent="0.25">
      <c r="B145" s="13">
        <f t="shared" si="35"/>
        <v>142</v>
      </c>
      <c r="C145" s="28" t="str">
        <f>VLOOKUP($D$4:$D$406,[1]Hoja2!$D$2:$E$486,2,FALSE)</f>
        <v>SAN ANTONIO II ETAPA</v>
      </c>
      <c r="D145" s="17">
        <v>364</v>
      </c>
      <c r="E145" s="17">
        <v>0.74333333333333318</v>
      </c>
      <c r="F145" s="17">
        <v>0.95333333333333314</v>
      </c>
      <c r="G145" s="17">
        <v>0.99666666666666703</v>
      </c>
      <c r="H145" s="17">
        <v>0.97424892703862676</v>
      </c>
      <c r="I145" s="17">
        <v>0.98283261802575095</v>
      </c>
      <c r="J145" s="17">
        <v>0.99570815450643779</v>
      </c>
      <c r="K145" s="17">
        <v>0.96995708154506466</v>
      </c>
      <c r="L145" s="17">
        <v>0.98283261802575117</v>
      </c>
      <c r="M145" s="17">
        <v>0.49356223175965652</v>
      </c>
      <c r="N145" s="17">
        <v>5.1502145922746788E-2</v>
      </c>
      <c r="O145" s="17">
        <v>4.2918454935622317E-3</v>
      </c>
      <c r="P145" s="17">
        <v>0.5193133047210301</v>
      </c>
      <c r="Q145" s="17">
        <v>0.30472103004291851</v>
      </c>
      <c r="R145" s="17">
        <v>0.53218884120171672</v>
      </c>
      <c r="S145" s="17">
        <v>1118.0000000000005</v>
      </c>
      <c r="T145" s="17">
        <v>-0.10698000000000001</v>
      </c>
      <c r="U145" s="68" t="str">
        <f t="shared" si="36"/>
        <v>Alta</v>
      </c>
      <c r="AE145" s="17">
        <f t="shared" si="28"/>
        <v>1117</v>
      </c>
      <c r="AF145" s="18">
        <f t="shared" si="29"/>
        <v>1481.4061444516205</v>
      </c>
      <c r="AG145" s="17">
        <f t="shared" si="30"/>
        <v>52</v>
      </c>
      <c r="AH145" s="17">
        <f t="shared" si="31"/>
        <v>248</v>
      </c>
      <c r="AI145" s="17">
        <f t="shared" si="32"/>
        <v>0</v>
      </c>
      <c r="AJ145" s="17">
        <f t="shared" si="33"/>
        <v>300</v>
      </c>
      <c r="AK145" s="18">
        <f t="shared" si="34"/>
        <v>529.46022242806555</v>
      </c>
      <c r="AL145" s="17">
        <v>-0.10698000000000001</v>
      </c>
      <c r="AM145" s="68" t="s">
        <v>47</v>
      </c>
      <c r="AO145" s="19">
        <v>176</v>
      </c>
      <c r="AP145" s="20" t="s">
        <v>206</v>
      </c>
      <c r="AQ145" s="21">
        <v>8</v>
      </c>
      <c r="AR145" s="21">
        <v>8</v>
      </c>
      <c r="AS145" s="22">
        <v>4</v>
      </c>
      <c r="AT145" s="22">
        <v>4</v>
      </c>
      <c r="AU145" s="23">
        <v>0</v>
      </c>
      <c r="AV145" s="24">
        <v>14</v>
      </c>
      <c r="AW145" s="22">
        <v>5</v>
      </c>
      <c r="AX145" s="23">
        <v>9</v>
      </c>
      <c r="AZ145"/>
    </row>
    <row r="146" spans="2:52" x14ac:dyDescent="0.25">
      <c r="B146" s="13">
        <f t="shared" si="35"/>
        <v>143</v>
      </c>
      <c r="C146" s="28" t="str">
        <f>VLOOKUP($D$4:$D$406,[1]Hoja2!$D$2:$E$486,2,FALSE)</f>
        <v>COL. RAFAEL LEONARDO CALLEJAS</v>
      </c>
      <c r="D146" s="17">
        <v>295</v>
      </c>
      <c r="E146" s="17">
        <v>0.72928176795580124</v>
      </c>
      <c r="F146" s="17">
        <v>0.96132596685082883</v>
      </c>
      <c r="G146" s="17">
        <v>1</v>
      </c>
      <c r="H146" s="17">
        <v>0.87692307692307703</v>
      </c>
      <c r="I146" s="17">
        <v>0.78461538461538471</v>
      </c>
      <c r="J146" s="17">
        <v>0.98461538461538456</v>
      </c>
      <c r="K146" s="17">
        <v>0.99230769230769222</v>
      </c>
      <c r="L146" s="17">
        <v>0.99230769230769222</v>
      </c>
      <c r="M146" s="17">
        <v>0.86923076923076892</v>
      </c>
      <c r="N146" s="17">
        <v>4.6153846153846163E-2</v>
      </c>
      <c r="O146" s="17">
        <v>0</v>
      </c>
      <c r="P146" s="17">
        <v>0.72307692307692295</v>
      </c>
      <c r="Q146" s="17">
        <v>0.33846153846153865</v>
      </c>
      <c r="R146" s="17">
        <v>0.43846153846153851</v>
      </c>
      <c r="S146" s="17">
        <v>677.00000000000011</v>
      </c>
      <c r="T146" s="17">
        <v>-9.8610000000000003E-2</v>
      </c>
      <c r="U146" s="68" t="str">
        <f t="shared" si="36"/>
        <v>Alta</v>
      </c>
      <c r="AE146" s="17">
        <f t="shared" si="28"/>
        <v>673</v>
      </c>
      <c r="AF146" s="18">
        <f t="shared" si="29"/>
        <v>892.55714880567655</v>
      </c>
      <c r="AG146" s="17">
        <f t="shared" si="30"/>
        <v>40</v>
      </c>
      <c r="AH146" s="17">
        <f t="shared" si="31"/>
        <v>140</v>
      </c>
      <c r="AI146" s="17">
        <f t="shared" si="32"/>
        <v>0</v>
      </c>
      <c r="AJ146" s="17">
        <f t="shared" si="33"/>
        <v>180</v>
      </c>
      <c r="AK146" s="18">
        <f t="shared" si="34"/>
        <v>317.67613345683935</v>
      </c>
      <c r="AL146" s="17">
        <v>-9.8610000000000003E-2</v>
      </c>
      <c r="AM146" s="68" t="s">
        <v>47</v>
      </c>
      <c r="AO146" s="19">
        <v>177</v>
      </c>
      <c r="AP146" s="20" t="s">
        <v>207</v>
      </c>
      <c r="AQ146" s="21">
        <v>68</v>
      </c>
      <c r="AR146" s="21">
        <v>68</v>
      </c>
      <c r="AS146" s="22">
        <v>65</v>
      </c>
      <c r="AT146" s="22">
        <v>3</v>
      </c>
      <c r="AU146" s="23">
        <v>0</v>
      </c>
      <c r="AV146" s="24">
        <v>276</v>
      </c>
      <c r="AW146" s="22">
        <v>163</v>
      </c>
      <c r="AX146" s="23">
        <v>113</v>
      </c>
      <c r="AZ146"/>
    </row>
    <row r="147" spans="2:52" x14ac:dyDescent="0.25">
      <c r="B147" s="13">
        <f t="shared" si="35"/>
        <v>144</v>
      </c>
      <c r="C147" s="28" t="str">
        <f>VLOOKUP($D$4:$D$406,[1]Hoja2!$D$2:$E$486,2,FALSE)</f>
        <v>SANDOVAL SORTO</v>
      </c>
      <c r="D147" s="17">
        <v>379</v>
      </c>
      <c r="E147" s="17">
        <v>0.59465165376495521</v>
      </c>
      <c r="F147" s="17">
        <v>0.91672547635850443</v>
      </c>
      <c r="G147" s="17">
        <v>0.99082568807339377</v>
      </c>
      <c r="H147" s="17">
        <v>0.96627318718381106</v>
      </c>
      <c r="I147" s="17">
        <v>0.97976391231028626</v>
      </c>
      <c r="J147" s="17">
        <v>0.99325463743676212</v>
      </c>
      <c r="K147" s="17">
        <v>0.99325463743676234</v>
      </c>
      <c r="L147" s="17">
        <v>0.960370994940978</v>
      </c>
      <c r="M147" s="17">
        <v>0.90134907251264784</v>
      </c>
      <c r="N147" s="17">
        <v>2.1079258010118038E-2</v>
      </c>
      <c r="O147" s="17">
        <v>8.4317032040472136E-3</v>
      </c>
      <c r="P147" s="17">
        <v>0.52951096121416596</v>
      </c>
      <c r="Q147" s="17">
        <v>0.36172006745362573</v>
      </c>
      <c r="R147" s="17">
        <v>0.42242833052276541</v>
      </c>
      <c r="S147" s="17">
        <v>5116.0000000000027</v>
      </c>
      <c r="T147" s="17">
        <v>-9.8589999999999997E-2</v>
      </c>
      <c r="U147" s="68" t="str">
        <f t="shared" si="36"/>
        <v>Alta</v>
      </c>
      <c r="AE147" s="17">
        <f t="shared" si="28"/>
        <v>5067</v>
      </c>
      <c r="AF147" s="18">
        <f t="shared" si="29"/>
        <v>6720.0402273378349</v>
      </c>
      <c r="AG147" s="17">
        <f t="shared" si="30"/>
        <v>185</v>
      </c>
      <c r="AH147" s="17">
        <f t="shared" si="31"/>
        <v>1217</v>
      </c>
      <c r="AI147" s="17">
        <f t="shared" si="32"/>
        <v>1</v>
      </c>
      <c r="AJ147" s="17">
        <f t="shared" si="33"/>
        <v>1402</v>
      </c>
      <c r="AK147" s="18">
        <f t="shared" si="34"/>
        <v>2474.3441061471594</v>
      </c>
      <c r="AL147" s="17">
        <v>-9.8589999999999997E-2</v>
      </c>
      <c r="AM147" s="68" t="s">
        <v>47</v>
      </c>
      <c r="AO147" s="19">
        <v>178</v>
      </c>
      <c r="AP147" s="20" t="s">
        <v>208</v>
      </c>
      <c r="AQ147" s="21">
        <v>235</v>
      </c>
      <c r="AR147" s="21">
        <v>235</v>
      </c>
      <c r="AS147" s="22">
        <v>206</v>
      </c>
      <c r="AT147" s="22">
        <v>29</v>
      </c>
      <c r="AU147" s="23">
        <v>0</v>
      </c>
      <c r="AV147" s="24">
        <v>705</v>
      </c>
      <c r="AW147" s="22">
        <v>309</v>
      </c>
      <c r="AX147" s="23">
        <v>396</v>
      </c>
      <c r="AZ147"/>
    </row>
    <row r="148" spans="2:52" ht="15.75" x14ac:dyDescent="0.25">
      <c r="B148" s="13">
        <f t="shared" si="35"/>
        <v>145</v>
      </c>
      <c r="C148" s="65" t="s">
        <v>85</v>
      </c>
      <c r="D148" s="17">
        <v>255</v>
      </c>
      <c r="E148" s="17">
        <v>0.43220338983050849</v>
      </c>
      <c r="F148" s="17">
        <v>0.96610169491525422</v>
      </c>
      <c r="G148" s="17">
        <v>0.96610169491525399</v>
      </c>
      <c r="H148" s="17">
        <v>0.97142857142857153</v>
      </c>
      <c r="I148" s="17">
        <v>0.96190476190476193</v>
      </c>
      <c r="J148" s="17">
        <v>0.97142857142857153</v>
      </c>
      <c r="K148" s="17">
        <v>0.97142857142857153</v>
      </c>
      <c r="L148" s="17">
        <v>0.96190476190476182</v>
      </c>
      <c r="M148" s="17">
        <v>0.95238095238095244</v>
      </c>
      <c r="N148" s="17">
        <v>2.8571428571428588E-2</v>
      </c>
      <c r="O148" s="17">
        <v>9.5238095238095247E-3</v>
      </c>
      <c r="P148" s="17">
        <v>0.40952380952380946</v>
      </c>
      <c r="Q148" s="17">
        <v>0.41904761904761911</v>
      </c>
      <c r="R148" s="17">
        <v>0.45714285714285735</v>
      </c>
      <c r="S148" s="17">
        <v>421.99999999999989</v>
      </c>
      <c r="T148" s="17">
        <v>-8.4360000000000004E-2</v>
      </c>
      <c r="U148" s="68" t="str">
        <f t="shared" si="36"/>
        <v>Alta</v>
      </c>
      <c r="AE148" s="17">
        <f t="shared" si="28"/>
        <v>423</v>
      </c>
      <c r="AF148" s="18">
        <f t="shared" si="29"/>
        <v>560.99802963566299</v>
      </c>
      <c r="AG148" s="17">
        <f t="shared" si="30"/>
        <v>5</v>
      </c>
      <c r="AH148" s="17">
        <f t="shared" si="31"/>
        <v>114</v>
      </c>
      <c r="AI148" s="17">
        <f t="shared" si="32"/>
        <v>0</v>
      </c>
      <c r="AJ148" s="17">
        <f t="shared" si="33"/>
        <v>119</v>
      </c>
      <c r="AK148" s="18">
        <f t="shared" si="34"/>
        <v>210.01922156313267</v>
      </c>
      <c r="AL148" s="17">
        <v>-8.4360000000000004E-2</v>
      </c>
      <c r="AM148" s="68" t="s">
        <v>47</v>
      </c>
      <c r="AO148" s="19">
        <v>179</v>
      </c>
      <c r="AP148" s="20" t="s">
        <v>209</v>
      </c>
      <c r="AQ148" s="21">
        <v>142</v>
      </c>
      <c r="AR148" s="21">
        <v>142</v>
      </c>
      <c r="AS148" s="22">
        <v>128</v>
      </c>
      <c r="AT148" s="22">
        <v>14</v>
      </c>
      <c r="AU148" s="23">
        <v>0</v>
      </c>
      <c r="AV148" s="24">
        <v>473</v>
      </c>
      <c r="AW148" s="22">
        <v>214</v>
      </c>
      <c r="AX148" s="23">
        <v>259</v>
      </c>
      <c r="AZ148"/>
    </row>
    <row r="149" spans="2:52" x14ac:dyDescent="0.25">
      <c r="B149" s="13">
        <f t="shared" si="35"/>
        <v>146</v>
      </c>
      <c r="C149" s="28" t="str">
        <f>VLOOKUP($D$4:$D$406,[1]Hoja2!$D$2:$E$486,2,FALSE)</f>
        <v>Col. Central Villegas</v>
      </c>
      <c r="D149" s="17">
        <v>470</v>
      </c>
      <c r="E149" s="17">
        <v>0.9285714285714286</v>
      </c>
      <c r="F149" s="17">
        <v>0.9285714285714286</v>
      </c>
      <c r="G149" s="17">
        <v>0.9285714285714286</v>
      </c>
      <c r="H149" s="17">
        <v>0.76923076923076916</v>
      </c>
      <c r="I149" s="17">
        <v>0.76923076923076916</v>
      </c>
      <c r="J149" s="17">
        <v>0.84615384615384615</v>
      </c>
      <c r="K149" s="17">
        <v>0.92307692307692313</v>
      </c>
      <c r="L149" s="17">
        <v>0.92307692307692302</v>
      </c>
      <c r="M149" s="17">
        <v>0.84615384615384615</v>
      </c>
      <c r="N149" s="17">
        <v>0.15384615384615383</v>
      </c>
      <c r="O149" s="17">
        <v>7.6923076923076927E-2</v>
      </c>
      <c r="P149" s="17">
        <v>0.84615384615384615</v>
      </c>
      <c r="Q149" s="17">
        <v>0.53846153846153855</v>
      </c>
      <c r="R149" s="17">
        <v>0.76923076923076916</v>
      </c>
      <c r="S149" s="17">
        <v>51</v>
      </c>
      <c r="T149" s="17">
        <v>-7.8899999999999998E-2</v>
      </c>
      <c r="U149" s="68" t="str">
        <f t="shared" si="36"/>
        <v>Alta</v>
      </c>
      <c r="AE149" s="17">
        <f t="shared" si="28"/>
        <v>51</v>
      </c>
      <c r="AF149" s="18">
        <f t="shared" si="29"/>
        <v>67.638060310682775</v>
      </c>
      <c r="AG149" s="17">
        <f t="shared" si="30"/>
        <v>1</v>
      </c>
      <c r="AH149" s="17">
        <f t="shared" si="31"/>
        <v>13</v>
      </c>
      <c r="AI149" s="17">
        <f t="shared" si="32"/>
        <v>0</v>
      </c>
      <c r="AJ149" s="17">
        <f t="shared" si="33"/>
        <v>14</v>
      </c>
      <c r="AK149" s="18">
        <f t="shared" si="34"/>
        <v>24.708143713309724</v>
      </c>
      <c r="AL149" s="17">
        <v>-7.8899999999999998E-2</v>
      </c>
      <c r="AM149" s="68" t="s">
        <v>47</v>
      </c>
      <c r="AO149" s="19">
        <v>181</v>
      </c>
      <c r="AP149" s="20" t="s">
        <v>210</v>
      </c>
      <c r="AQ149" s="21">
        <v>760</v>
      </c>
      <c r="AR149" s="21">
        <v>760</v>
      </c>
      <c r="AS149" s="22">
        <v>634</v>
      </c>
      <c r="AT149" s="22">
        <v>126</v>
      </c>
      <c r="AU149" s="23">
        <v>0</v>
      </c>
      <c r="AV149" s="24">
        <v>2798</v>
      </c>
      <c r="AW149" s="22">
        <v>1361</v>
      </c>
      <c r="AX149" s="23">
        <v>1437</v>
      </c>
      <c r="AZ149"/>
    </row>
    <row r="150" spans="2:52" x14ac:dyDescent="0.25">
      <c r="B150" s="13">
        <f t="shared" si="35"/>
        <v>147</v>
      </c>
      <c r="C150" s="28" t="str">
        <f>VLOOKUP($D$4:$D$406,[1]Hoja2!$D$2:$E$486,2,FALSE)</f>
        <v>Barrio Lempira</v>
      </c>
      <c r="D150" s="17">
        <v>23</v>
      </c>
      <c r="E150" s="17">
        <v>0.66131907308377846</v>
      </c>
      <c r="F150" s="17">
        <v>0.72857142857142809</v>
      </c>
      <c r="G150" s="17">
        <v>0.99107142857142805</v>
      </c>
      <c r="H150" s="17">
        <v>0.88860759493670893</v>
      </c>
      <c r="I150" s="17">
        <v>0.95443037974683476</v>
      </c>
      <c r="J150" s="17">
        <v>0.9797468354430382</v>
      </c>
      <c r="K150" s="17">
        <v>0.96962025316455713</v>
      </c>
      <c r="L150" s="17">
        <v>0.96455696202531738</v>
      </c>
      <c r="M150" s="17">
        <v>0.65063291139240542</v>
      </c>
      <c r="N150" s="17">
        <v>0.12911392405063285</v>
      </c>
      <c r="O150" s="17">
        <v>8.8607594936708861E-2</v>
      </c>
      <c r="P150" s="17">
        <v>0.48860759493670847</v>
      </c>
      <c r="Q150" s="17">
        <v>0.50379746835443029</v>
      </c>
      <c r="R150" s="17">
        <v>0.51392405063291147</v>
      </c>
      <c r="S150" s="17">
        <v>1632.9999999999998</v>
      </c>
      <c r="T150" s="17">
        <v>-7.3319999999999996E-2</v>
      </c>
      <c r="U150" s="68" t="str">
        <f t="shared" si="36"/>
        <v>Alta</v>
      </c>
      <c r="AE150" s="17">
        <f t="shared" si="28"/>
        <v>830</v>
      </c>
      <c r="AF150" s="18">
        <f t="shared" si="29"/>
        <v>1100.7762756444451</v>
      </c>
      <c r="AG150" s="17">
        <f t="shared" si="30"/>
        <v>50</v>
      </c>
      <c r="AH150" s="17">
        <f t="shared" si="31"/>
        <v>301</v>
      </c>
      <c r="AI150" s="17">
        <f t="shared" si="32"/>
        <v>0</v>
      </c>
      <c r="AJ150" s="17">
        <f t="shared" si="33"/>
        <v>351</v>
      </c>
      <c r="AK150" s="18">
        <f t="shared" si="34"/>
        <v>619.46846024083663</v>
      </c>
      <c r="AL150" s="17">
        <v>-7.3319999999999996E-2</v>
      </c>
      <c r="AM150" s="68" t="s">
        <v>47</v>
      </c>
      <c r="AO150" s="19">
        <v>183</v>
      </c>
      <c r="AP150" s="20" t="s">
        <v>211</v>
      </c>
      <c r="AQ150" s="21">
        <v>62</v>
      </c>
      <c r="AR150" s="21">
        <v>62</v>
      </c>
      <c r="AS150" s="22">
        <v>57</v>
      </c>
      <c r="AT150" s="22">
        <v>5</v>
      </c>
      <c r="AU150" s="23">
        <v>0</v>
      </c>
      <c r="AV150" s="24">
        <v>111</v>
      </c>
      <c r="AW150" s="22">
        <v>45</v>
      </c>
      <c r="AX150" s="23">
        <v>66</v>
      </c>
      <c r="AZ150"/>
    </row>
    <row r="151" spans="2:52" x14ac:dyDescent="0.25">
      <c r="B151" s="13">
        <f t="shared" si="35"/>
        <v>148</v>
      </c>
      <c r="C151" s="28" t="str">
        <f>VLOOKUP($D$4:$D$406,[1]Hoja2!$D$2:$E$486,2,FALSE)</f>
        <v>Col. Sinaí</v>
      </c>
      <c r="D151" s="17">
        <v>160</v>
      </c>
      <c r="E151" s="17">
        <v>0.43340691685062588</v>
      </c>
      <c r="F151" s="17">
        <v>0.95217071376011819</v>
      </c>
      <c r="G151" s="17">
        <v>0.98601913171449496</v>
      </c>
      <c r="H151" s="17">
        <v>0.98618784530386761</v>
      </c>
      <c r="I151" s="17">
        <v>0.94475138121546898</v>
      </c>
      <c r="J151" s="17">
        <v>0.99631675874769843</v>
      </c>
      <c r="K151" s="17">
        <v>0.99631675874769832</v>
      </c>
      <c r="L151" s="17">
        <v>0.9779005524861869</v>
      </c>
      <c r="M151" s="17">
        <v>0.96132596685082861</v>
      </c>
      <c r="N151" s="17">
        <v>1.9337016574585645E-2</v>
      </c>
      <c r="O151" s="17">
        <v>8.287292817679549E-3</v>
      </c>
      <c r="P151" s="17">
        <v>0.39779005524861838</v>
      </c>
      <c r="Q151" s="17">
        <v>0.37476979742173155</v>
      </c>
      <c r="R151" s="17">
        <v>0.36279926335174983</v>
      </c>
      <c r="S151" s="17">
        <v>4489.0000000000027</v>
      </c>
      <c r="T151" s="17">
        <v>-7.1830000000000005E-2</v>
      </c>
      <c r="U151" s="68" t="str">
        <f t="shared" si="36"/>
        <v>Alta</v>
      </c>
      <c r="AE151" s="17">
        <f t="shared" si="28"/>
        <v>4467</v>
      </c>
      <c r="AF151" s="18">
        <f t="shared" si="29"/>
        <v>5924.2983413298025</v>
      </c>
      <c r="AG151" s="17">
        <f t="shared" si="30"/>
        <v>199</v>
      </c>
      <c r="AH151" s="17">
        <f t="shared" si="31"/>
        <v>1150</v>
      </c>
      <c r="AI151" s="17">
        <f t="shared" si="32"/>
        <v>0</v>
      </c>
      <c r="AJ151" s="17">
        <f t="shared" si="33"/>
        <v>1349</v>
      </c>
      <c r="AK151" s="18">
        <f t="shared" si="34"/>
        <v>2380.8061335182015</v>
      </c>
      <c r="AL151" s="17">
        <v>-7.1830000000000005E-2</v>
      </c>
      <c r="AM151" s="68" t="s">
        <v>47</v>
      </c>
      <c r="AO151" s="19">
        <v>184</v>
      </c>
      <c r="AP151" s="20" t="s">
        <v>212</v>
      </c>
      <c r="AQ151" s="21">
        <v>19</v>
      </c>
      <c r="AR151" s="21">
        <v>19</v>
      </c>
      <c r="AS151" s="22">
        <v>19</v>
      </c>
      <c r="AT151" s="22">
        <v>0</v>
      </c>
      <c r="AU151" s="23">
        <v>0</v>
      </c>
      <c r="AV151" s="24">
        <v>87</v>
      </c>
      <c r="AW151" s="22">
        <v>47</v>
      </c>
      <c r="AX151" s="23">
        <v>40</v>
      </c>
      <c r="AZ151"/>
    </row>
    <row r="152" spans="2:52" x14ac:dyDescent="0.25">
      <c r="B152" s="13">
        <f t="shared" si="35"/>
        <v>149</v>
      </c>
      <c r="C152" s="28" t="str">
        <f>VLOOKUP($D$4:$D$406,[1]Hoja2!$D$2:$E$486,2,FALSE)</f>
        <v>Barrio Chamelecon</v>
      </c>
      <c r="D152" s="17">
        <v>7</v>
      </c>
      <c r="E152" s="17">
        <v>0.7085427135678396</v>
      </c>
      <c r="F152" s="17">
        <v>0.75252525252525215</v>
      </c>
      <c r="G152" s="17">
        <v>0.98232323232323215</v>
      </c>
      <c r="H152" s="17">
        <v>0.9187969924812035</v>
      </c>
      <c r="I152" s="17">
        <v>0.9112781954887218</v>
      </c>
      <c r="J152" s="17">
        <v>0.94586466165413519</v>
      </c>
      <c r="K152" s="17">
        <v>0.95939849624060092</v>
      </c>
      <c r="L152" s="17">
        <v>0.96240601503759415</v>
      </c>
      <c r="M152" s="17">
        <v>0.73533834586466196</v>
      </c>
      <c r="N152" s="17">
        <v>5.8646616541353412E-2</v>
      </c>
      <c r="O152" s="17">
        <v>3.1578947368421054E-2</v>
      </c>
      <c r="P152" s="17">
        <v>0.62556390977443654</v>
      </c>
      <c r="Q152" s="17">
        <v>0.4511278195488721</v>
      </c>
      <c r="R152" s="17">
        <v>0.58947368421052637</v>
      </c>
      <c r="S152" s="17">
        <v>3018.9999999999977</v>
      </c>
      <c r="T152" s="17">
        <v>-6.5299999999999997E-2</v>
      </c>
      <c r="U152" s="68" t="str">
        <f t="shared" si="36"/>
        <v>Alta</v>
      </c>
      <c r="AE152" s="17">
        <f t="shared" si="28"/>
        <v>2443</v>
      </c>
      <c r="AF152" s="18">
        <f t="shared" si="29"/>
        <v>3239.9957125293727</v>
      </c>
      <c r="AG152" s="17">
        <f t="shared" si="30"/>
        <v>59</v>
      </c>
      <c r="AH152" s="17">
        <f t="shared" si="31"/>
        <v>583</v>
      </c>
      <c r="AI152" s="17">
        <f t="shared" si="32"/>
        <v>3</v>
      </c>
      <c r="AJ152" s="17">
        <f t="shared" si="33"/>
        <v>642</v>
      </c>
      <c r="AK152" s="18">
        <f t="shared" si="34"/>
        <v>1133.0448759960602</v>
      </c>
      <c r="AL152" s="17">
        <v>-6.5299999999999997E-2</v>
      </c>
      <c r="AM152" s="68" t="s">
        <v>47</v>
      </c>
      <c r="AO152" s="19">
        <v>188</v>
      </c>
      <c r="AP152" s="20" t="s">
        <v>213</v>
      </c>
      <c r="AQ152" s="21">
        <v>34</v>
      </c>
      <c r="AR152" s="21">
        <v>34</v>
      </c>
      <c r="AS152" s="22">
        <v>27</v>
      </c>
      <c r="AT152" s="22">
        <v>7</v>
      </c>
      <c r="AU152" s="23">
        <v>0</v>
      </c>
      <c r="AV152" s="24">
        <v>68</v>
      </c>
      <c r="AW152" s="22">
        <v>37</v>
      </c>
      <c r="AX152" s="23">
        <v>31</v>
      </c>
      <c r="AZ152"/>
    </row>
    <row r="153" spans="2:52" x14ac:dyDescent="0.25">
      <c r="B153" s="13">
        <f t="shared" si="35"/>
        <v>150</v>
      </c>
      <c r="C153" s="28" t="str">
        <f>VLOOKUP($D$4:$D$406,[1]Hoja2!$D$2:$E$486,2,FALSE)</f>
        <v>Tr. RIVERA HERNANDEZ- SINAI</v>
      </c>
      <c r="D153" s="17">
        <v>426</v>
      </c>
      <c r="E153" s="17">
        <v>0.72413793103448265</v>
      </c>
      <c r="F153" s="17">
        <v>0.9482758620689653</v>
      </c>
      <c r="G153" s="17">
        <v>1</v>
      </c>
      <c r="H153" s="17">
        <v>0.96153846153846134</v>
      </c>
      <c r="I153" s="17">
        <v>0.98076923076923073</v>
      </c>
      <c r="J153" s="17">
        <v>0.98076923076923073</v>
      </c>
      <c r="K153" s="17">
        <v>1</v>
      </c>
      <c r="L153" s="17">
        <v>1</v>
      </c>
      <c r="M153" s="17">
        <v>0.61538461538461553</v>
      </c>
      <c r="N153" s="17">
        <v>5.7692307692307702E-2</v>
      </c>
      <c r="O153" s="17">
        <v>0</v>
      </c>
      <c r="P153" s="17">
        <v>0.48076923076923073</v>
      </c>
      <c r="Q153" s="17">
        <v>0.34615384615384609</v>
      </c>
      <c r="R153" s="17">
        <v>0.51923076923076938</v>
      </c>
      <c r="S153" s="17">
        <v>245</v>
      </c>
      <c r="T153" s="17">
        <v>-5.9760000000000001E-2</v>
      </c>
      <c r="U153" s="68" t="str">
        <f t="shared" si="36"/>
        <v>Alta</v>
      </c>
      <c r="AE153" s="17">
        <f t="shared" si="28"/>
        <v>245</v>
      </c>
      <c r="AF153" s="18">
        <f t="shared" si="29"/>
        <v>324.92793678661332</v>
      </c>
      <c r="AG153" s="17">
        <f t="shared" si="30"/>
        <v>6</v>
      </c>
      <c r="AH153" s="17">
        <f t="shared" si="31"/>
        <v>52</v>
      </c>
      <c r="AI153" s="17">
        <f t="shared" si="32"/>
        <v>0</v>
      </c>
      <c r="AJ153" s="17">
        <f t="shared" si="33"/>
        <v>58</v>
      </c>
      <c r="AK153" s="18">
        <f t="shared" si="34"/>
        <v>102.36230966942601</v>
      </c>
      <c r="AL153" s="17">
        <v>-5.9760000000000001E-2</v>
      </c>
      <c r="AM153" s="68" t="s">
        <v>47</v>
      </c>
      <c r="AO153" s="19">
        <v>190</v>
      </c>
      <c r="AP153" s="20" t="s">
        <v>214</v>
      </c>
      <c r="AQ153" s="21">
        <v>38</v>
      </c>
      <c r="AR153" s="21">
        <v>38</v>
      </c>
      <c r="AS153" s="22">
        <v>29</v>
      </c>
      <c r="AT153" s="22">
        <v>9</v>
      </c>
      <c r="AU153" s="23">
        <v>0</v>
      </c>
      <c r="AV153" s="24">
        <v>99</v>
      </c>
      <c r="AW153" s="22">
        <v>48</v>
      </c>
      <c r="AX153" s="23">
        <v>51</v>
      </c>
      <c r="AZ153"/>
    </row>
    <row r="154" spans="2:52" x14ac:dyDescent="0.25">
      <c r="B154" s="13">
        <f t="shared" si="35"/>
        <v>151</v>
      </c>
      <c r="C154" s="28" t="str">
        <f>VLOOKUP($D$4:$D$406,[1]Hoja2!$D$2:$E$486,2,FALSE)</f>
        <v>Col. Evenezer</v>
      </c>
      <c r="D154" s="17">
        <v>191</v>
      </c>
      <c r="E154" s="17">
        <v>0.55282817502668069</v>
      </c>
      <c r="F154" s="17">
        <v>0.95944503735325426</v>
      </c>
      <c r="G154" s="17">
        <v>0.98185699039487651</v>
      </c>
      <c r="H154" s="17">
        <v>0.97671232876712377</v>
      </c>
      <c r="I154" s="17">
        <v>0.98356164383561584</v>
      </c>
      <c r="J154" s="17">
        <v>0.99452054794520572</v>
      </c>
      <c r="K154" s="17">
        <v>0.99041095890410868</v>
      </c>
      <c r="L154" s="17">
        <v>0.98630136986301375</v>
      </c>
      <c r="M154" s="17">
        <v>0.94520547945205546</v>
      </c>
      <c r="N154" s="17">
        <v>2.0547945205479479E-2</v>
      </c>
      <c r="O154" s="17">
        <v>8.2191780821917783E-3</v>
      </c>
      <c r="P154" s="17">
        <v>0.50273972602739736</v>
      </c>
      <c r="Q154" s="17">
        <v>0.35342465753424684</v>
      </c>
      <c r="R154" s="17">
        <v>0.32328767123287666</v>
      </c>
      <c r="S154" s="17">
        <v>3170.9999999999995</v>
      </c>
      <c r="T154" s="17">
        <v>-5.697E-2</v>
      </c>
      <c r="U154" s="68" t="str">
        <f t="shared" si="36"/>
        <v>Alta</v>
      </c>
      <c r="AE154" s="17">
        <f t="shared" si="28"/>
        <v>3152</v>
      </c>
      <c r="AF154" s="18">
        <f t="shared" si="29"/>
        <v>4180.2973744955307</v>
      </c>
      <c r="AG154" s="17">
        <f t="shared" si="30"/>
        <v>176</v>
      </c>
      <c r="AH154" s="17">
        <f t="shared" si="31"/>
        <v>756</v>
      </c>
      <c r="AI154" s="17">
        <f t="shared" si="32"/>
        <v>0</v>
      </c>
      <c r="AJ154" s="17">
        <f t="shared" si="33"/>
        <v>932</v>
      </c>
      <c r="AK154" s="18">
        <f t="shared" si="34"/>
        <v>1644.8564243431904</v>
      </c>
      <c r="AL154" s="17">
        <v>-5.697E-2</v>
      </c>
      <c r="AM154" s="68" t="s">
        <v>47</v>
      </c>
      <c r="AO154" s="19">
        <v>191</v>
      </c>
      <c r="AP154" s="20" t="s">
        <v>215</v>
      </c>
      <c r="AQ154" s="21">
        <v>932</v>
      </c>
      <c r="AR154" s="21">
        <v>932</v>
      </c>
      <c r="AS154" s="22">
        <v>756</v>
      </c>
      <c r="AT154" s="22">
        <v>176</v>
      </c>
      <c r="AU154" s="23">
        <v>0</v>
      </c>
      <c r="AV154" s="24">
        <v>3152</v>
      </c>
      <c r="AW154" s="22">
        <v>1535</v>
      </c>
      <c r="AX154" s="23">
        <v>1617</v>
      </c>
      <c r="AZ154"/>
    </row>
    <row r="155" spans="2:52" x14ac:dyDescent="0.25">
      <c r="B155" s="13">
        <f t="shared" si="35"/>
        <v>152</v>
      </c>
      <c r="C155" s="28" t="str">
        <f>VLOOKUP($D$4:$D$406,[1]Hoja2!$D$2:$E$486,2,FALSE)</f>
        <v>Bo. RENACIMIENTO</v>
      </c>
      <c r="D155" s="17">
        <v>356</v>
      </c>
      <c r="E155" s="17">
        <v>0.85074626865671621</v>
      </c>
      <c r="F155" s="17">
        <v>0.81818181818181801</v>
      </c>
      <c r="G155" s="17">
        <v>0.95454545454545436</v>
      </c>
      <c r="H155" s="17">
        <v>0.84375000000000011</v>
      </c>
      <c r="I155" s="17">
        <v>0.9375</v>
      </c>
      <c r="J155" s="17">
        <v>0.9375</v>
      </c>
      <c r="K155" s="17">
        <v>0.9375</v>
      </c>
      <c r="L155" s="17">
        <v>0.96874999999999989</v>
      </c>
      <c r="M155" s="17">
        <v>0.75000000000000011</v>
      </c>
      <c r="N155" s="17">
        <v>0.12500000000000003</v>
      </c>
      <c r="O155" s="17">
        <v>0.21875000000000006</v>
      </c>
      <c r="P155" s="17">
        <v>0.74999999999999989</v>
      </c>
      <c r="Q155" s="17">
        <v>0.46875</v>
      </c>
      <c r="R155" s="17">
        <v>0.53125000000000011</v>
      </c>
      <c r="S155" s="17">
        <v>154.99999999999997</v>
      </c>
      <c r="T155" s="17">
        <v>-5.1490000000000001E-2</v>
      </c>
      <c r="U155" s="68" t="str">
        <f t="shared" si="36"/>
        <v>Alta</v>
      </c>
      <c r="AE155" s="17">
        <f t="shared" si="28"/>
        <v>155</v>
      </c>
      <c r="AF155" s="18">
        <f t="shared" si="29"/>
        <v>205.56665388540841</v>
      </c>
      <c r="AG155" s="17">
        <f t="shared" si="30"/>
        <v>5</v>
      </c>
      <c r="AH155" s="17">
        <f t="shared" si="31"/>
        <v>61</v>
      </c>
      <c r="AI155" s="17">
        <f t="shared" si="32"/>
        <v>1</v>
      </c>
      <c r="AJ155" s="17">
        <f t="shared" si="33"/>
        <v>66</v>
      </c>
      <c r="AK155" s="18">
        <f t="shared" si="34"/>
        <v>116.48124893417442</v>
      </c>
      <c r="AL155" s="17">
        <v>-5.1490000000000001E-2</v>
      </c>
      <c r="AM155" s="68" t="s">
        <v>47</v>
      </c>
      <c r="AO155" s="19">
        <v>192</v>
      </c>
      <c r="AP155" s="20" t="s">
        <v>145</v>
      </c>
      <c r="AQ155" s="21">
        <v>151</v>
      </c>
      <c r="AR155" s="21">
        <v>151</v>
      </c>
      <c r="AS155" s="22">
        <v>137</v>
      </c>
      <c r="AT155" s="22">
        <v>14</v>
      </c>
      <c r="AU155" s="23">
        <v>0</v>
      </c>
      <c r="AV155" s="24">
        <v>585</v>
      </c>
      <c r="AW155" s="22">
        <v>274</v>
      </c>
      <c r="AX155" s="23">
        <v>311</v>
      </c>
      <c r="AZ155"/>
    </row>
    <row r="156" spans="2:52" x14ac:dyDescent="0.25">
      <c r="B156" s="13">
        <f t="shared" si="35"/>
        <v>153</v>
      </c>
      <c r="C156" s="28" t="str">
        <f>VLOOKUP($D$4:$D$406,[1]Hoja2!$D$2:$E$486,2,FALSE)</f>
        <v>Col. San Isidro</v>
      </c>
      <c r="D156" s="17">
        <v>148</v>
      </c>
      <c r="E156" s="17">
        <v>0.69016697588126141</v>
      </c>
      <c r="F156" s="17">
        <v>0.85687732342007483</v>
      </c>
      <c r="G156" s="17">
        <v>0.97026022304832749</v>
      </c>
      <c r="H156" s="17">
        <v>0.94748358862144488</v>
      </c>
      <c r="I156" s="17">
        <v>0.97592997811816151</v>
      </c>
      <c r="J156" s="17">
        <v>0.99343544857768051</v>
      </c>
      <c r="K156" s="17">
        <v>1</v>
      </c>
      <c r="L156" s="17">
        <v>0.96061269146608286</v>
      </c>
      <c r="M156" s="17">
        <v>0.77024070021881885</v>
      </c>
      <c r="N156" s="17">
        <v>2.4070021881838075E-2</v>
      </c>
      <c r="O156" s="17">
        <v>1.3129102844638946E-2</v>
      </c>
      <c r="P156" s="17">
        <v>0.58424507658643376</v>
      </c>
      <c r="Q156" s="17">
        <v>0.38949671772428868</v>
      </c>
      <c r="R156" s="17">
        <v>0.49452954048140024</v>
      </c>
      <c r="S156" s="17">
        <v>2046.0000000000016</v>
      </c>
      <c r="T156" s="17">
        <v>-5.117E-2</v>
      </c>
      <c r="U156" s="68" t="str">
        <f t="shared" si="36"/>
        <v>Alta</v>
      </c>
      <c r="AE156" s="17">
        <f t="shared" si="28"/>
        <v>2058</v>
      </c>
      <c r="AF156" s="18">
        <f t="shared" si="29"/>
        <v>2729.3946690075518</v>
      </c>
      <c r="AG156" s="17">
        <f t="shared" si="30"/>
        <v>58</v>
      </c>
      <c r="AH156" s="17">
        <f t="shared" si="31"/>
        <v>480</v>
      </c>
      <c r="AI156" s="17">
        <f t="shared" si="32"/>
        <v>1</v>
      </c>
      <c r="AJ156" s="17">
        <f t="shared" si="33"/>
        <v>538</v>
      </c>
      <c r="AK156" s="18">
        <f t="shared" si="34"/>
        <v>949.49866555433084</v>
      </c>
      <c r="AL156" s="17">
        <v>-5.117E-2</v>
      </c>
      <c r="AM156" s="68" t="s">
        <v>47</v>
      </c>
      <c r="AO156" s="19">
        <v>193</v>
      </c>
      <c r="AP156" s="20" t="s">
        <v>216</v>
      </c>
      <c r="AQ156" s="21">
        <v>714</v>
      </c>
      <c r="AR156" s="21">
        <v>714</v>
      </c>
      <c r="AS156" s="22">
        <v>633</v>
      </c>
      <c r="AT156" s="22">
        <v>81</v>
      </c>
      <c r="AU156" s="23">
        <v>0</v>
      </c>
      <c r="AV156" s="24">
        <v>2653</v>
      </c>
      <c r="AW156" s="22">
        <v>1339</v>
      </c>
      <c r="AX156" s="23">
        <v>1314</v>
      </c>
      <c r="AZ156"/>
    </row>
    <row r="157" spans="2:52" ht="15.75" x14ac:dyDescent="0.25">
      <c r="B157" s="13">
        <f t="shared" si="35"/>
        <v>154</v>
      </c>
      <c r="C157" s="65" t="s">
        <v>85</v>
      </c>
      <c r="D157" s="17">
        <v>2</v>
      </c>
      <c r="E157" s="17">
        <v>0.8419452887537997</v>
      </c>
      <c r="F157" s="17">
        <v>0.81366459627329202</v>
      </c>
      <c r="G157" s="17">
        <v>0.97515527950310577</v>
      </c>
      <c r="H157" s="17">
        <v>0.91605839416058343</v>
      </c>
      <c r="I157" s="17">
        <v>0.91605839416058354</v>
      </c>
      <c r="J157" s="17">
        <v>0.98175182481751855</v>
      </c>
      <c r="K157" s="17">
        <v>0.98175182481751855</v>
      </c>
      <c r="L157" s="17">
        <v>0.94890510948905082</v>
      </c>
      <c r="M157" s="17">
        <v>0.38321167883211688</v>
      </c>
      <c r="N157" s="17">
        <v>4.7445255474452545E-2</v>
      </c>
      <c r="O157" s="17">
        <v>3.6496350364963535E-2</v>
      </c>
      <c r="P157" s="17">
        <v>0.72627737226277367</v>
      </c>
      <c r="Q157" s="17">
        <v>0.47810218978102181</v>
      </c>
      <c r="R157" s="17">
        <v>0.60583941605839442</v>
      </c>
      <c r="S157" s="17">
        <v>1239.9999999999989</v>
      </c>
      <c r="T157" s="17">
        <v>-4.9299999999999997E-2</v>
      </c>
      <c r="U157" s="68" t="str">
        <f t="shared" si="36"/>
        <v>Alta</v>
      </c>
      <c r="AE157" s="17">
        <v>0</v>
      </c>
      <c r="AF157" s="18">
        <f t="shared" si="29"/>
        <v>0</v>
      </c>
      <c r="AG157" s="17" t="e">
        <f t="shared" si="30"/>
        <v>#N/A</v>
      </c>
      <c r="AH157" s="17" t="e">
        <f t="shared" si="31"/>
        <v>#N/A</v>
      </c>
      <c r="AI157" s="17" t="e">
        <f t="shared" si="32"/>
        <v>#N/A</v>
      </c>
      <c r="AJ157" s="17">
        <v>0</v>
      </c>
      <c r="AK157" s="18">
        <f t="shared" si="34"/>
        <v>0</v>
      </c>
      <c r="AL157" s="17">
        <v>-4.9299999999999997E-2</v>
      </c>
      <c r="AM157" s="68" t="s">
        <v>47</v>
      </c>
      <c r="AO157" s="19">
        <v>195</v>
      </c>
      <c r="AP157" s="20" t="s">
        <v>217</v>
      </c>
      <c r="AQ157" s="21">
        <v>82</v>
      </c>
      <c r="AR157" s="21">
        <v>82</v>
      </c>
      <c r="AS157" s="22">
        <v>72</v>
      </c>
      <c r="AT157" s="22">
        <v>10</v>
      </c>
      <c r="AU157" s="23">
        <v>0</v>
      </c>
      <c r="AV157" s="24">
        <v>322</v>
      </c>
      <c r="AW157" s="22">
        <v>155</v>
      </c>
      <c r="AX157" s="23">
        <v>167</v>
      </c>
      <c r="AZ157"/>
    </row>
    <row r="158" spans="2:52" x14ac:dyDescent="0.25">
      <c r="B158" s="13">
        <f t="shared" si="35"/>
        <v>155</v>
      </c>
      <c r="C158" s="28" t="str">
        <f>VLOOKUP($D$4:$D$406,[1]Hoja2!$D$2:$E$486,2,FALSE)</f>
        <v>REPARTO LA ESPERANZA 2da PARTE</v>
      </c>
      <c r="D158" s="17">
        <v>358</v>
      </c>
      <c r="E158" s="17">
        <v>0.59459459459459452</v>
      </c>
      <c r="F158" s="17">
        <v>0.94594594594594605</v>
      </c>
      <c r="G158" s="17">
        <v>1</v>
      </c>
      <c r="H158" s="17">
        <v>0.96551724137931028</v>
      </c>
      <c r="I158" s="17">
        <v>0.96551724137931028</v>
      </c>
      <c r="J158" s="17">
        <v>1</v>
      </c>
      <c r="K158" s="17">
        <v>0.96551724137931039</v>
      </c>
      <c r="L158" s="17">
        <v>0.96551724137931028</v>
      </c>
      <c r="M158" s="17">
        <v>0.82758620689655182</v>
      </c>
      <c r="N158" s="17">
        <v>6.8965517241379337E-2</v>
      </c>
      <c r="O158" s="17">
        <v>0</v>
      </c>
      <c r="P158" s="17">
        <v>0.55172413793103448</v>
      </c>
      <c r="Q158" s="17">
        <v>0.51724137931034497</v>
      </c>
      <c r="R158" s="17">
        <v>0.37931034482758624</v>
      </c>
      <c r="S158" s="17">
        <v>140</v>
      </c>
      <c r="T158" s="17">
        <v>-3.7539999999999997E-2</v>
      </c>
      <c r="U158" s="68" t="str">
        <f t="shared" si="36"/>
        <v>Alta</v>
      </c>
      <c r="AE158" s="17">
        <f t="shared" si="28"/>
        <v>150</v>
      </c>
      <c r="AF158" s="18">
        <f t="shared" si="29"/>
        <v>198.93547150200814</v>
      </c>
      <c r="AG158" s="17">
        <f t="shared" si="30"/>
        <v>9</v>
      </c>
      <c r="AH158" s="17">
        <f t="shared" si="31"/>
        <v>30</v>
      </c>
      <c r="AI158" s="17">
        <f t="shared" si="32"/>
        <v>0</v>
      </c>
      <c r="AJ158" s="17">
        <f t="shared" si="33"/>
        <v>39</v>
      </c>
      <c r="AK158" s="18">
        <f t="shared" si="34"/>
        <v>68.82982891564852</v>
      </c>
      <c r="AL158" s="17">
        <v>-3.7539999999999997E-2</v>
      </c>
      <c r="AM158" s="68" t="s">
        <v>47</v>
      </c>
      <c r="AO158" s="19">
        <v>199</v>
      </c>
      <c r="AP158" s="20" t="s">
        <v>218</v>
      </c>
      <c r="AQ158" s="21">
        <v>888</v>
      </c>
      <c r="AR158" s="21">
        <v>887</v>
      </c>
      <c r="AS158" s="22">
        <v>828</v>
      </c>
      <c r="AT158" s="22">
        <v>59</v>
      </c>
      <c r="AU158" s="23">
        <v>1</v>
      </c>
      <c r="AV158" s="24">
        <v>4260</v>
      </c>
      <c r="AW158" s="22">
        <v>2050</v>
      </c>
      <c r="AX158" s="23">
        <v>2210</v>
      </c>
      <c r="AZ158"/>
    </row>
    <row r="159" spans="2:52" x14ac:dyDescent="0.25">
      <c r="B159" s="13">
        <f t="shared" si="35"/>
        <v>156</v>
      </c>
      <c r="C159" s="28" t="str">
        <f>VLOOKUP($D$4:$D$406,[1]Hoja2!$D$2:$E$486,2,FALSE)</f>
        <v>SAN JOSE  V</v>
      </c>
      <c r="D159" s="17">
        <v>370</v>
      </c>
      <c r="E159" s="17">
        <v>0.70209689081706417</v>
      </c>
      <c r="F159" s="17">
        <v>0.84815618221257949</v>
      </c>
      <c r="G159" s="17">
        <v>0.96890817064352763</v>
      </c>
      <c r="H159" s="17">
        <v>0.92769104354971221</v>
      </c>
      <c r="I159" s="17">
        <v>0.98356614626129846</v>
      </c>
      <c r="J159" s="17">
        <v>0.99260476581758494</v>
      </c>
      <c r="K159" s="17">
        <v>0.99589153656532492</v>
      </c>
      <c r="L159" s="17">
        <v>0.98356614626129779</v>
      </c>
      <c r="M159" s="17">
        <v>0.95069843878389504</v>
      </c>
      <c r="N159" s="17">
        <v>4.4371405094494665E-2</v>
      </c>
      <c r="O159" s="17">
        <v>1.9720624486442066E-2</v>
      </c>
      <c r="P159" s="17">
        <v>0.60969597370583384</v>
      </c>
      <c r="Q159" s="17">
        <v>0.37551355792933494</v>
      </c>
      <c r="R159" s="17">
        <v>0.51602300739523377</v>
      </c>
      <c r="S159" s="17">
        <v>5401.9999999999964</v>
      </c>
      <c r="T159" s="17">
        <v>-3.3779999999999998E-2</v>
      </c>
      <c r="U159" s="68" t="str">
        <f t="shared" si="36"/>
        <v>Alta</v>
      </c>
      <c r="AE159" s="17">
        <f t="shared" si="28"/>
        <v>5373</v>
      </c>
      <c r="AF159" s="18">
        <f t="shared" si="29"/>
        <v>7125.8685892019321</v>
      </c>
      <c r="AG159" s="17">
        <f t="shared" si="30"/>
        <v>162</v>
      </c>
      <c r="AH159" s="17">
        <f t="shared" si="31"/>
        <v>1208</v>
      </c>
      <c r="AI159" s="17">
        <f t="shared" si="32"/>
        <v>0</v>
      </c>
      <c r="AJ159" s="17">
        <f t="shared" si="33"/>
        <v>1370</v>
      </c>
      <c r="AK159" s="18">
        <f t="shared" si="34"/>
        <v>2417.8683490881658</v>
      </c>
      <c r="AL159" s="17">
        <v>-3.3779999999999998E-2</v>
      </c>
      <c r="AM159" s="68" t="s">
        <v>47</v>
      </c>
      <c r="AO159" s="19">
        <v>200</v>
      </c>
      <c r="AP159" s="20" t="s">
        <v>219</v>
      </c>
      <c r="AQ159" s="21">
        <v>60</v>
      </c>
      <c r="AR159" s="21">
        <v>60</v>
      </c>
      <c r="AS159" s="22">
        <v>55</v>
      </c>
      <c r="AT159" s="22">
        <v>5</v>
      </c>
      <c r="AU159" s="23">
        <v>0</v>
      </c>
      <c r="AV159" s="24">
        <v>230</v>
      </c>
      <c r="AW159" s="22">
        <v>123</v>
      </c>
      <c r="AX159" s="23">
        <v>107</v>
      </c>
      <c r="AZ159"/>
    </row>
    <row r="160" spans="2:52" x14ac:dyDescent="0.25">
      <c r="B160" s="13">
        <f t="shared" si="35"/>
        <v>157</v>
      </c>
      <c r="C160" s="28" t="str">
        <f>VLOOKUP($D$4:$D$406,[1]Hoja2!$D$2:$E$486,2,FALSE)</f>
        <v>Barrio El Playon</v>
      </c>
      <c r="D160" s="17">
        <v>13</v>
      </c>
      <c r="E160" s="17">
        <v>0.69097222222222254</v>
      </c>
      <c r="F160" s="17">
        <v>0.73611111111111127</v>
      </c>
      <c r="G160" s="17">
        <v>0.9722222222222221</v>
      </c>
      <c r="H160" s="17">
        <v>0.90804597701149425</v>
      </c>
      <c r="I160" s="17">
        <v>0.94636015325670497</v>
      </c>
      <c r="J160" s="17">
        <v>0.97701149425287348</v>
      </c>
      <c r="K160" s="17">
        <v>0.98467432950191613</v>
      </c>
      <c r="L160" s="17">
        <v>0.98084291187739492</v>
      </c>
      <c r="M160" s="17">
        <v>0.67049808429118807</v>
      </c>
      <c r="N160" s="17">
        <v>9.195402298850576E-2</v>
      </c>
      <c r="O160" s="17">
        <v>4.2145593869731802E-2</v>
      </c>
      <c r="P160" s="17">
        <v>0.54789272030651359</v>
      </c>
      <c r="Q160" s="17">
        <v>0.52490421455938718</v>
      </c>
      <c r="R160" s="17">
        <v>0.54406130268199271</v>
      </c>
      <c r="S160" s="17">
        <v>987.00000000000023</v>
      </c>
      <c r="T160" s="17">
        <v>-3.3399999999999999E-2</v>
      </c>
      <c r="U160" s="68" t="str">
        <f t="shared" si="36"/>
        <v>Alta</v>
      </c>
      <c r="AE160" s="17">
        <f t="shared" si="28"/>
        <v>882</v>
      </c>
      <c r="AF160" s="18">
        <f t="shared" si="29"/>
        <v>1169.7405724318078</v>
      </c>
      <c r="AG160" s="17">
        <f t="shared" si="30"/>
        <v>26</v>
      </c>
      <c r="AH160" s="17">
        <f t="shared" si="31"/>
        <v>240</v>
      </c>
      <c r="AI160" s="17">
        <f t="shared" si="32"/>
        <v>0</v>
      </c>
      <c r="AJ160" s="17">
        <f t="shared" si="33"/>
        <v>266</v>
      </c>
      <c r="AK160" s="18">
        <f t="shared" si="34"/>
        <v>469.45473055288477</v>
      </c>
      <c r="AL160" s="17">
        <v>-3.3399999999999999E-2</v>
      </c>
      <c r="AM160" s="68" t="s">
        <v>47</v>
      </c>
      <c r="AO160" s="19">
        <v>202</v>
      </c>
      <c r="AP160" s="20" t="s">
        <v>220</v>
      </c>
      <c r="AQ160" s="21">
        <v>118</v>
      </c>
      <c r="AR160" s="21">
        <v>118</v>
      </c>
      <c r="AS160" s="22">
        <v>94</v>
      </c>
      <c r="AT160" s="22">
        <v>24</v>
      </c>
      <c r="AU160" s="23">
        <v>0</v>
      </c>
      <c r="AV160" s="24">
        <v>410</v>
      </c>
      <c r="AW160" s="22">
        <v>211</v>
      </c>
      <c r="AX160" s="23">
        <v>199</v>
      </c>
      <c r="AZ160"/>
    </row>
    <row r="161" spans="2:52" x14ac:dyDescent="0.25">
      <c r="B161" s="13">
        <f t="shared" si="35"/>
        <v>158</v>
      </c>
      <c r="C161" s="28" t="str">
        <f>VLOOKUP($D$4:$D$406,[1]Hoja2!$D$2:$E$486,2,FALSE)</f>
        <v>Col. Reparto La Esperanza</v>
      </c>
      <c r="D161" s="17">
        <v>136</v>
      </c>
      <c r="E161" s="17">
        <v>0.49473684210526292</v>
      </c>
      <c r="F161" s="17">
        <v>0.97543859649122855</v>
      </c>
      <c r="G161" s="17">
        <v>0.94385964912280618</v>
      </c>
      <c r="H161" s="17">
        <v>0.95762711864406769</v>
      </c>
      <c r="I161" s="17">
        <v>0.93644067796610175</v>
      </c>
      <c r="J161" s="17">
        <v>0.99576271186440668</v>
      </c>
      <c r="K161" s="17">
        <v>0.99576271186440668</v>
      </c>
      <c r="L161" s="17">
        <v>0.94067796610169496</v>
      </c>
      <c r="M161" s="17">
        <v>0.95762711864406735</v>
      </c>
      <c r="N161" s="17">
        <v>6.355932203389833E-2</v>
      </c>
      <c r="O161" s="17">
        <v>4.2372881355932203E-3</v>
      </c>
      <c r="P161" s="17">
        <v>0.41949152542372892</v>
      </c>
      <c r="Q161" s="17">
        <v>0.42796610169491511</v>
      </c>
      <c r="R161" s="17">
        <v>0.45762711864406752</v>
      </c>
      <c r="S161" s="17">
        <v>981.99999999999989</v>
      </c>
      <c r="T161" s="17">
        <v>-3.0609999999999998E-2</v>
      </c>
      <c r="U161" s="68" t="str">
        <f t="shared" si="36"/>
        <v>Alta</v>
      </c>
      <c r="AE161" s="17">
        <f t="shared" si="28"/>
        <v>982</v>
      </c>
      <c r="AF161" s="18">
        <f t="shared" si="29"/>
        <v>1302.3642200998133</v>
      </c>
      <c r="AG161" s="17">
        <f t="shared" si="30"/>
        <v>37</v>
      </c>
      <c r="AH161" s="17">
        <f t="shared" si="31"/>
        <v>248</v>
      </c>
      <c r="AI161" s="17">
        <f t="shared" si="32"/>
        <v>0</v>
      </c>
      <c r="AJ161" s="17">
        <f t="shared" si="33"/>
        <v>285</v>
      </c>
      <c r="AK161" s="18">
        <f t="shared" si="34"/>
        <v>502.98721130666229</v>
      </c>
      <c r="AL161" s="17">
        <v>-3.0609999999999998E-2</v>
      </c>
      <c r="AM161" s="68" t="s">
        <v>47</v>
      </c>
      <c r="AO161" s="19">
        <v>203</v>
      </c>
      <c r="AP161" s="20" t="s">
        <v>221</v>
      </c>
      <c r="AQ161" s="21">
        <v>75</v>
      </c>
      <c r="AR161" s="21">
        <v>75</v>
      </c>
      <c r="AS161" s="22">
        <v>53</v>
      </c>
      <c r="AT161" s="22">
        <v>22</v>
      </c>
      <c r="AU161" s="23">
        <v>0</v>
      </c>
      <c r="AV161" s="24">
        <v>222</v>
      </c>
      <c r="AW161" s="22">
        <v>109</v>
      </c>
      <c r="AX161" s="23">
        <v>113</v>
      </c>
      <c r="AZ161"/>
    </row>
    <row r="162" spans="2:52" x14ac:dyDescent="0.25">
      <c r="B162" s="13">
        <f t="shared" si="35"/>
        <v>159</v>
      </c>
      <c r="C162" s="28" t="str">
        <f>VLOOKUP($D$4:$D$406,[1]Hoja2!$D$2:$E$486,2,FALSE)</f>
        <v>Col. 15 de Septiembre</v>
      </c>
      <c r="D162" s="17">
        <v>193</v>
      </c>
      <c r="E162" s="17">
        <v>0.61484593837535018</v>
      </c>
      <c r="F162" s="17">
        <v>0.96358543417366949</v>
      </c>
      <c r="G162" s="17">
        <v>0.99439775910364192</v>
      </c>
      <c r="H162" s="17">
        <v>0.97756410256410242</v>
      </c>
      <c r="I162" s="17">
        <v>0.98076923076923062</v>
      </c>
      <c r="J162" s="17">
        <v>0.99198717948717874</v>
      </c>
      <c r="K162" s="17">
        <v>0.99358974358974317</v>
      </c>
      <c r="L162" s="17">
        <v>0.98076923076923084</v>
      </c>
      <c r="M162" s="17">
        <v>0.91506410256410298</v>
      </c>
      <c r="N162" s="17">
        <v>2.0833333333333336E-2</v>
      </c>
      <c r="O162" s="17">
        <v>1.6025641025641025E-3</v>
      </c>
      <c r="P162" s="17">
        <v>0.48557692307692374</v>
      </c>
      <c r="Q162" s="17">
        <v>0.36538461538461509</v>
      </c>
      <c r="R162" s="17">
        <v>0.33653846153846162</v>
      </c>
      <c r="S162" s="17">
        <v>2654.999999999995</v>
      </c>
      <c r="T162" s="17">
        <v>-2.9770000000000001E-2</v>
      </c>
      <c r="U162" s="68" t="str">
        <f t="shared" si="36"/>
        <v>Alta</v>
      </c>
      <c r="AE162" s="17">
        <f t="shared" si="28"/>
        <v>2653</v>
      </c>
      <c r="AF162" s="18">
        <f t="shared" si="29"/>
        <v>3518.5053726321839</v>
      </c>
      <c r="AG162" s="17">
        <f t="shared" si="30"/>
        <v>81</v>
      </c>
      <c r="AH162" s="17">
        <f t="shared" si="31"/>
        <v>633</v>
      </c>
      <c r="AI162" s="17">
        <f t="shared" si="32"/>
        <v>0</v>
      </c>
      <c r="AJ162" s="17">
        <f t="shared" si="33"/>
        <v>714</v>
      </c>
      <c r="AK162" s="18">
        <f t="shared" si="34"/>
        <v>1260.1153293787959</v>
      </c>
      <c r="AL162" s="17">
        <v>-2.9770000000000001E-2</v>
      </c>
      <c r="AM162" s="68" t="s">
        <v>47</v>
      </c>
      <c r="AO162" s="19">
        <v>204</v>
      </c>
      <c r="AP162" s="20" t="s">
        <v>222</v>
      </c>
      <c r="AQ162" s="21">
        <v>88</v>
      </c>
      <c r="AR162" s="21">
        <v>88</v>
      </c>
      <c r="AS162" s="22">
        <v>88</v>
      </c>
      <c r="AT162" s="22">
        <v>0</v>
      </c>
      <c r="AU162" s="23">
        <v>0</v>
      </c>
      <c r="AV162" s="24">
        <v>386</v>
      </c>
      <c r="AW162" s="22">
        <v>183</v>
      </c>
      <c r="AX162" s="23">
        <v>203</v>
      </c>
      <c r="AZ162"/>
    </row>
    <row r="163" spans="2:52" x14ac:dyDescent="0.25">
      <c r="B163" s="13">
        <f t="shared" si="35"/>
        <v>160</v>
      </c>
      <c r="C163" s="28" t="str">
        <f>VLOOKUP($D$4:$D$406,[1]Hoja2!$D$2:$E$486,2,FALSE)</f>
        <v>HERMOSA PROVINCIA</v>
      </c>
      <c r="D163" s="17">
        <v>273</v>
      </c>
      <c r="E163" s="17">
        <v>0.81176470588235283</v>
      </c>
      <c r="F163" s="17">
        <v>0.89285714285714257</v>
      </c>
      <c r="G163" s="17">
        <v>0.98809523809523814</v>
      </c>
      <c r="H163" s="17">
        <v>0.80263157894736847</v>
      </c>
      <c r="I163" s="17">
        <v>0.97368421052631582</v>
      </c>
      <c r="J163" s="17">
        <v>0.98684210526315796</v>
      </c>
      <c r="K163" s="17">
        <v>0.98684210526315796</v>
      </c>
      <c r="L163" s="17">
        <v>0.98684210526315796</v>
      </c>
      <c r="M163" s="17">
        <v>0.98684210526315796</v>
      </c>
      <c r="N163" s="17">
        <v>3.9473684210526307E-2</v>
      </c>
      <c r="O163" s="17">
        <v>2.6315789473684216E-2</v>
      </c>
      <c r="P163" s="17">
        <v>0.68421052631578949</v>
      </c>
      <c r="Q163" s="17">
        <v>0.38157894736842102</v>
      </c>
      <c r="R163" s="17">
        <v>0.48684210526315785</v>
      </c>
      <c r="S163" s="17">
        <v>384.99999999999994</v>
      </c>
      <c r="T163" s="17">
        <v>-2.486E-2</v>
      </c>
      <c r="U163" s="71" t="str">
        <f t="shared" si="36"/>
        <v>Media</v>
      </c>
      <c r="AE163" s="17">
        <f t="shared" si="28"/>
        <v>385</v>
      </c>
      <c r="AF163" s="18">
        <f t="shared" si="29"/>
        <v>510.60104352182088</v>
      </c>
      <c r="AG163" s="17">
        <f t="shared" si="30"/>
        <v>6</v>
      </c>
      <c r="AH163" s="17">
        <f t="shared" si="31"/>
        <v>78</v>
      </c>
      <c r="AI163" s="17">
        <f t="shared" si="32"/>
        <v>1</v>
      </c>
      <c r="AJ163" s="17">
        <f t="shared" si="33"/>
        <v>84</v>
      </c>
      <c r="AK163" s="18">
        <f t="shared" si="34"/>
        <v>148.24886227985834</v>
      </c>
      <c r="AL163" s="17">
        <v>-2.486E-2</v>
      </c>
      <c r="AM163" s="71" t="s">
        <v>50</v>
      </c>
      <c r="AO163" s="19">
        <v>205</v>
      </c>
      <c r="AP163" s="20" t="s">
        <v>223</v>
      </c>
      <c r="AQ163" s="21">
        <v>60</v>
      </c>
      <c r="AR163" s="21">
        <v>60</v>
      </c>
      <c r="AS163" s="22">
        <v>39</v>
      </c>
      <c r="AT163" s="22">
        <v>21</v>
      </c>
      <c r="AU163" s="23">
        <v>0</v>
      </c>
      <c r="AV163" s="24">
        <v>184</v>
      </c>
      <c r="AW163" s="22">
        <v>90</v>
      </c>
      <c r="AX163" s="23">
        <v>94</v>
      </c>
      <c r="AZ163"/>
    </row>
    <row r="164" spans="2:52" x14ac:dyDescent="0.25">
      <c r="B164" s="13">
        <f t="shared" si="35"/>
        <v>161</v>
      </c>
      <c r="C164" s="28" t="str">
        <f>VLOOKUP($D$4:$D$406,[1]Hoja2!$D$2:$E$486,2,FALSE)</f>
        <v>ANEXO BRISAS INVA</v>
      </c>
      <c r="D164" s="17">
        <v>204</v>
      </c>
      <c r="E164" s="17">
        <v>0.57303370786516872</v>
      </c>
      <c r="F164" s="17">
        <v>0.98876404494382042</v>
      </c>
      <c r="G164" s="17">
        <v>1</v>
      </c>
      <c r="H164" s="17">
        <v>1</v>
      </c>
      <c r="I164" s="17">
        <v>1</v>
      </c>
      <c r="J164" s="17">
        <v>1</v>
      </c>
      <c r="K164" s="17">
        <v>1</v>
      </c>
      <c r="L164" s="17">
        <v>0.8089887640449438</v>
      </c>
      <c r="M164" s="17">
        <v>0.98876404494382042</v>
      </c>
      <c r="N164" s="17">
        <v>5.6179775280898889E-2</v>
      </c>
      <c r="O164" s="17">
        <v>1.1235955056179777E-2</v>
      </c>
      <c r="P164" s="17">
        <v>0.47191011235955049</v>
      </c>
      <c r="Q164" s="17">
        <v>0.35955056179775285</v>
      </c>
      <c r="R164" s="17">
        <v>0.49438202247191021</v>
      </c>
      <c r="S164" s="17">
        <v>391.00000000000006</v>
      </c>
      <c r="T164" s="17">
        <v>-1.6240000000000001E-2</v>
      </c>
      <c r="U164" s="71" t="str">
        <f t="shared" si="36"/>
        <v>Media</v>
      </c>
      <c r="AE164" s="17">
        <f t="shared" si="28"/>
        <v>386</v>
      </c>
      <c r="AF164" s="18">
        <f t="shared" si="29"/>
        <v>511.92727999850098</v>
      </c>
      <c r="AG164" s="17">
        <f t="shared" si="30"/>
        <v>0</v>
      </c>
      <c r="AH164" s="17">
        <f t="shared" si="31"/>
        <v>88</v>
      </c>
      <c r="AI164" s="17">
        <f t="shared" si="32"/>
        <v>0</v>
      </c>
      <c r="AJ164" s="17">
        <f t="shared" si="33"/>
        <v>88</v>
      </c>
      <c r="AK164" s="18">
        <f t="shared" si="34"/>
        <v>155.30833191223255</v>
      </c>
      <c r="AL164" s="17">
        <v>-1.6240000000000001E-2</v>
      </c>
      <c r="AM164" s="71" t="s">
        <v>50</v>
      </c>
      <c r="AO164" s="19">
        <v>206</v>
      </c>
      <c r="AP164" s="20" t="s">
        <v>224</v>
      </c>
      <c r="AQ164" s="21">
        <v>198</v>
      </c>
      <c r="AR164" s="21">
        <v>198</v>
      </c>
      <c r="AS164" s="22">
        <v>173</v>
      </c>
      <c r="AT164" s="22">
        <v>25</v>
      </c>
      <c r="AU164" s="23">
        <v>0</v>
      </c>
      <c r="AV164" s="24">
        <v>583</v>
      </c>
      <c r="AW164" s="22">
        <v>278</v>
      </c>
      <c r="AX164" s="23">
        <v>305</v>
      </c>
      <c r="AZ164"/>
    </row>
    <row r="165" spans="2:52" x14ac:dyDescent="0.25">
      <c r="B165" s="13">
        <f t="shared" si="35"/>
        <v>162</v>
      </c>
      <c r="C165" s="28" t="str">
        <f>VLOOKUP($D$4:$D$406,[1]Hoja2!$D$2:$E$486,2,FALSE)</f>
        <v>Col. Los Angeles No 1</v>
      </c>
      <c r="D165" s="17">
        <v>103</v>
      </c>
      <c r="E165" s="17">
        <v>0.67588932806324076</v>
      </c>
      <c r="F165" s="17">
        <v>0.97233201581027751</v>
      </c>
      <c r="G165" s="17">
        <v>0.98221343873517764</v>
      </c>
      <c r="H165" s="17">
        <v>0.94497607655502369</v>
      </c>
      <c r="I165" s="17">
        <v>0.89952153110047883</v>
      </c>
      <c r="J165" s="17">
        <v>0.9880382775119616</v>
      </c>
      <c r="K165" s="17">
        <v>0.99282296650717727</v>
      </c>
      <c r="L165" s="17">
        <v>0.95215311004784753</v>
      </c>
      <c r="M165" s="17">
        <v>0.62679425837320579</v>
      </c>
      <c r="N165" s="17">
        <v>5.2631578947368418E-2</v>
      </c>
      <c r="O165" s="17">
        <v>1.9138755980861247E-2</v>
      </c>
      <c r="P165" s="17">
        <v>0.53349282296650702</v>
      </c>
      <c r="Q165" s="17">
        <v>0.4138755980861244</v>
      </c>
      <c r="R165" s="17">
        <v>0.53349282296650735</v>
      </c>
      <c r="S165" s="17">
        <v>1851</v>
      </c>
      <c r="T165" s="17">
        <v>-1.2999999999999999E-2</v>
      </c>
      <c r="U165" s="71" t="str">
        <f t="shared" si="36"/>
        <v>Media</v>
      </c>
      <c r="AE165" s="17">
        <f t="shared" si="28"/>
        <v>1806</v>
      </c>
      <c r="AF165" s="18">
        <f t="shared" si="29"/>
        <v>2395.1830768841783</v>
      </c>
      <c r="AG165" s="17">
        <f t="shared" si="30"/>
        <v>85</v>
      </c>
      <c r="AH165" s="17">
        <f t="shared" si="31"/>
        <v>407</v>
      </c>
      <c r="AI165" s="17">
        <f t="shared" si="32"/>
        <v>0</v>
      </c>
      <c r="AJ165" s="17">
        <f t="shared" si="33"/>
        <v>492</v>
      </c>
      <c r="AK165" s="18">
        <f t="shared" si="34"/>
        <v>868.31476478202751</v>
      </c>
      <c r="AL165" s="17">
        <v>-1.2999999999999999E-2</v>
      </c>
      <c r="AM165" s="71" t="s">
        <v>50</v>
      </c>
      <c r="AO165" s="19">
        <v>209</v>
      </c>
      <c r="AP165" s="20" t="s">
        <v>225</v>
      </c>
      <c r="AQ165" s="21">
        <v>161</v>
      </c>
      <c r="AR165" s="21">
        <v>161</v>
      </c>
      <c r="AS165" s="22">
        <v>157</v>
      </c>
      <c r="AT165" s="22">
        <v>4</v>
      </c>
      <c r="AU165" s="23">
        <v>0</v>
      </c>
      <c r="AV165" s="24">
        <v>719</v>
      </c>
      <c r="AW165" s="22">
        <v>340</v>
      </c>
      <c r="AX165" s="23">
        <v>379</v>
      </c>
      <c r="AZ165"/>
    </row>
    <row r="166" spans="2:52" x14ac:dyDescent="0.25">
      <c r="B166" s="13">
        <f t="shared" si="35"/>
        <v>163</v>
      </c>
      <c r="C166" s="28" t="str">
        <f>VLOOKUP($D$4:$D$406,[1]Hoja2!$D$2:$E$486,2,FALSE)</f>
        <v>Tr. CAULOTALES-ALTAMISALES</v>
      </c>
      <c r="D166" s="17">
        <v>409</v>
      </c>
      <c r="E166" s="17">
        <v>1</v>
      </c>
      <c r="F166" s="17">
        <v>1</v>
      </c>
      <c r="G166" s="17">
        <v>1</v>
      </c>
      <c r="H166" s="17">
        <v>1</v>
      </c>
      <c r="I166" s="17">
        <v>0</v>
      </c>
      <c r="J166" s="17">
        <v>1</v>
      </c>
      <c r="K166" s="17">
        <v>1</v>
      </c>
      <c r="L166" s="17">
        <v>1</v>
      </c>
      <c r="M166" s="17">
        <v>1</v>
      </c>
      <c r="N166" s="17">
        <v>0</v>
      </c>
      <c r="O166" s="17">
        <v>0</v>
      </c>
      <c r="P166" s="17">
        <v>1</v>
      </c>
      <c r="Q166" s="17">
        <v>0</v>
      </c>
      <c r="R166" s="17">
        <v>1</v>
      </c>
      <c r="S166" s="17">
        <v>3</v>
      </c>
      <c r="T166" s="17">
        <v>-6.1000000000000004E-3</v>
      </c>
      <c r="U166" s="71" t="str">
        <f t="shared" si="36"/>
        <v>Media</v>
      </c>
      <c r="AE166" s="17">
        <f t="shared" si="28"/>
        <v>3</v>
      </c>
      <c r="AF166" s="18">
        <f t="shared" si="29"/>
        <v>3.9787094300401629</v>
      </c>
      <c r="AG166" s="17">
        <f t="shared" si="30"/>
        <v>1</v>
      </c>
      <c r="AH166" s="17">
        <f t="shared" si="31"/>
        <v>1</v>
      </c>
      <c r="AI166" s="17">
        <f t="shared" si="32"/>
        <v>0</v>
      </c>
      <c r="AJ166" s="17">
        <f t="shared" si="33"/>
        <v>2</v>
      </c>
      <c r="AK166" s="18">
        <f t="shared" si="34"/>
        <v>3.5297348161871036</v>
      </c>
      <c r="AL166" s="17">
        <v>-6.1000000000000004E-3</v>
      </c>
      <c r="AM166" s="71" t="s">
        <v>50</v>
      </c>
      <c r="AO166" s="19">
        <v>210</v>
      </c>
      <c r="AP166" s="20" t="s">
        <v>226</v>
      </c>
      <c r="AQ166" s="21">
        <v>1</v>
      </c>
      <c r="AR166" s="21">
        <v>1</v>
      </c>
      <c r="AS166" s="22">
        <v>1</v>
      </c>
      <c r="AT166" s="22">
        <v>0</v>
      </c>
      <c r="AU166" s="23">
        <v>0</v>
      </c>
      <c r="AV166" s="24">
        <v>7</v>
      </c>
      <c r="AW166" s="22">
        <v>4</v>
      </c>
      <c r="AX166" s="23">
        <v>3</v>
      </c>
      <c r="AZ166"/>
    </row>
    <row r="167" spans="2:52" x14ac:dyDescent="0.25">
      <c r="B167" s="13">
        <f t="shared" si="35"/>
        <v>164</v>
      </c>
      <c r="C167" s="28" t="str">
        <f>VLOOKUP($D$4:$D$406,[1]Hoja2!$D$2:$E$486,2,FALSE)</f>
        <v>Col. San Francisco</v>
      </c>
      <c r="D167" s="17">
        <v>147</v>
      </c>
      <c r="E167" s="17">
        <v>0.36293436293436299</v>
      </c>
      <c r="F167" s="17">
        <v>0.94980694980694969</v>
      </c>
      <c r="G167" s="17">
        <v>0.97297297297297303</v>
      </c>
      <c r="H167" s="17">
        <v>0.98678414096916267</v>
      </c>
      <c r="I167" s="17">
        <v>0.98678414096916267</v>
      </c>
      <c r="J167" s="17">
        <v>1</v>
      </c>
      <c r="K167" s="17">
        <v>0.99559471365638785</v>
      </c>
      <c r="L167" s="17">
        <v>0.99118942731277515</v>
      </c>
      <c r="M167" s="17">
        <v>0.86784140969162993</v>
      </c>
      <c r="N167" s="17">
        <v>3.9647577092511037E-2</v>
      </c>
      <c r="O167" s="17">
        <v>1.3215859030837015E-2</v>
      </c>
      <c r="P167" s="17">
        <v>0.32158590308370028</v>
      </c>
      <c r="Q167" s="17">
        <v>0.44052863436123346</v>
      </c>
      <c r="R167" s="17">
        <v>0.49779735682819365</v>
      </c>
      <c r="S167" s="17">
        <v>910.00000000000034</v>
      </c>
      <c r="T167" s="17">
        <v>-1.81E-3</v>
      </c>
      <c r="U167" s="71" t="str">
        <f t="shared" si="36"/>
        <v>Media</v>
      </c>
      <c r="AE167" s="17">
        <f t="shared" si="28"/>
        <v>920</v>
      </c>
      <c r="AF167" s="18">
        <f t="shared" si="29"/>
        <v>1220.1375585456499</v>
      </c>
      <c r="AG167" s="17">
        <f t="shared" si="30"/>
        <v>30</v>
      </c>
      <c r="AH167" s="17">
        <f t="shared" si="31"/>
        <v>232</v>
      </c>
      <c r="AI167" s="17">
        <f t="shared" si="32"/>
        <v>0</v>
      </c>
      <c r="AJ167" s="17">
        <f t="shared" si="33"/>
        <v>262</v>
      </c>
      <c r="AK167" s="18">
        <f t="shared" si="34"/>
        <v>462.39526092051057</v>
      </c>
      <c r="AL167" s="17">
        <v>-1.81E-3</v>
      </c>
      <c r="AM167" s="71" t="s">
        <v>50</v>
      </c>
      <c r="AO167" s="19">
        <v>211</v>
      </c>
      <c r="AP167" s="20" t="s">
        <v>227</v>
      </c>
      <c r="AQ167" s="21">
        <v>220</v>
      </c>
      <c r="AR167" s="21">
        <v>220</v>
      </c>
      <c r="AS167" s="22">
        <v>212</v>
      </c>
      <c r="AT167" s="22">
        <v>8</v>
      </c>
      <c r="AU167" s="23">
        <v>0</v>
      </c>
      <c r="AV167" s="24">
        <v>1040</v>
      </c>
      <c r="AW167" s="22">
        <v>496</v>
      </c>
      <c r="AX167" s="23">
        <v>544</v>
      </c>
      <c r="AZ167"/>
    </row>
    <row r="168" spans="2:52" x14ac:dyDescent="0.25">
      <c r="B168" s="13">
        <f t="shared" si="35"/>
        <v>165</v>
      </c>
      <c r="C168" s="28" t="str">
        <f>VLOOKUP($D$4:$D$406,[1]Hoja2!$D$2:$E$486,2,FALSE)</f>
        <v>Col. Los Zorzales No 2</v>
      </c>
      <c r="D168" s="17">
        <v>110</v>
      </c>
      <c r="E168" s="17">
        <v>0.58375634517766373</v>
      </c>
      <c r="F168" s="17">
        <v>0.95578231292516991</v>
      </c>
      <c r="G168" s="17">
        <v>0.97789115646258518</v>
      </c>
      <c r="H168" s="17">
        <v>0.97148676171079418</v>
      </c>
      <c r="I168" s="17">
        <v>0.98167006109979627</v>
      </c>
      <c r="J168" s="17">
        <v>0.99592668024439857</v>
      </c>
      <c r="K168" s="17">
        <v>0.98981670061099825</v>
      </c>
      <c r="L168" s="17">
        <v>0.98981670061099758</v>
      </c>
      <c r="M168" s="17">
        <v>0.95112016293279034</v>
      </c>
      <c r="N168" s="17">
        <v>1.6293279022403247E-2</v>
      </c>
      <c r="O168" s="17">
        <v>1.2219959266802454E-2</v>
      </c>
      <c r="P168" s="17">
        <v>0.43380855397148715</v>
      </c>
      <c r="Q168" s="17">
        <v>0.38492871690427699</v>
      </c>
      <c r="R168" s="17">
        <v>0.36252545824847254</v>
      </c>
      <c r="S168" s="17">
        <v>2154.9999999999991</v>
      </c>
      <c r="T168" s="17">
        <v>-1.33E-3</v>
      </c>
      <c r="U168" s="71" t="str">
        <f t="shared" si="36"/>
        <v>Media</v>
      </c>
      <c r="AE168" s="17">
        <f t="shared" si="28"/>
        <v>2134</v>
      </c>
      <c r="AF168" s="18">
        <f t="shared" si="29"/>
        <v>2830.188641235236</v>
      </c>
      <c r="AG168" s="17">
        <f t="shared" si="30"/>
        <v>82</v>
      </c>
      <c r="AH168" s="17">
        <f t="shared" si="31"/>
        <v>501</v>
      </c>
      <c r="AI168" s="17">
        <f t="shared" si="32"/>
        <v>3</v>
      </c>
      <c r="AJ168" s="17">
        <f t="shared" si="33"/>
        <v>583</v>
      </c>
      <c r="AK168" s="18">
        <f t="shared" si="34"/>
        <v>1028.9176989185407</v>
      </c>
      <c r="AL168" s="17">
        <v>-1.33E-3</v>
      </c>
      <c r="AM168" s="71" t="s">
        <v>50</v>
      </c>
      <c r="AO168" s="19">
        <v>213</v>
      </c>
      <c r="AP168" s="20" t="s">
        <v>228</v>
      </c>
      <c r="AQ168" s="21">
        <v>41</v>
      </c>
      <c r="AR168" s="21">
        <v>41</v>
      </c>
      <c r="AS168" s="22">
        <v>29</v>
      </c>
      <c r="AT168" s="22">
        <v>12</v>
      </c>
      <c r="AU168" s="23">
        <v>0</v>
      </c>
      <c r="AV168" s="24">
        <v>50</v>
      </c>
      <c r="AW168" s="22">
        <v>21</v>
      </c>
      <c r="AX168" s="23">
        <v>29</v>
      </c>
      <c r="AZ168"/>
    </row>
    <row r="169" spans="2:52" x14ac:dyDescent="0.25">
      <c r="B169" s="13">
        <f t="shared" si="35"/>
        <v>166</v>
      </c>
      <c r="C169" s="28" t="str">
        <f>VLOOKUP($D$4:$D$406,[1]Hoja2!$D$2:$E$486,2,FALSE)</f>
        <v>Barrio San Juan</v>
      </c>
      <c r="D169" s="17">
        <v>31</v>
      </c>
      <c r="E169" s="17">
        <v>0.62477231329690319</v>
      </c>
      <c r="F169" s="17">
        <v>0.94535519125682999</v>
      </c>
      <c r="G169" s="17">
        <v>0.97632058287795942</v>
      </c>
      <c r="H169" s="17">
        <v>0.94855967078189318</v>
      </c>
      <c r="I169" s="17">
        <v>0.95884773662551426</v>
      </c>
      <c r="J169" s="17">
        <v>1</v>
      </c>
      <c r="K169" s="17">
        <v>0.99588477366255079</v>
      </c>
      <c r="L169" s="17">
        <v>0.9753086419753092</v>
      </c>
      <c r="M169" s="17">
        <v>0.95061728395061684</v>
      </c>
      <c r="N169" s="17">
        <v>1.6460905349794244E-2</v>
      </c>
      <c r="O169" s="17">
        <v>1.234567901234568E-2</v>
      </c>
      <c r="P169" s="17">
        <v>0.46090534979423858</v>
      </c>
      <c r="Q169" s="17">
        <v>0.3806584362139917</v>
      </c>
      <c r="R169" s="17">
        <v>0.37654320987654338</v>
      </c>
      <c r="S169" s="17">
        <v>1952.0000000000007</v>
      </c>
      <c r="T169" s="17">
        <v>3.1900000000000001E-3</v>
      </c>
      <c r="U169" s="71" t="str">
        <f t="shared" si="36"/>
        <v>Media</v>
      </c>
      <c r="AE169" s="17">
        <f t="shared" si="28"/>
        <v>1949</v>
      </c>
      <c r="AF169" s="18">
        <f t="shared" si="29"/>
        <v>2584.8348930494258</v>
      </c>
      <c r="AG169" s="17">
        <f t="shared" si="30"/>
        <v>62</v>
      </c>
      <c r="AH169" s="17">
        <f t="shared" si="31"/>
        <v>485</v>
      </c>
      <c r="AI169" s="17">
        <f t="shared" si="32"/>
        <v>0</v>
      </c>
      <c r="AJ169" s="17">
        <f t="shared" si="33"/>
        <v>547</v>
      </c>
      <c r="AK169" s="18">
        <f t="shared" si="34"/>
        <v>965.3824722271728</v>
      </c>
      <c r="AL169" s="17">
        <v>3.1900000000000001E-3</v>
      </c>
      <c r="AM169" s="71" t="s">
        <v>50</v>
      </c>
      <c r="AO169" s="19">
        <v>214</v>
      </c>
      <c r="AP169" s="20" t="s">
        <v>229</v>
      </c>
      <c r="AQ169" s="21">
        <v>18</v>
      </c>
      <c r="AR169" s="21">
        <v>18</v>
      </c>
      <c r="AS169" s="22">
        <v>14</v>
      </c>
      <c r="AT169" s="22">
        <v>4</v>
      </c>
      <c r="AU169" s="23">
        <v>0</v>
      </c>
      <c r="AV169" s="24">
        <v>52</v>
      </c>
      <c r="AW169" s="22">
        <v>25</v>
      </c>
      <c r="AX169" s="23">
        <v>27</v>
      </c>
      <c r="AZ169"/>
    </row>
    <row r="170" spans="2:52" x14ac:dyDescent="0.25">
      <c r="B170" s="13">
        <f t="shared" si="35"/>
        <v>167</v>
      </c>
      <c r="C170" s="28" t="str">
        <f>VLOOKUP($D$4:$D$406,[1]Hoja2!$D$2:$E$486,2,FALSE)</f>
        <v>Col. Villa Rica</v>
      </c>
      <c r="D170" s="17">
        <v>174</v>
      </c>
      <c r="E170" s="17">
        <v>0.54852320675105459</v>
      </c>
      <c r="F170" s="17">
        <v>0.95358649789029515</v>
      </c>
      <c r="G170" s="17">
        <v>0.97468354430379744</v>
      </c>
      <c r="H170" s="17">
        <v>0.94791666666666674</v>
      </c>
      <c r="I170" s="17">
        <v>0.95312500000000022</v>
      </c>
      <c r="J170" s="17">
        <v>0.96875000000000011</v>
      </c>
      <c r="K170" s="17">
        <v>0.96875000000000011</v>
      </c>
      <c r="L170" s="17">
        <v>0.96875000000000011</v>
      </c>
      <c r="M170" s="17">
        <v>0.90104166666666607</v>
      </c>
      <c r="N170" s="17">
        <v>7.8125000000000014E-2</v>
      </c>
      <c r="O170" s="17">
        <v>2.0833333333333339E-2</v>
      </c>
      <c r="P170" s="17">
        <v>0.43229166666666646</v>
      </c>
      <c r="Q170" s="17">
        <v>0.39583333333333354</v>
      </c>
      <c r="R170" s="17">
        <v>0.55729166666666685</v>
      </c>
      <c r="S170" s="17">
        <v>864.00000000000045</v>
      </c>
      <c r="T170" s="17">
        <v>7.5700000000000003E-3</v>
      </c>
      <c r="U170" s="71" t="str">
        <f t="shared" si="36"/>
        <v>Media</v>
      </c>
      <c r="AE170" s="17">
        <f t="shared" si="28"/>
        <v>869</v>
      </c>
      <c r="AF170" s="18">
        <f t="shared" si="29"/>
        <v>1152.4994982349672</v>
      </c>
      <c r="AG170" s="17">
        <f t="shared" si="30"/>
        <v>30</v>
      </c>
      <c r="AH170" s="17">
        <f t="shared" si="31"/>
        <v>207</v>
      </c>
      <c r="AI170" s="17">
        <f t="shared" si="32"/>
        <v>0</v>
      </c>
      <c r="AJ170" s="17">
        <f t="shared" si="33"/>
        <v>237</v>
      </c>
      <c r="AK170" s="18">
        <f t="shared" si="34"/>
        <v>418.2735757181718</v>
      </c>
      <c r="AL170" s="17">
        <v>7.5700000000000003E-3</v>
      </c>
      <c r="AM170" s="71" t="s">
        <v>50</v>
      </c>
      <c r="AO170" s="19">
        <v>215</v>
      </c>
      <c r="AP170" s="20" t="s">
        <v>230</v>
      </c>
      <c r="AQ170" s="21">
        <v>210</v>
      </c>
      <c r="AR170" s="21">
        <v>210</v>
      </c>
      <c r="AS170" s="22">
        <v>180</v>
      </c>
      <c r="AT170" s="22">
        <v>30</v>
      </c>
      <c r="AU170" s="23">
        <v>0</v>
      </c>
      <c r="AV170" s="24">
        <v>766</v>
      </c>
      <c r="AW170" s="22">
        <v>379</v>
      </c>
      <c r="AX170" s="23">
        <v>387</v>
      </c>
      <c r="AZ170"/>
    </row>
    <row r="171" spans="2:52" x14ac:dyDescent="0.25">
      <c r="B171" s="13">
        <f t="shared" si="35"/>
        <v>168</v>
      </c>
      <c r="C171" s="28" t="str">
        <f>VLOOKUP($D$4:$D$406,[1]Hoja2!$D$2:$E$486,2,FALSE)</f>
        <v>Col. Palmira</v>
      </c>
      <c r="D171" s="17">
        <v>124</v>
      </c>
      <c r="E171" s="17">
        <v>0.43624161073825518</v>
      </c>
      <c r="F171" s="17">
        <v>0.97315436241610709</v>
      </c>
      <c r="G171" s="17">
        <v>0.95302013422818799</v>
      </c>
      <c r="H171" s="17">
        <v>1</v>
      </c>
      <c r="I171" s="17">
        <v>0.97457627118644052</v>
      </c>
      <c r="J171" s="17">
        <v>1</v>
      </c>
      <c r="K171" s="17">
        <v>0.99152542372881347</v>
      </c>
      <c r="L171" s="17">
        <v>0.99152542372881358</v>
      </c>
      <c r="M171" s="17">
        <v>0.98305084745762727</v>
      </c>
      <c r="N171" s="17">
        <v>2.5423728813559331E-2</v>
      </c>
      <c r="O171" s="17">
        <v>8.4745762711864424E-3</v>
      </c>
      <c r="P171" s="17">
        <v>0.43220338983050854</v>
      </c>
      <c r="Q171" s="17">
        <v>0.43220338983050838</v>
      </c>
      <c r="R171" s="17">
        <v>0.38983050847457618</v>
      </c>
      <c r="S171" s="17">
        <v>451.00000000000011</v>
      </c>
      <c r="T171" s="17">
        <v>1.0710000000000001E-2</v>
      </c>
      <c r="U171" s="71" t="str">
        <f t="shared" si="36"/>
        <v>Media</v>
      </c>
      <c r="AE171" s="17">
        <f t="shared" si="28"/>
        <v>444</v>
      </c>
      <c r="AF171" s="18">
        <f t="shared" si="29"/>
        <v>588.84899564594411</v>
      </c>
      <c r="AG171" s="17">
        <f t="shared" si="30"/>
        <v>30</v>
      </c>
      <c r="AH171" s="17">
        <f t="shared" si="31"/>
        <v>117</v>
      </c>
      <c r="AI171" s="17">
        <f t="shared" si="32"/>
        <v>0</v>
      </c>
      <c r="AJ171" s="17">
        <f t="shared" si="33"/>
        <v>147</v>
      </c>
      <c r="AK171" s="18">
        <f t="shared" si="34"/>
        <v>259.43550898975212</v>
      </c>
      <c r="AL171" s="17">
        <v>1.0710000000000001E-2</v>
      </c>
      <c r="AM171" s="71" t="s">
        <v>50</v>
      </c>
      <c r="AO171" s="19">
        <v>217</v>
      </c>
      <c r="AP171" s="20" t="s">
        <v>231</v>
      </c>
      <c r="AQ171" s="21">
        <v>49</v>
      </c>
      <c r="AR171" s="21">
        <v>49</v>
      </c>
      <c r="AS171" s="22">
        <v>44</v>
      </c>
      <c r="AT171" s="22">
        <v>5</v>
      </c>
      <c r="AU171" s="23">
        <v>0</v>
      </c>
      <c r="AV171" s="24">
        <v>189</v>
      </c>
      <c r="AW171" s="22">
        <v>96</v>
      </c>
      <c r="AX171" s="23">
        <v>93</v>
      </c>
      <c r="AZ171"/>
    </row>
    <row r="172" spans="2:52" x14ac:dyDescent="0.25">
      <c r="B172" s="13">
        <f t="shared" si="35"/>
        <v>169</v>
      </c>
      <c r="C172" s="28" t="str">
        <f>VLOOKUP($D$4:$D$406,[1]Hoja2!$D$2:$E$486,2,FALSE)</f>
        <v>14 DE JULIO</v>
      </c>
      <c r="D172" s="17">
        <v>462</v>
      </c>
      <c r="E172" s="17">
        <v>0.70227272727272683</v>
      </c>
      <c r="F172" s="17">
        <v>0.951834862385321</v>
      </c>
      <c r="G172" s="17">
        <v>1</v>
      </c>
      <c r="H172" s="17">
        <v>0.95833333333333337</v>
      </c>
      <c r="I172" s="17">
        <v>0.97058823529411786</v>
      </c>
      <c r="J172" s="17">
        <v>1</v>
      </c>
      <c r="K172" s="17">
        <v>1</v>
      </c>
      <c r="L172" s="17">
        <v>0.96078431372549011</v>
      </c>
      <c r="M172" s="17">
        <v>0.96078431372549045</v>
      </c>
      <c r="N172" s="17">
        <v>4.4117647058823525E-2</v>
      </c>
      <c r="O172" s="17">
        <v>1.2254901960784317E-2</v>
      </c>
      <c r="P172" s="17">
        <v>0.59313725490196056</v>
      </c>
      <c r="Q172" s="17">
        <v>0.3774509803921573</v>
      </c>
      <c r="R172" s="17">
        <v>0.47303921568627483</v>
      </c>
      <c r="S172" s="17">
        <v>1794</v>
      </c>
      <c r="T172" s="17">
        <v>1.5010000000000001E-2</v>
      </c>
      <c r="U172" s="71" t="str">
        <f t="shared" si="36"/>
        <v>Media</v>
      </c>
      <c r="AE172" s="17">
        <f t="shared" si="28"/>
        <v>1780</v>
      </c>
      <c r="AF172" s="18">
        <f t="shared" si="29"/>
        <v>2360.7009284904966</v>
      </c>
      <c r="AG172" s="17">
        <f t="shared" si="30"/>
        <v>19</v>
      </c>
      <c r="AH172" s="17">
        <f t="shared" si="31"/>
        <v>412</v>
      </c>
      <c r="AI172" s="17">
        <f t="shared" si="32"/>
        <v>1</v>
      </c>
      <c r="AJ172" s="17">
        <f t="shared" si="33"/>
        <v>431</v>
      </c>
      <c r="AK172" s="18">
        <f t="shared" si="34"/>
        <v>760.6578528883208</v>
      </c>
      <c r="AL172" s="17">
        <v>1.5010000000000001E-2</v>
      </c>
      <c r="AM172" s="71" t="s">
        <v>50</v>
      </c>
      <c r="AO172" s="19">
        <v>218</v>
      </c>
      <c r="AP172" s="20" t="s">
        <v>232</v>
      </c>
      <c r="AQ172" s="21">
        <v>380</v>
      </c>
      <c r="AR172" s="21">
        <v>380</v>
      </c>
      <c r="AS172" s="22">
        <v>376</v>
      </c>
      <c r="AT172" s="22">
        <v>4</v>
      </c>
      <c r="AU172" s="23">
        <v>0</v>
      </c>
      <c r="AV172" s="24">
        <v>1895</v>
      </c>
      <c r="AW172" s="22">
        <v>874</v>
      </c>
      <c r="AX172" s="23">
        <v>1021</v>
      </c>
      <c r="AZ172"/>
    </row>
    <row r="173" spans="2:52" x14ac:dyDescent="0.25">
      <c r="B173" s="13">
        <f t="shared" si="35"/>
        <v>170</v>
      </c>
      <c r="C173" s="28" t="str">
        <f>VLOOKUP($D$4:$D$406,[1]Hoja2!$D$2:$E$486,2,FALSE)</f>
        <v>Col. Gracias a Dios</v>
      </c>
      <c r="D173" s="17">
        <v>70</v>
      </c>
      <c r="E173" s="17">
        <v>0.8619047619047624</v>
      </c>
      <c r="F173" s="17">
        <v>0.84523809523809545</v>
      </c>
      <c r="G173" s="17">
        <v>0.98095238095238113</v>
      </c>
      <c r="H173" s="17">
        <v>0.94084507042253562</v>
      </c>
      <c r="I173" s="17">
        <v>0.91267605633802784</v>
      </c>
      <c r="J173" s="17">
        <v>0.98028169014084554</v>
      </c>
      <c r="K173" s="17">
        <v>0.97746478873239473</v>
      </c>
      <c r="L173" s="17">
        <v>0.96338028169014056</v>
      </c>
      <c r="M173" s="17">
        <v>0.73521126760563382</v>
      </c>
      <c r="N173" s="17">
        <v>6.1971830985915528E-2</v>
      </c>
      <c r="O173" s="17">
        <v>3.9436619718309855E-2</v>
      </c>
      <c r="P173" s="17">
        <v>0.79436619718309875</v>
      </c>
      <c r="Q173" s="17">
        <v>0.38028169014084523</v>
      </c>
      <c r="R173" s="17">
        <v>0.50140845070422546</v>
      </c>
      <c r="S173" s="17">
        <v>1632.0000000000023</v>
      </c>
      <c r="T173" s="17">
        <v>1.6369999999999999E-2</v>
      </c>
      <c r="U173" s="71" t="str">
        <f t="shared" si="36"/>
        <v>Media</v>
      </c>
      <c r="AE173" s="17">
        <f t="shared" si="28"/>
        <v>1647</v>
      </c>
      <c r="AF173" s="18">
        <f t="shared" si="29"/>
        <v>2184.3114770920492</v>
      </c>
      <c r="AG173" s="17">
        <f t="shared" si="30"/>
        <v>45</v>
      </c>
      <c r="AH173" s="17">
        <f t="shared" si="31"/>
        <v>379</v>
      </c>
      <c r="AI173" s="17">
        <f t="shared" si="32"/>
        <v>0</v>
      </c>
      <c r="AJ173" s="17">
        <f t="shared" si="33"/>
        <v>424</v>
      </c>
      <c r="AK173" s="18">
        <f t="shared" si="34"/>
        <v>748.30378103166595</v>
      </c>
      <c r="AL173" s="17">
        <v>1.6369999999999999E-2</v>
      </c>
      <c r="AM173" s="71" t="s">
        <v>50</v>
      </c>
      <c r="AO173" s="19">
        <v>219</v>
      </c>
      <c r="AP173" s="20" t="s">
        <v>233</v>
      </c>
      <c r="AQ173" s="21">
        <v>43</v>
      </c>
      <c r="AR173" s="21">
        <v>43</v>
      </c>
      <c r="AS173" s="22">
        <v>23</v>
      </c>
      <c r="AT173" s="22">
        <v>20</v>
      </c>
      <c r="AU173" s="23">
        <v>0</v>
      </c>
      <c r="AV173" s="24">
        <v>97</v>
      </c>
      <c r="AW173" s="22">
        <v>50</v>
      </c>
      <c r="AX173" s="23">
        <v>47</v>
      </c>
      <c r="AZ173"/>
    </row>
    <row r="174" spans="2:52" x14ac:dyDescent="0.25">
      <c r="B174" s="13">
        <f t="shared" si="35"/>
        <v>171</v>
      </c>
      <c r="C174" s="28" t="str">
        <f>VLOOKUP($D$4:$D$406,[1]Hoja2!$D$2:$E$486,2,FALSE)</f>
        <v>LOMAS DEL CARMEN</v>
      </c>
      <c r="D174" s="17">
        <v>305</v>
      </c>
      <c r="E174" s="17">
        <v>0.77038145100972333</v>
      </c>
      <c r="F174" s="17">
        <v>0.86881559220389792</v>
      </c>
      <c r="G174" s="17">
        <v>0.96926536731634139</v>
      </c>
      <c r="H174" s="17">
        <v>0.95317725752508509</v>
      </c>
      <c r="I174" s="17">
        <v>0.96822742474916379</v>
      </c>
      <c r="J174" s="17">
        <v>0.97491638795986568</v>
      </c>
      <c r="K174" s="17">
        <v>0.97575250836120353</v>
      </c>
      <c r="L174" s="17">
        <v>0.97658862876254227</v>
      </c>
      <c r="M174" s="17">
        <v>0.91053511705685619</v>
      </c>
      <c r="N174" s="17">
        <v>8.7792642140468377E-2</v>
      </c>
      <c r="O174" s="17">
        <v>1.421404682274249E-2</v>
      </c>
      <c r="P174" s="17">
        <v>0.79096989966555187</v>
      </c>
      <c r="Q174" s="17">
        <v>0.33361204013377938</v>
      </c>
      <c r="R174" s="17">
        <v>0.54515050167224022</v>
      </c>
      <c r="S174" s="17">
        <v>5343.0000000000009</v>
      </c>
      <c r="T174" s="17">
        <v>1.8270000000000002E-2</v>
      </c>
      <c r="U174" s="71" t="str">
        <f t="shared" si="36"/>
        <v>Media</v>
      </c>
      <c r="AE174" s="17">
        <f t="shared" si="28"/>
        <v>5329</v>
      </c>
      <c r="AF174" s="18">
        <f t="shared" si="29"/>
        <v>7067.5141842280091</v>
      </c>
      <c r="AG174" s="17">
        <f t="shared" si="30"/>
        <v>64</v>
      </c>
      <c r="AH174" s="17">
        <f t="shared" si="31"/>
        <v>1265</v>
      </c>
      <c r="AI174" s="17">
        <f t="shared" si="32"/>
        <v>3</v>
      </c>
      <c r="AJ174" s="17">
        <f t="shared" si="33"/>
        <v>1329</v>
      </c>
      <c r="AK174" s="18">
        <f t="shared" si="34"/>
        <v>2345.5087853563305</v>
      </c>
      <c r="AL174" s="17">
        <v>1.8270000000000002E-2</v>
      </c>
      <c r="AM174" s="71" t="s">
        <v>50</v>
      </c>
      <c r="AO174" s="19">
        <v>220</v>
      </c>
      <c r="AP174" s="20" t="s">
        <v>234</v>
      </c>
      <c r="AQ174" s="21">
        <v>60</v>
      </c>
      <c r="AR174" s="21">
        <v>60</v>
      </c>
      <c r="AS174" s="22">
        <v>55</v>
      </c>
      <c r="AT174" s="22">
        <v>5</v>
      </c>
      <c r="AU174" s="23">
        <v>0</v>
      </c>
      <c r="AV174" s="24">
        <v>231</v>
      </c>
      <c r="AW174" s="22">
        <v>112</v>
      </c>
      <c r="AX174" s="23">
        <v>119</v>
      </c>
      <c r="AZ174"/>
    </row>
    <row r="175" spans="2:52" x14ac:dyDescent="0.25">
      <c r="B175" s="13">
        <f t="shared" si="35"/>
        <v>172</v>
      </c>
      <c r="C175" s="28" t="str">
        <f>VLOOKUP($D$4:$D$406,[1]Hoja2!$D$2:$E$486,2,FALSE)</f>
        <v>SITRATELH</v>
      </c>
      <c r="D175" s="17">
        <v>398</v>
      </c>
      <c r="E175" s="17">
        <v>0.89393939393939392</v>
      </c>
      <c r="F175" s="17">
        <v>0.75757575757575779</v>
      </c>
      <c r="G175" s="17">
        <v>0.93939393939393923</v>
      </c>
      <c r="H175" s="17">
        <v>0.76086956521739124</v>
      </c>
      <c r="I175" s="17">
        <v>0.93478260869565177</v>
      </c>
      <c r="J175" s="17">
        <v>0.93478260869565177</v>
      </c>
      <c r="K175" s="17">
        <v>0.91304347826086962</v>
      </c>
      <c r="L175" s="17">
        <v>0.9565217391304347</v>
      </c>
      <c r="M175" s="17">
        <v>0.71739130434782616</v>
      </c>
      <c r="N175" s="17">
        <v>0.39130434782608681</v>
      </c>
      <c r="O175" s="17">
        <v>0.19565217391304349</v>
      </c>
      <c r="P175" s="17">
        <v>0.71739130434782594</v>
      </c>
      <c r="Q175" s="17">
        <v>0.63043478260869534</v>
      </c>
      <c r="R175" s="17">
        <v>0.63043478260869545</v>
      </c>
      <c r="S175" s="17">
        <v>225.99999999999997</v>
      </c>
      <c r="T175" s="17">
        <v>2.0879999999999999E-2</v>
      </c>
      <c r="U175" s="71" t="str">
        <f t="shared" si="36"/>
        <v>Media</v>
      </c>
      <c r="AE175" s="17">
        <f t="shared" si="28"/>
        <v>226</v>
      </c>
      <c r="AF175" s="18">
        <f t="shared" si="29"/>
        <v>299.72944372969226</v>
      </c>
      <c r="AG175" s="17">
        <f t="shared" si="30"/>
        <v>17</v>
      </c>
      <c r="AH175" s="17">
        <f t="shared" si="31"/>
        <v>49</v>
      </c>
      <c r="AI175" s="17">
        <f t="shared" si="32"/>
        <v>0</v>
      </c>
      <c r="AJ175" s="17">
        <f t="shared" si="33"/>
        <v>66</v>
      </c>
      <c r="AK175" s="18">
        <f t="shared" si="34"/>
        <v>116.48124893417442</v>
      </c>
      <c r="AL175" s="17">
        <v>2.0879999999999999E-2</v>
      </c>
      <c r="AM175" s="71" t="s">
        <v>50</v>
      </c>
      <c r="AO175" s="19">
        <v>221</v>
      </c>
      <c r="AP175" s="20" t="s">
        <v>235</v>
      </c>
      <c r="AQ175" s="21">
        <v>133</v>
      </c>
      <c r="AR175" s="21">
        <v>133</v>
      </c>
      <c r="AS175" s="22">
        <v>105</v>
      </c>
      <c r="AT175" s="22">
        <v>28</v>
      </c>
      <c r="AU175" s="23">
        <v>0</v>
      </c>
      <c r="AV175" s="24">
        <v>322</v>
      </c>
      <c r="AW175" s="22">
        <v>159</v>
      </c>
      <c r="AX175" s="23">
        <v>163</v>
      </c>
      <c r="AZ175"/>
    </row>
    <row r="176" spans="2:52" x14ac:dyDescent="0.25">
      <c r="B176" s="13">
        <f t="shared" si="35"/>
        <v>173</v>
      </c>
      <c r="C176" s="28" t="str">
        <f>VLOOKUP($D$4:$D$406,[1]Hoja2!$D$2:$E$486,2,FALSE)</f>
        <v>Col. 15 de Octubre</v>
      </c>
      <c r="D176" s="17">
        <v>133</v>
      </c>
      <c r="E176" s="17">
        <v>0.5810055865921786</v>
      </c>
      <c r="F176" s="17">
        <v>0.92737430167597734</v>
      </c>
      <c r="G176" s="17">
        <v>1</v>
      </c>
      <c r="H176" s="17">
        <v>0.96052631578947412</v>
      </c>
      <c r="I176" s="17">
        <v>0.97368421052631571</v>
      </c>
      <c r="J176" s="17">
        <v>1</v>
      </c>
      <c r="K176" s="17">
        <v>0.99342105263157876</v>
      </c>
      <c r="L176" s="17">
        <v>0.98684210526315796</v>
      </c>
      <c r="M176" s="17">
        <v>0.98026315789473695</v>
      </c>
      <c r="N176" s="17">
        <v>5.2631578947368446E-2</v>
      </c>
      <c r="O176" s="17">
        <v>6.5789473684210531E-3</v>
      </c>
      <c r="P176" s="17">
        <v>0.63815789473684192</v>
      </c>
      <c r="Q176" s="17">
        <v>0.38815789473684215</v>
      </c>
      <c r="R176" s="17">
        <v>0.35526315789473706</v>
      </c>
      <c r="S176" s="17">
        <v>659.00000000000034</v>
      </c>
      <c r="T176" s="17">
        <v>2.6700000000000002E-2</v>
      </c>
      <c r="U176" s="71" t="str">
        <f t="shared" si="36"/>
        <v>Media</v>
      </c>
      <c r="AE176" s="17">
        <f t="shared" si="28"/>
        <v>659</v>
      </c>
      <c r="AF176" s="18">
        <f t="shared" si="29"/>
        <v>873.9898381321558</v>
      </c>
      <c r="AG176" s="17">
        <f t="shared" si="30"/>
        <v>22</v>
      </c>
      <c r="AH176" s="17">
        <f t="shared" si="31"/>
        <v>157</v>
      </c>
      <c r="AI176" s="17">
        <f t="shared" si="32"/>
        <v>0</v>
      </c>
      <c r="AJ176" s="17">
        <f t="shared" si="33"/>
        <v>179</v>
      </c>
      <c r="AK176" s="18">
        <f t="shared" si="34"/>
        <v>315.91126604874574</v>
      </c>
      <c r="AL176" s="17">
        <v>2.6700000000000002E-2</v>
      </c>
      <c r="AM176" s="71" t="s">
        <v>50</v>
      </c>
      <c r="AO176" s="19">
        <v>222</v>
      </c>
      <c r="AP176" s="20" t="s">
        <v>236</v>
      </c>
      <c r="AQ176" s="21">
        <v>178</v>
      </c>
      <c r="AR176" s="21">
        <v>178</v>
      </c>
      <c r="AS176" s="22">
        <v>150</v>
      </c>
      <c r="AT176" s="22">
        <v>28</v>
      </c>
      <c r="AU176" s="23">
        <v>0</v>
      </c>
      <c r="AV176" s="24">
        <v>570</v>
      </c>
      <c r="AW176" s="22">
        <v>280</v>
      </c>
      <c r="AX176" s="23">
        <v>290</v>
      </c>
      <c r="AZ176"/>
    </row>
    <row r="177" spans="2:52" x14ac:dyDescent="0.25">
      <c r="B177" s="13">
        <f t="shared" si="35"/>
        <v>174</v>
      </c>
      <c r="C177" s="28" t="str">
        <f>VLOOKUP($D$4:$D$406,[1]Hoja2!$D$2:$E$486,2,FALSE)</f>
        <v>Col. Los Laureles</v>
      </c>
      <c r="D177" s="17">
        <v>192</v>
      </c>
      <c r="E177" s="17">
        <v>0.82781456953642407</v>
      </c>
      <c r="F177" s="17">
        <v>0.91390728476821192</v>
      </c>
      <c r="G177" s="17">
        <v>1</v>
      </c>
      <c r="H177" s="17">
        <v>0.97637795275590533</v>
      </c>
      <c r="I177" s="17">
        <v>0.97637795275590544</v>
      </c>
      <c r="J177" s="17">
        <v>1</v>
      </c>
      <c r="K177" s="17">
        <v>1</v>
      </c>
      <c r="L177" s="17">
        <v>0.97637795275590555</v>
      </c>
      <c r="M177" s="17">
        <v>0.85039370078740084</v>
      </c>
      <c r="N177" s="17">
        <v>3.1496062992126005E-2</v>
      </c>
      <c r="O177" s="17">
        <v>2.3622047244094502E-2</v>
      </c>
      <c r="P177" s="17">
        <v>0.66929133858267698</v>
      </c>
      <c r="Q177" s="17">
        <v>0.33070866141732269</v>
      </c>
      <c r="R177" s="17">
        <v>0.36220472440944895</v>
      </c>
      <c r="S177" s="17">
        <v>581.00000000000045</v>
      </c>
      <c r="T177" s="17">
        <v>2.6700000000000002E-2</v>
      </c>
      <c r="U177" s="71" t="str">
        <f t="shared" si="36"/>
        <v>Media</v>
      </c>
      <c r="AE177" s="17">
        <f t="shared" si="28"/>
        <v>585</v>
      </c>
      <c r="AF177" s="18">
        <f t="shared" si="29"/>
        <v>775.84833885783178</v>
      </c>
      <c r="AG177" s="17">
        <f t="shared" si="30"/>
        <v>14</v>
      </c>
      <c r="AH177" s="17">
        <f t="shared" si="31"/>
        <v>137</v>
      </c>
      <c r="AI177" s="17">
        <f t="shared" si="32"/>
        <v>0</v>
      </c>
      <c r="AJ177" s="17">
        <f t="shared" si="33"/>
        <v>151</v>
      </c>
      <c r="AK177" s="18">
        <f t="shared" si="34"/>
        <v>266.49497862212633</v>
      </c>
      <c r="AL177" s="17">
        <v>2.6700000000000002E-2</v>
      </c>
      <c r="AM177" s="71" t="s">
        <v>50</v>
      </c>
      <c r="AO177" s="19">
        <v>223</v>
      </c>
      <c r="AP177" s="20" t="s">
        <v>237</v>
      </c>
      <c r="AQ177" s="21">
        <v>19</v>
      </c>
      <c r="AR177" s="21">
        <v>19</v>
      </c>
      <c r="AS177" s="22">
        <v>18</v>
      </c>
      <c r="AT177" s="22">
        <v>1</v>
      </c>
      <c r="AU177" s="23">
        <v>0</v>
      </c>
      <c r="AV177" s="24">
        <v>84</v>
      </c>
      <c r="AW177" s="22">
        <v>32</v>
      </c>
      <c r="AX177" s="23">
        <v>52</v>
      </c>
      <c r="AZ177"/>
    </row>
    <row r="178" spans="2:52" x14ac:dyDescent="0.25">
      <c r="B178" s="13">
        <f t="shared" si="35"/>
        <v>175</v>
      </c>
      <c r="C178" s="28" t="str">
        <f>VLOOKUP($D$4:$D$406,[1]Hoja2!$D$2:$E$486,2,FALSE)</f>
        <v>Tr. CENTRAL SANTA MARTHA</v>
      </c>
      <c r="D178" s="17">
        <v>411</v>
      </c>
      <c r="E178" s="17">
        <v>1</v>
      </c>
      <c r="F178" s="17">
        <v>1</v>
      </c>
      <c r="G178" s="17">
        <v>1</v>
      </c>
      <c r="H178" s="17">
        <v>1</v>
      </c>
      <c r="I178" s="17">
        <v>1</v>
      </c>
      <c r="J178" s="17">
        <v>1</v>
      </c>
      <c r="K178" s="17">
        <v>0.89999999999999991</v>
      </c>
      <c r="L178" s="17">
        <v>1</v>
      </c>
      <c r="M178" s="17">
        <v>0.5</v>
      </c>
      <c r="N178" s="17">
        <v>0</v>
      </c>
      <c r="O178" s="17">
        <v>0.20000000000000004</v>
      </c>
      <c r="P178" s="17">
        <v>0.5</v>
      </c>
      <c r="Q178" s="17">
        <v>0.30000000000000004</v>
      </c>
      <c r="R178" s="17">
        <v>0.5</v>
      </c>
      <c r="S178" s="17">
        <v>48.999999999999993</v>
      </c>
      <c r="T178" s="17">
        <v>3.2160000000000001E-2</v>
      </c>
      <c r="U178" s="71" t="str">
        <f t="shared" si="36"/>
        <v>Media</v>
      </c>
      <c r="AE178" s="17">
        <f t="shared" si="28"/>
        <v>49</v>
      </c>
      <c r="AF178" s="18">
        <f t="shared" si="29"/>
        <v>64.985587357322657</v>
      </c>
      <c r="AG178" s="17">
        <f t="shared" si="30"/>
        <v>4</v>
      </c>
      <c r="AH178" s="17">
        <f t="shared" si="31"/>
        <v>10</v>
      </c>
      <c r="AI178" s="17">
        <f t="shared" si="32"/>
        <v>0</v>
      </c>
      <c r="AJ178" s="17">
        <f t="shared" si="33"/>
        <v>14</v>
      </c>
      <c r="AK178" s="18">
        <f t="shared" si="34"/>
        <v>24.708143713309724</v>
      </c>
      <c r="AL178" s="17">
        <v>3.2160000000000001E-2</v>
      </c>
      <c r="AM178" s="71" t="s">
        <v>50</v>
      </c>
      <c r="AO178" s="19">
        <v>225</v>
      </c>
      <c r="AP178" s="20" t="s">
        <v>238</v>
      </c>
      <c r="AQ178" s="21">
        <v>568</v>
      </c>
      <c r="AR178" s="21">
        <v>568</v>
      </c>
      <c r="AS178" s="22">
        <v>537</v>
      </c>
      <c r="AT178" s="22">
        <v>31</v>
      </c>
      <c r="AU178" s="23">
        <v>0</v>
      </c>
      <c r="AV178" s="24">
        <v>2102</v>
      </c>
      <c r="AW178" s="22">
        <v>986</v>
      </c>
      <c r="AX178" s="23">
        <v>1116</v>
      </c>
      <c r="AZ178"/>
    </row>
    <row r="179" spans="2:52" x14ac:dyDescent="0.25">
      <c r="B179" s="13">
        <f t="shared" si="35"/>
        <v>176</v>
      </c>
      <c r="C179" s="28" t="str">
        <f>VLOOKUP($D$4:$D$406,[1]Hoja2!$D$2:$E$486,2,FALSE)</f>
        <v>Barrio Concepción</v>
      </c>
      <c r="D179" s="17">
        <v>6</v>
      </c>
      <c r="E179" s="17">
        <v>0.51465416178194601</v>
      </c>
      <c r="F179" s="17">
        <v>0.87227781047675146</v>
      </c>
      <c r="G179" s="17">
        <v>0.99411418481459546</v>
      </c>
      <c r="H179" s="17">
        <v>0.95904173106646073</v>
      </c>
      <c r="I179" s="17">
        <v>0.9613601236476037</v>
      </c>
      <c r="J179" s="17">
        <v>0.98222565687789709</v>
      </c>
      <c r="K179" s="17">
        <v>0.97527047913446652</v>
      </c>
      <c r="L179" s="17">
        <v>0.98299845440494604</v>
      </c>
      <c r="M179" s="17">
        <v>0.74729520865533239</v>
      </c>
      <c r="N179" s="17">
        <v>9.119010819165381E-2</v>
      </c>
      <c r="O179" s="17">
        <v>4.327666151468313E-2</v>
      </c>
      <c r="P179" s="17">
        <v>0.41576506955177722</v>
      </c>
      <c r="Q179" s="17">
        <v>0.48299845440494638</v>
      </c>
      <c r="R179" s="17">
        <v>0.53709428129830017</v>
      </c>
      <c r="S179" s="17">
        <v>4954.0000000000045</v>
      </c>
      <c r="T179" s="17">
        <v>4.1200000000000001E-2</v>
      </c>
      <c r="U179" s="71" t="str">
        <f t="shared" si="36"/>
        <v>Media</v>
      </c>
      <c r="AE179" s="17">
        <f t="shared" si="28"/>
        <v>3550</v>
      </c>
      <c r="AF179" s="18">
        <f t="shared" si="29"/>
        <v>4708.1394922141926</v>
      </c>
      <c r="AG179" s="17">
        <f t="shared" si="30"/>
        <v>220</v>
      </c>
      <c r="AH179" s="17">
        <f t="shared" si="31"/>
        <v>1041</v>
      </c>
      <c r="AI179" s="17">
        <f t="shared" si="32"/>
        <v>6</v>
      </c>
      <c r="AJ179" s="17">
        <f t="shared" si="33"/>
        <v>1261</v>
      </c>
      <c r="AK179" s="18">
        <f t="shared" si="34"/>
        <v>2225.497801605969</v>
      </c>
      <c r="AL179" s="17">
        <v>4.1200000000000001E-2</v>
      </c>
      <c r="AM179" s="71" t="s">
        <v>50</v>
      </c>
      <c r="AO179" s="19">
        <v>227</v>
      </c>
      <c r="AP179" s="20" t="s">
        <v>239</v>
      </c>
      <c r="AQ179" s="21">
        <v>306</v>
      </c>
      <c r="AR179" s="21">
        <v>306</v>
      </c>
      <c r="AS179" s="22">
        <v>239</v>
      </c>
      <c r="AT179" s="22">
        <v>67</v>
      </c>
      <c r="AU179" s="23">
        <v>0</v>
      </c>
      <c r="AV179" s="24">
        <v>966</v>
      </c>
      <c r="AW179" s="22">
        <v>476</v>
      </c>
      <c r="AX179" s="23">
        <v>490</v>
      </c>
      <c r="AZ179"/>
    </row>
    <row r="180" spans="2:52" x14ac:dyDescent="0.25">
      <c r="B180" s="13">
        <f t="shared" si="35"/>
        <v>177</v>
      </c>
      <c r="C180" s="28" t="str">
        <f>VLOOKUP($D$4:$D$406,[1]Hoja2!$D$2:$E$486,2,FALSE)</f>
        <v>Col. Jerusalén</v>
      </c>
      <c r="D180" s="17">
        <v>80</v>
      </c>
      <c r="E180" s="17">
        <v>0.6515151515151516</v>
      </c>
      <c r="F180" s="17">
        <v>0.96212121212121204</v>
      </c>
      <c r="G180" s="17">
        <v>0.98484848484848464</v>
      </c>
      <c r="H180" s="17">
        <v>0.91596638655462181</v>
      </c>
      <c r="I180" s="17">
        <v>0.93277310924369738</v>
      </c>
      <c r="J180" s="17">
        <v>0.99159663865546221</v>
      </c>
      <c r="K180" s="17">
        <v>0.99159663865546221</v>
      </c>
      <c r="L180" s="17">
        <v>0.92436974789915971</v>
      </c>
      <c r="M180" s="17">
        <v>0.98319327731092432</v>
      </c>
      <c r="N180" s="17">
        <v>5.0420168067226892E-2</v>
      </c>
      <c r="O180" s="17">
        <v>8.4033613445378165E-3</v>
      </c>
      <c r="P180" s="17">
        <v>0.59663865546218453</v>
      </c>
      <c r="Q180" s="17">
        <v>0.39495798319327735</v>
      </c>
      <c r="R180" s="17">
        <v>0.52941176470588247</v>
      </c>
      <c r="S180" s="17">
        <v>525.00000000000011</v>
      </c>
      <c r="T180" s="17">
        <v>5.5730000000000002E-2</v>
      </c>
      <c r="U180" s="71" t="str">
        <f t="shared" si="36"/>
        <v>Media</v>
      </c>
      <c r="AE180" s="17">
        <f t="shared" si="28"/>
        <v>530</v>
      </c>
      <c r="AF180" s="18">
        <f t="shared" si="29"/>
        <v>702.90533264042881</v>
      </c>
      <c r="AG180" s="17">
        <f t="shared" si="30"/>
        <v>7</v>
      </c>
      <c r="AH180" s="17">
        <f t="shared" si="31"/>
        <v>127</v>
      </c>
      <c r="AI180" s="17">
        <f t="shared" si="32"/>
        <v>0</v>
      </c>
      <c r="AJ180" s="17">
        <f t="shared" si="33"/>
        <v>134</v>
      </c>
      <c r="AK180" s="18">
        <f t="shared" si="34"/>
        <v>236.49223268453594</v>
      </c>
      <c r="AL180" s="17">
        <v>5.5730000000000002E-2</v>
      </c>
      <c r="AM180" s="71" t="s">
        <v>50</v>
      </c>
      <c r="AO180" s="19">
        <v>228</v>
      </c>
      <c r="AP180" s="20" t="s">
        <v>240</v>
      </c>
      <c r="AQ180" s="21">
        <v>626</v>
      </c>
      <c r="AR180" s="21">
        <v>622</v>
      </c>
      <c r="AS180" s="22">
        <v>394</v>
      </c>
      <c r="AT180" s="22">
        <v>228</v>
      </c>
      <c r="AU180" s="23">
        <v>4</v>
      </c>
      <c r="AV180" s="24">
        <v>1657</v>
      </c>
      <c r="AW180" s="22">
        <v>827</v>
      </c>
      <c r="AX180" s="23">
        <v>830</v>
      </c>
      <c r="AZ180"/>
    </row>
    <row r="181" spans="2:52" x14ac:dyDescent="0.25">
      <c r="B181" s="13">
        <f t="shared" si="35"/>
        <v>178</v>
      </c>
      <c r="C181" s="28" t="str">
        <f>VLOOKUP($D$4:$D$406,[1]Hoja2!$D$2:$E$486,2,FALSE)</f>
        <v>COL. PLANES DE CALPULES</v>
      </c>
      <c r="D181" s="17">
        <v>346</v>
      </c>
      <c r="E181" s="17">
        <v>0.58863443596268072</v>
      </c>
      <c r="F181" s="17">
        <v>0.94232400339270461</v>
      </c>
      <c r="G181" s="17">
        <v>0.98897370653095884</v>
      </c>
      <c r="H181" s="17">
        <v>0.97079556898288111</v>
      </c>
      <c r="I181" s="17">
        <v>0.98288016112789522</v>
      </c>
      <c r="J181" s="17">
        <v>0.99295065458207454</v>
      </c>
      <c r="K181" s="17">
        <v>0.99395770392749272</v>
      </c>
      <c r="L181" s="17">
        <v>0.98388721047331174</v>
      </c>
      <c r="M181" s="17">
        <v>0.96878147029204464</v>
      </c>
      <c r="N181" s="17">
        <v>5.2366565961732121E-2</v>
      </c>
      <c r="O181" s="17">
        <v>2.4169184290030208E-2</v>
      </c>
      <c r="P181" s="17">
        <v>0.48841893252769408</v>
      </c>
      <c r="Q181" s="17">
        <v>0.42296072507552873</v>
      </c>
      <c r="R181" s="17">
        <v>0.50050352467270864</v>
      </c>
      <c r="S181" s="17">
        <v>4153.0000000000055</v>
      </c>
      <c r="T181" s="17">
        <v>5.6180000000000001E-2</v>
      </c>
      <c r="U181" s="71" t="str">
        <f t="shared" si="36"/>
        <v>Media</v>
      </c>
      <c r="AE181" s="17">
        <f t="shared" si="28"/>
        <v>4096</v>
      </c>
      <c r="AF181" s="18">
        <f t="shared" si="29"/>
        <v>5432.2646084815024</v>
      </c>
      <c r="AG181" s="17">
        <f t="shared" si="30"/>
        <v>74</v>
      </c>
      <c r="AH181" s="17">
        <f t="shared" si="31"/>
        <v>1087</v>
      </c>
      <c r="AI181" s="17">
        <f t="shared" si="32"/>
        <v>0</v>
      </c>
      <c r="AJ181" s="17">
        <f t="shared" si="33"/>
        <v>1161</v>
      </c>
      <c r="AK181" s="18">
        <f t="shared" si="34"/>
        <v>2049.0110607966135</v>
      </c>
      <c r="AL181" s="17">
        <v>5.6180000000000001E-2</v>
      </c>
      <c r="AM181" s="71" t="s">
        <v>50</v>
      </c>
      <c r="AO181" s="19">
        <v>229</v>
      </c>
      <c r="AP181" s="20" t="s">
        <v>241</v>
      </c>
      <c r="AQ181" s="21">
        <v>25</v>
      </c>
      <c r="AR181" s="21">
        <v>25</v>
      </c>
      <c r="AS181" s="22">
        <v>14</v>
      </c>
      <c r="AT181" s="22">
        <v>11</v>
      </c>
      <c r="AU181" s="23">
        <v>0</v>
      </c>
      <c r="AV181" s="24">
        <v>70</v>
      </c>
      <c r="AW181" s="22">
        <v>38</v>
      </c>
      <c r="AX181" s="23">
        <v>32</v>
      </c>
      <c r="AZ181"/>
    </row>
    <row r="182" spans="2:52" x14ac:dyDescent="0.25">
      <c r="B182" s="13">
        <f t="shared" si="35"/>
        <v>179</v>
      </c>
      <c r="C182" s="28" t="str">
        <f>VLOOKUP($D$4:$D$406,[1]Hoja2!$D$2:$E$486,2,FALSE)</f>
        <v>COL.REPARTO LEMPIRA</v>
      </c>
      <c r="D182" s="17">
        <v>359</v>
      </c>
      <c r="E182" s="17">
        <v>0.64215686274509853</v>
      </c>
      <c r="F182" s="17">
        <v>0.93384363039912521</v>
      </c>
      <c r="G182" s="17">
        <v>0.97922361946418923</v>
      </c>
      <c r="H182" s="17">
        <v>0.9792713567839203</v>
      </c>
      <c r="I182" s="17">
        <v>0.9158291457286436</v>
      </c>
      <c r="J182" s="17">
        <v>0.99748743718593003</v>
      </c>
      <c r="K182" s="17">
        <v>0.99748743718592858</v>
      </c>
      <c r="L182" s="17">
        <v>0.97550251256281317</v>
      </c>
      <c r="M182" s="17">
        <v>0.96670854271356876</v>
      </c>
      <c r="N182" s="17">
        <v>5.7160804020100521E-2</v>
      </c>
      <c r="O182" s="17">
        <v>1.0678391959799E-2</v>
      </c>
      <c r="P182" s="17">
        <v>0.55339195979899403</v>
      </c>
      <c r="Q182" s="17">
        <v>0.42902010050251232</v>
      </c>
      <c r="R182" s="17">
        <v>0.52826633165829318</v>
      </c>
      <c r="S182" s="17">
        <v>7114.9999999999945</v>
      </c>
      <c r="T182" s="17">
        <v>5.6959999999999997E-2</v>
      </c>
      <c r="U182" s="71" t="str">
        <f t="shared" si="36"/>
        <v>Media</v>
      </c>
      <c r="AE182" s="17">
        <f t="shared" si="28"/>
        <v>7071</v>
      </c>
      <c r="AF182" s="18">
        <f t="shared" si="29"/>
        <v>9377.8181266046631</v>
      </c>
      <c r="AG182" s="17">
        <f t="shared" si="30"/>
        <v>138</v>
      </c>
      <c r="AH182" s="17">
        <f t="shared" si="31"/>
        <v>1674</v>
      </c>
      <c r="AI182" s="17">
        <f t="shared" si="32"/>
        <v>3</v>
      </c>
      <c r="AJ182" s="17">
        <f t="shared" si="33"/>
        <v>1812</v>
      </c>
      <c r="AK182" s="18">
        <f t="shared" si="34"/>
        <v>3197.9397434655157</v>
      </c>
      <c r="AL182" s="17">
        <v>5.6959999999999997E-2</v>
      </c>
      <c r="AM182" s="71" t="s">
        <v>50</v>
      </c>
      <c r="AO182" s="19">
        <v>231</v>
      </c>
      <c r="AP182" s="20" t="s">
        <v>242</v>
      </c>
      <c r="AQ182" s="21">
        <v>295</v>
      </c>
      <c r="AR182" s="21">
        <v>294</v>
      </c>
      <c r="AS182" s="22">
        <v>267</v>
      </c>
      <c r="AT182" s="22">
        <v>27</v>
      </c>
      <c r="AU182" s="23">
        <v>1</v>
      </c>
      <c r="AV182" s="24">
        <v>1306</v>
      </c>
      <c r="AW182" s="22">
        <v>615</v>
      </c>
      <c r="AX182" s="23">
        <v>691</v>
      </c>
      <c r="AZ182"/>
    </row>
    <row r="183" spans="2:52" x14ac:dyDescent="0.25">
      <c r="B183" s="13">
        <f t="shared" si="35"/>
        <v>180</v>
      </c>
      <c r="C183" s="28" t="str">
        <f>VLOOKUP($D$4:$D$406,[1]Hoja2!$D$2:$E$486,2,FALSE)</f>
        <v>SUYAPA- ANACH</v>
      </c>
      <c r="D183" s="17">
        <v>401</v>
      </c>
      <c r="E183" s="17">
        <v>0.61470588235294099</v>
      </c>
      <c r="F183" s="17">
        <v>0.96274509803921682</v>
      </c>
      <c r="G183" s="17">
        <v>0.97647058823529342</v>
      </c>
      <c r="H183" s="17">
        <v>0.97838452787258268</v>
      </c>
      <c r="I183" s="17">
        <v>0.98293515358361683</v>
      </c>
      <c r="J183" s="17">
        <v>0.99658703071672328</v>
      </c>
      <c r="K183" s="17">
        <v>0.98862343572241151</v>
      </c>
      <c r="L183" s="17">
        <v>0.98634812286689355</v>
      </c>
      <c r="M183" s="17">
        <v>0.91467576791808902</v>
      </c>
      <c r="N183" s="17">
        <v>9.4425483503981889E-2</v>
      </c>
      <c r="O183" s="17">
        <v>2.8441410693970385E-2</v>
      </c>
      <c r="P183" s="17">
        <v>0.45051194539249168</v>
      </c>
      <c r="Q183" s="17">
        <v>0.36973833902161568</v>
      </c>
      <c r="R183" s="17">
        <v>0.56086461888509664</v>
      </c>
      <c r="S183" s="17">
        <v>3802.9999999999936</v>
      </c>
      <c r="T183" s="17">
        <v>5.8450000000000002E-2</v>
      </c>
      <c r="U183" s="71" t="str">
        <f t="shared" si="36"/>
        <v>Media</v>
      </c>
      <c r="AE183" s="17">
        <f t="shared" si="28"/>
        <v>3806</v>
      </c>
      <c r="AF183" s="18">
        <f t="shared" si="29"/>
        <v>5047.6560302442867</v>
      </c>
      <c r="AG183" s="17">
        <f t="shared" si="30"/>
        <v>104</v>
      </c>
      <c r="AH183" s="17">
        <f t="shared" si="31"/>
        <v>916</v>
      </c>
      <c r="AI183" s="17">
        <f t="shared" si="32"/>
        <v>0</v>
      </c>
      <c r="AJ183" s="17">
        <f t="shared" si="33"/>
        <v>1020</v>
      </c>
      <c r="AK183" s="18">
        <f t="shared" si="34"/>
        <v>1800.1647562554228</v>
      </c>
      <c r="AL183" s="17">
        <v>5.8450000000000002E-2</v>
      </c>
      <c r="AM183" s="71" t="s">
        <v>50</v>
      </c>
      <c r="AO183" s="19">
        <v>232</v>
      </c>
      <c r="AP183" s="20" t="s">
        <v>243</v>
      </c>
      <c r="AQ183" s="21">
        <v>4</v>
      </c>
      <c r="AR183" s="21">
        <v>4</v>
      </c>
      <c r="AS183" s="22">
        <v>4</v>
      </c>
      <c r="AT183" s="22">
        <v>0</v>
      </c>
      <c r="AU183" s="23">
        <v>0</v>
      </c>
      <c r="AV183" s="24">
        <v>7</v>
      </c>
      <c r="AW183" s="22">
        <v>3</v>
      </c>
      <c r="AX183" s="23">
        <v>4</v>
      </c>
      <c r="AZ183"/>
    </row>
    <row r="184" spans="2:52" x14ac:dyDescent="0.25">
      <c r="B184" s="13">
        <f t="shared" si="35"/>
        <v>181</v>
      </c>
      <c r="C184" s="28" t="str">
        <f>VLOOKUP($D$4:$D$406,[1]Hoja2!$D$2:$E$486,2,FALSE)</f>
        <v>VILLAS KITUR I</v>
      </c>
      <c r="D184" s="17">
        <v>454</v>
      </c>
      <c r="E184" s="17">
        <v>0.97087378640776689</v>
      </c>
      <c r="F184" s="17">
        <v>0.99029126213592233</v>
      </c>
      <c r="G184" s="17">
        <v>0.99514563106796083</v>
      </c>
      <c r="H184" s="17">
        <v>0.96453900709219886</v>
      </c>
      <c r="I184" s="17">
        <v>0.71631205673758858</v>
      </c>
      <c r="J184" s="17">
        <v>0.97872340425531901</v>
      </c>
      <c r="K184" s="17">
        <v>0.9858156028368793</v>
      </c>
      <c r="L184" s="17">
        <v>0.9290780141843975</v>
      </c>
      <c r="M184" s="17">
        <v>0.9858156028368793</v>
      </c>
      <c r="N184" s="17">
        <v>2.8368794326241138E-2</v>
      </c>
      <c r="O184" s="17">
        <v>2.1276595744680857E-2</v>
      </c>
      <c r="P184" s="17">
        <v>0.66666666666666663</v>
      </c>
      <c r="Q184" s="17">
        <v>0.29078014184397172</v>
      </c>
      <c r="R184" s="17">
        <v>0.67375886524822681</v>
      </c>
      <c r="S184" s="17">
        <v>614.00000000000011</v>
      </c>
      <c r="T184" s="17">
        <v>6.411E-2</v>
      </c>
      <c r="U184" s="71" t="str">
        <f t="shared" si="36"/>
        <v>Media</v>
      </c>
      <c r="AE184" s="17">
        <f t="shared" si="28"/>
        <v>614</v>
      </c>
      <c r="AF184" s="18">
        <f t="shared" si="29"/>
        <v>814.30919668155332</v>
      </c>
      <c r="AG184" s="17">
        <f t="shared" si="30"/>
        <v>53</v>
      </c>
      <c r="AH184" s="17">
        <f t="shared" si="31"/>
        <v>153</v>
      </c>
      <c r="AI184" s="17">
        <f t="shared" si="32"/>
        <v>0</v>
      </c>
      <c r="AJ184" s="17">
        <f t="shared" si="33"/>
        <v>206</v>
      </c>
      <c r="AK184" s="18">
        <f t="shared" si="34"/>
        <v>363.56268606727167</v>
      </c>
      <c r="AL184" s="17">
        <v>6.411E-2</v>
      </c>
      <c r="AM184" s="71" t="s">
        <v>50</v>
      </c>
      <c r="AO184" s="19">
        <v>233</v>
      </c>
      <c r="AP184" s="20" t="s">
        <v>244</v>
      </c>
      <c r="AQ184" s="21">
        <v>30</v>
      </c>
      <c r="AR184" s="21">
        <v>30</v>
      </c>
      <c r="AS184" s="22">
        <v>22</v>
      </c>
      <c r="AT184" s="22">
        <v>8</v>
      </c>
      <c r="AU184" s="23">
        <v>0</v>
      </c>
      <c r="AV184" s="24">
        <v>89</v>
      </c>
      <c r="AW184" s="22">
        <v>44</v>
      </c>
      <c r="AX184" s="23">
        <v>45</v>
      </c>
      <c r="AZ184"/>
    </row>
    <row r="185" spans="2:52" x14ac:dyDescent="0.25">
      <c r="B185" s="13">
        <f t="shared" si="35"/>
        <v>182</v>
      </c>
      <c r="C185" s="28" t="str">
        <f>VLOOKUP($D$4:$D$406,[1]Hoja2!$D$2:$E$486,2,FALSE)</f>
        <v>SATURNO</v>
      </c>
      <c r="D185" s="17">
        <v>394</v>
      </c>
      <c r="E185" s="17">
        <v>0.5700934579439253</v>
      </c>
      <c r="F185" s="17">
        <v>0.93457943925233655</v>
      </c>
      <c r="G185" s="17">
        <v>0.98130841121495338</v>
      </c>
      <c r="H185" s="17">
        <v>0.92771084337349408</v>
      </c>
      <c r="I185" s="17">
        <v>0.95180722891566272</v>
      </c>
      <c r="J185" s="17">
        <v>0.97590361445783125</v>
      </c>
      <c r="K185" s="17">
        <v>0.96385542168674709</v>
      </c>
      <c r="L185" s="17">
        <v>0.95180722891566283</v>
      </c>
      <c r="M185" s="17">
        <v>0.90361445783132499</v>
      </c>
      <c r="N185" s="17">
        <v>0.18072289156626506</v>
      </c>
      <c r="O185" s="17">
        <v>2.4096385542168679E-2</v>
      </c>
      <c r="P185" s="17">
        <v>0.50602409638554213</v>
      </c>
      <c r="Q185" s="17">
        <v>0.65060240963855398</v>
      </c>
      <c r="R185" s="17">
        <v>0.49397590361445776</v>
      </c>
      <c r="S185" s="17">
        <v>283.99999999999994</v>
      </c>
      <c r="T185" s="17">
        <v>6.5449999999999994E-2</v>
      </c>
      <c r="U185" s="71" t="str">
        <f t="shared" si="36"/>
        <v>Media</v>
      </c>
      <c r="AE185" s="17">
        <f t="shared" si="28"/>
        <v>284</v>
      </c>
      <c r="AF185" s="18">
        <f t="shared" si="29"/>
        <v>376.6511593771354</v>
      </c>
      <c r="AG185" s="17">
        <f t="shared" si="30"/>
        <v>4</v>
      </c>
      <c r="AH185" s="17">
        <f t="shared" si="31"/>
        <v>103</v>
      </c>
      <c r="AI185" s="17">
        <f t="shared" si="32"/>
        <v>0</v>
      </c>
      <c r="AJ185" s="17">
        <f t="shared" si="33"/>
        <v>107</v>
      </c>
      <c r="AK185" s="18">
        <f t="shared" si="34"/>
        <v>188.84081266601004</v>
      </c>
      <c r="AL185" s="17">
        <v>6.5449999999999994E-2</v>
      </c>
      <c r="AM185" s="71" t="s">
        <v>50</v>
      </c>
      <c r="AO185" s="19">
        <v>235</v>
      </c>
      <c r="AP185" s="20" t="s">
        <v>245</v>
      </c>
      <c r="AQ185" s="21">
        <v>82</v>
      </c>
      <c r="AR185" s="21">
        <v>82</v>
      </c>
      <c r="AS185" s="22">
        <v>69</v>
      </c>
      <c r="AT185" s="22">
        <v>13</v>
      </c>
      <c r="AU185" s="23">
        <v>0</v>
      </c>
      <c r="AV185" s="24">
        <v>306</v>
      </c>
      <c r="AW185" s="22">
        <v>134</v>
      </c>
      <c r="AX185" s="23">
        <v>172</v>
      </c>
      <c r="AZ185"/>
    </row>
    <row r="186" spans="2:52" x14ac:dyDescent="0.25">
      <c r="B186" s="13">
        <f t="shared" si="35"/>
        <v>183</v>
      </c>
      <c r="C186" s="28" t="str">
        <f>VLOOKUP($D$4:$D$406,[1]Hoja2!$D$2:$E$486,2,FALSE)</f>
        <v>LA UNION</v>
      </c>
      <c r="D186" s="17">
        <v>287</v>
      </c>
      <c r="E186" s="17">
        <v>0.54916175804259237</v>
      </c>
      <c r="F186" s="17">
        <v>0.94200271862256502</v>
      </c>
      <c r="G186" s="17">
        <v>0.98640688717716363</v>
      </c>
      <c r="H186" s="17">
        <v>0.95891735137747813</v>
      </c>
      <c r="I186" s="17">
        <v>0.96133397776703855</v>
      </c>
      <c r="J186" s="17">
        <v>0.99371677138714298</v>
      </c>
      <c r="K186" s="17">
        <v>0.99130014499758234</v>
      </c>
      <c r="L186" s="17">
        <v>0.96036732721121398</v>
      </c>
      <c r="M186" s="17">
        <v>0.9690671822136292</v>
      </c>
      <c r="N186" s="17">
        <v>5.9932334461092238E-2</v>
      </c>
      <c r="O186" s="17">
        <v>2.2232962783953619E-2</v>
      </c>
      <c r="P186" s="17">
        <v>0.49105848235862681</v>
      </c>
      <c r="Q186" s="17">
        <v>0.45384243595940071</v>
      </c>
      <c r="R186" s="17">
        <v>0.55630739487675251</v>
      </c>
      <c r="S186" s="17">
        <v>8855.9999999999673</v>
      </c>
      <c r="T186" s="17">
        <v>6.5949999999999995E-2</v>
      </c>
      <c r="U186" s="71" t="str">
        <f t="shared" si="36"/>
        <v>Media</v>
      </c>
      <c r="AE186" s="17">
        <f t="shared" si="28"/>
        <v>8769</v>
      </c>
      <c r="AF186" s="18">
        <f t="shared" si="29"/>
        <v>11629.767664007397</v>
      </c>
      <c r="AG186" s="17">
        <f t="shared" si="30"/>
        <v>165</v>
      </c>
      <c r="AH186" s="17">
        <f t="shared" si="31"/>
        <v>2021</v>
      </c>
      <c r="AI186" s="17">
        <f t="shared" si="32"/>
        <v>0</v>
      </c>
      <c r="AJ186" s="17">
        <f t="shared" si="33"/>
        <v>2186</v>
      </c>
      <c r="AK186" s="18">
        <f t="shared" si="34"/>
        <v>3858.0001540925041</v>
      </c>
      <c r="AL186" s="17">
        <v>6.5949999999999995E-2</v>
      </c>
      <c r="AM186" s="71" t="s">
        <v>50</v>
      </c>
      <c r="AO186" s="19">
        <v>236</v>
      </c>
      <c r="AP186" s="20" t="s">
        <v>246</v>
      </c>
      <c r="AQ186" s="21">
        <v>88</v>
      </c>
      <c r="AR186" s="21">
        <v>88</v>
      </c>
      <c r="AS186" s="22">
        <v>71</v>
      </c>
      <c r="AT186" s="22">
        <v>17</v>
      </c>
      <c r="AU186" s="23">
        <v>0</v>
      </c>
      <c r="AV186" s="24">
        <v>279</v>
      </c>
      <c r="AW186" s="22">
        <v>138</v>
      </c>
      <c r="AX186" s="23">
        <v>141</v>
      </c>
      <c r="AZ186"/>
    </row>
    <row r="187" spans="2:52" x14ac:dyDescent="0.25">
      <c r="B187" s="13">
        <f t="shared" si="35"/>
        <v>184</v>
      </c>
      <c r="C187" s="28" t="str">
        <f>VLOOKUP($D$4:$D$406,[1]Hoja2!$D$2:$E$486,2,FALSE)</f>
        <v>Col. Los Angeles No 2</v>
      </c>
      <c r="D187" s="17">
        <v>104</v>
      </c>
      <c r="E187" s="17">
        <v>0.762820512820513</v>
      </c>
      <c r="F187" s="17">
        <v>0.954983922829582</v>
      </c>
      <c r="G187" s="17">
        <v>0.98070739549839236</v>
      </c>
      <c r="H187" s="17">
        <v>0.93962264150943353</v>
      </c>
      <c r="I187" s="17">
        <v>0.95849056603773564</v>
      </c>
      <c r="J187" s="17">
        <v>0.99622641509433951</v>
      </c>
      <c r="K187" s="17">
        <v>0.99245283018867891</v>
      </c>
      <c r="L187" s="17">
        <v>0.94339622641509391</v>
      </c>
      <c r="M187" s="17">
        <v>0.9773584905660383</v>
      </c>
      <c r="N187" s="17">
        <v>7.5471698113207539E-3</v>
      </c>
      <c r="O187" s="17">
        <v>7.5471698113207574E-3</v>
      </c>
      <c r="P187" s="17">
        <v>0.5056603773584909</v>
      </c>
      <c r="Q187" s="17">
        <v>0.3924528301886791</v>
      </c>
      <c r="R187" s="17">
        <v>0.49433962264150932</v>
      </c>
      <c r="S187" s="17">
        <v>1123.9999999999998</v>
      </c>
      <c r="T187" s="17">
        <v>7.4260000000000007E-2</v>
      </c>
      <c r="U187" s="71" t="str">
        <f t="shared" si="36"/>
        <v>Media</v>
      </c>
      <c r="AE187" s="17">
        <f t="shared" si="28"/>
        <v>1123</v>
      </c>
      <c r="AF187" s="18">
        <f t="shared" si="29"/>
        <v>1489.363563311701</v>
      </c>
      <c r="AG187" s="17">
        <f t="shared" si="30"/>
        <v>37</v>
      </c>
      <c r="AH187" s="17">
        <f t="shared" si="31"/>
        <v>274</v>
      </c>
      <c r="AI187" s="17">
        <f t="shared" si="32"/>
        <v>1</v>
      </c>
      <c r="AJ187" s="17">
        <f t="shared" si="33"/>
        <v>311</v>
      </c>
      <c r="AK187" s="18">
        <f t="shared" si="34"/>
        <v>548.87376391709461</v>
      </c>
      <c r="AL187" s="17">
        <v>7.4260000000000007E-2</v>
      </c>
      <c r="AM187" s="71" t="s">
        <v>50</v>
      </c>
      <c r="AO187" s="19">
        <v>237</v>
      </c>
      <c r="AP187" s="20" t="s">
        <v>247</v>
      </c>
      <c r="AQ187" s="21">
        <v>47</v>
      </c>
      <c r="AR187" s="21">
        <v>47</v>
      </c>
      <c r="AS187" s="22">
        <v>34</v>
      </c>
      <c r="AT187" s="22">
        <v>13</v>
      </c>
      <c r="AU187" s="23">
        <v>0</v>
      </c>
      <c r="AV187" s="24">
        <v>139</v>
      </c>
      <c r="AW187" s="22">
        <v>67</v>
      </c>
      <c r="AX187" s="23">
        <v>72</v>
      </c>
      <c r="AZ187"/>
    </row>
    <row r="188" spans="2:52" x14ac:dyDescent="0.25">
      <c r="B188" s="13">
        <f t="shared" si="35"/>
        <v>185</v>
      </c>
      <c r="C188" s="28" t="str">
        <f>VLOOKUP($D$4:$D$406,[1]Hoja2!$D$2:$E$486,2,FALSE)</f>
        <v>Barrio Islas del Progreso No2</v>
      </c>
      <c r="D188" s="17">
        <v>16</v>
      </c>
      <c r="E188" s="17">
        <v>0.55831265508684869</v>
      </c>
      <c r="F188" s="17">
        <v>0.93890274314214506</v>
      </c>
      <c r="G188" s="17">
        <v>0.97880299251870406</v>
      </c>
      <c r="H188" s="17">
        <v>0.95575221238938035</v>
      </c>
      <c r="I188" s="17">
        <v>0.94837758112094328</v>
      </c>
      <c r="J188" s="17">
        <v>0.98377581120943958</v>
      </c>
      <c r="K188" s="17">
        <v>0.97787610619469079</v>
      </c>
      <c r="L188" s="17">
        <v>0.98525073746312708</v>
      </c>
      <c r="M188" s="17">
        <v>0.90117994100294985</v>
      </c>
      <c r="N188" s="17">
        <v>5.6047197640118021E-2</v>
      </c>
      <c r="O188" s="17">
        <v>1.9174041297935124E-2</v>
      </c>
      <c r="P188" s="17">
        <v>0.47197640117994077</v>
      </c>
      <c r="Q188" s="17">
        <v>0.43215339233038352</v>
      </c>
      <c r="R188" s="17">
        <v>0.52802359882005923</v>
      </c>
      <c r="S188" s="17">
        <v>2925</v>
      </c>
      <c r="T188" s="17">
        <v>7.9600000000000004E-2</v>
      </c>
      <c r="U188" s="71" t="str">
        <f t="shared" si="36"/>
        <v>Media</v>
      </c>
      <c r="AE188" s="17">
        <f t="shared" si="28"/>
        <v>3018</v>
      </c>
      <c r="AF188" s="18">
        <f t="shared" si="29"/>
        <v>4002.5816866204036</v>
      </c>
      <c r="AG188" s="17">
        <f t="shared" si="30"/>
        <v>102</v>
      </c>
      <c r="AH188" s="17">
        <f t="shared" si="31"/>
        <v>723</v>
      </c>
      <c r="AI188" s="17">
        <f t="shared" si="32"/>
        <v>1</v>
      </c>
      <c r="AJ188" s="17">
        <f t="shared" si="33"/>
        <v>825</v>
      </c>
      <c r="AK188" s="18">
        <f t="shared" si="34"/>
        <v>1456.0156116771802</v>
      </c>
      <c r="AL188" s="17">
        <v>7.9600000000000004E-2</v>
      </c>
      <c r="AM188" s="71" t="s">
        <v>50</v>
      </c>
      <c r="AO188" s="19">
        <v>238</v>
      </c>
      <c r="AP188" s="20" t="s">
        <v>248</v>
      </c>
      <c r="AQ188" s="21">
        <v>284</v>
      </c>
      <c r="AR188" s="21">
        <v>284</v>
      </c>
      <c r="AS188" s="22">
        <v>224</v>
      </c>
      <c r="AT188" s="22">
        <v>60</v>
      </c>
      <c r="AU188" s="23">
        <v>0</v>
      </c>
      <c r="AV188" s="24">
        <v>888</v>
      </c>
      <c r="AW188" s="22">
        <v>372</v>
      </c>
      <c r="AX188" s="23">
        <v>516</v>
      </c>
      <c r="AZ188"/>
    </row>
    <row r="189" spans="2:52" x14ac:dyDescent="0.25">
      <c r="B189" s="13">
        <f t="shared" si="35"/>
        <v>186</v>
      </c>
      <c r="C189" s="28" t="str">
        <f>VLOOKUP($D$4:$D$406,[1]Hoja2!$D$2:$E$486,2,FALSE)</f>
        <v>Col.Hector Sabillon Cruz</v>
      </c>
      <c r="D189" s="17">
        <v>72</v>
      </c>
      <c r="E189" s="17">
        <v>0.65408479834539812</v>
      </c>
      <c r="F189" s="17">
        <v>0.94105480868665992</v>
      </c>
      <c r="G189" s="17">
        <v>0.97052740434332962</v>
      </c>
      <c r="H189" s="17">
        <v>0.96553846153846157</v>
      </c>
      <c r="I189" s="17">
        <v>0.97353846153846091</v>
      </c>
      <c r="J189" s="17">
        <v>0.99692307692307758</v>
      </c>
      <c r="K189" s="17">
        <v>0.99507692307692164</v>
      </c>
      <c r="L189" s="17">
        <v>0.96738461538461429</v>
      </c>
      <c r="M189" s="17">
        <v>0.94461538461538519</v>
      </c>
      <c r="N189" s="17">
        <v>5.2923076923076899E-2</v>
      </c>
      <c r="O189" s="17">
        <v>1.1692307692307719E-2</v>
      </c>
      <c r="P189" s="17">
        <v>0.56984615384615434</v>
      </c>
      <c r="Q189" s="17">
        <v>0.42892307692307702</v>
      </c>
      <c r="R189" s="17">
        <v>0.4363076923076924</v>
      </c>
      <c r="S189" s="17">
        <v>7021.9999999999927</v>
      </c>
      <c r="T189" s="17">
        <v>8.3099999999999993E-2</v>
      </c>
      <c r="U189" s="71" t="str">
        <f t="shared" si="36"/>
        <v>Media</v>
      </c>
      <c r="AE189" s="17">
        <f t="shared" si="28"/>
        <v>6991</v>
      </c>
      <c r="AF189" s="18">
        <f t="shared" si="29"/>
        <v>9271.7192084702601</v>
      </c>
      <c r="AG189" s="17">
        <f t="shared" si="30"/>
        <v>238</v>
      </c>
      <c r="AH189" s="17">
        <f t="shared" si="31"/>
        <v>1693</v>
      </c>
      <c r="AI189" s="17">
        <f t="shared" si="32"/>
        <v>0</v>
      </c>
      <c r="AJ189" s="17">
        <f t="shared" si="33"/>
        <v>1931</v>
      </c>
      <c r="AK189" s="18">
        <f t="shared" si="34"/>
        <v>3407.9589650286484</v>
      </c>
      <c r="AL189" s="17">
        <v>8.3099999999999993E-2</v>
      </c>
      <c r="AM189" s="71" t="s">
        <v>50</v>
      </c>
      <c r="AO189" s="19">
        <v>239</v>
      </c>
      <c r="AP189" s="20" t="s">
        <v>249</v>
      </c>
      <c r="AQ189" s="21">
        <v>9</v>
      </c>
      <c r="AR189" s="21">
        <v>9</v>
      </c>
      <c r="AS189" s="22">
        <v>6</v>
      </c>
      <c r="AT189" s="22">
        <v>3</v>
      </c>
      <c r="AU189" s="23">
        <v>0</v>
      </c>
      <c r="AV189" s="24">
        <v>22</v>
      </c>
      <c r="AW189" s="22">
        <v>10</v>
      </c>
      <c r="AX189" s="23">
        <v>12</v>
      </c>
      <c r="AZ189"/>
    </row>
    <row r="190" spans="2:52" x14ac:dyDescent="0.25">
      <c r="B190" s="13">
        <f t="shared" si="35"/>
        <v>187</v>
      </c>
      <c r="C190" s="28" t="str">
        <f>VLOOKUP($D$4:$D$406,[1]Hoja2!$D$2:$E$486,2,FALSE)</f>
        <v>PROVIDENCIA</v>
      </c>
      <c r="D190" s="17">
        <v>349</v>
      </c>
      <c r="E190" s="17">
        <v>0.56363636363636405</v>
      </c>
      <c r="F190" s="17">
        <v>0.98000000000000054</v>
      </c>
      <c r="G190" s="17">
        <v>0.97454545454545494</v>
      </c>
      <c r="H190" s="17">
        <v>0.96573875802997822</v>
      </c>
      <c r="I190" s="17">
        <v>0.96359743040685253</v>
      </c>
      <c r="J190" s="17">
        <v>0.98286937901498939</v>
      </c>
      <c r="K190" s="17">
        <v>0.98072805139186336</v>
      </c>
      <c r="L190" s="17">
        <v>0.98072805139186303</v>
      </c>
      <c r="M190" s="17">
        <v>0.96145610278372617</v>
      </c>
      <c r="N190" s="17">
        <v>4.9250535331905786E-2</v>
      </c>
      <c r="O190" s="17">
        <v>1.7130620985010704E-2</v>
      </c>
      <c r="P190" s="17">
        <v>0.57815845824411127</v>
      </c>
      <c r="Q190" s="17">
        <v>0.43683083511777304</v>
      </c>
      <c r="R190" s="17">
        <v>0.58886509635974338</v>
      </c>
      <c r="S190" s="17">
        <v>2043.0000000000011</v>
      </c>
      <c r="T190" s="17">
        <v>8.4739999999999996E-2</v>
      </c>
      <c r="U190" s="71" t="str">
        <f t="shared" si="36"/>
        <v>Media</v>
      </c>
      <c r="AE190" s="17">
        <f t="shared" si="28"/>
        <v>2046</v>
      </c>
      <c r="AF190" s="18">
        <f t="shared" si="29"/>
        <v>2713.4798312873909</v>
      </c>
      <c r="AG190" s="17">
        <f t="shared" si="30"/>
        <v>45</v>
      </c>
      <c r="AH190" s="17">
        <f t="shared" si="31"/>
        <v>507</v>
      </c>
      <c r="AI190" s="17">
        <f t="shared" si="32"/>
        <v>0</v>
      </c>
      <c r="AJ190" s="17">
        <f t="shared" si="33"/>
        <v>552</v>
      </c>
      <c r="AK190" s="18">
        <f t="shared" si="34"/>
        <v>974.20680926764055</v>
      </c>
      <c r="AL190" s="17">
        <v>8.4739999999999996E-2</v>
      </c>
      <c r="AM190" s="71" t="s">
        <v>50</v>
      </c>
      <c r="AO190" s="19">
        <v>240</v>
      </c>
      <c r="AP190" s="20" t="s">
        <v>250</v>
      </c>
      <c r="AQ190" s="21">
        <v>15</v>
      </c>
      <c r="AR190" s="21">
        <v>15</v>
      </c>
      <c r="AS190" s="22">
        <v>11</v>
      </c>
      <c r="AT190" s="22">
        <v>4</v>
      </c>
      <c r="AU190" s="23">
        <v>0</v>
      </c>
      <c r="AV190" s="24">
        <v>33</v>
      </c>
      <c r="AW190" s="22">
        <v>17</v>
      </c>
      <c r="AX190" s="23">
        <v>16</v>
      </c>
      <c r="AZ190"/>
    </row>
    <row r="191" spans="2:52" x14ac:dyDescent="0.25">
      <c r="B191" s="13">
        <f t="shared" si="35"/>
        <v>188</v>
      </c>
      <c r="C191" s="28" t="str">
        <f>VLOOKUP($D$4:$D$406,[1]Hoja2!$D$2:$E$486,2,FALSE)</f>
        <v>Barrio El Centro</v>
      </c>
      <c r="D191" s="17">
        <v>9</v>
      </c>
      <c r="E191" s="17">
        <v>0.57404021937842786</v>
      </c>
      <c r="F191" s="17">
        <v>0.87316176470588291</v>
      </c>
      <c r="G191" s="17">
        <v>0.9926470588235291</v>
      </c>
      <c r="H191" s="17">
        <v>0.91666666666666707</v>
      </c>
      <c r="I191" s="17">
        <v>0.95707070707070718</v>
      </c>
      <c r="J191" s="17">
        <v>0.9823232323232326</v>
      </c>
      <c r="K191" s="17">
        <v>0.98737373737373768</v>
      </c>
      <c r="L191" s="17">
        <v>0.93686868686868685</v>
      </c>
      <c r="M191" s="17">
        <v>0.60353535353535337</v>
      </c>
      <c r="N191" s="17">
        <v>0.1515151515151518</v>
      </c>
      <c r="O191" s="17">
        <v>0.11868686868686866</v>
      </c>
      <c r="P191" s="17">
        <v>0.61868686868686851</v>
      </c>
      <c r="Q191" s="17">
        <v>0.59848484848484862</v>
      </c>
      <c r="R191" s="17">
        <v>0.54292929292929282</v>
      </c>
      <c r="S191" s="17">
        <v>1600.9999999999995</v>
      </c>
      <c r="T191" s="17">
        <v>9.1969999999999996E-2</v>
      </c>
      <c r="U191" s="71" t="str">
        <f t="shared" si="36"/>
        <v>Media</v>
      </c>
      <c r="AE191" s="17">
        <f t="shared" si="28"/>
        <v>493</v>
      </c>
      <c r="AF191" s="18">
        <f t="shared" si="29"/>
        <v>653.83458300326674</v>
      </c>
      <c r="AG191" s="17">
        <f t="shared" si="30"/>
        <v>53</v>
      </c>
      <c r="AH191" s="17">
        <f t="shared" si="31"/>
        <v>233</v>
      </c>
      <c r="AI191" s="17">
        <f t="shared" si="32"/>
        <v>3</v>
      </c>
      <c r="AJ191" s="17">
        <f t="shared" si="33"/>
        <v>286</v>
      </c>
      <c r="AK191" s="18">
        <f t="shared" si="34"/>
        <v>504.75207871475584</v>
      </c>
      <c r="AL191" s="17">
        <v>9.1969999999999996E-2</v>
      </c>
      <c r="AM191" s="71" t="s">
        <v>50</v>
      </c>
      <c r="AO191" s="19">
        <v>241</v>
      </c>
      <c r="AP191" s="20" t="s">
        <v>251</v>
      </c>
      <c r="AQ191" s="21">
        <v>5</v>
      </c>
      <c r="AR191" s="21">
        <v>5</v>
      </c>
      <c r="AS191" s="22">
        <v>4</v>
      </c>
      <c r="AT191" s="22">
        <v>1</v>
      </c>
      <c r="AU191" s="23">
        <v>0</v>
      </c>
      <c r="AV191" s="24">
        <v>21</v>
      </c>
      <c r="AW191" s="22">
        <v>13</v>
      </c>
      <c r="AX191" s="23">
        <v>8</v>
      </c>
      <c r="AZ191"/>
    </row>
    <row r="192" spans="2:52" x14ac:dyDescent="0.25">
      <c r="B192" s="13">
        <f t="shared" si="35"/>
        <v>189</v>
      </c>
      <c r="C192" s="28" t="str">
        <f>VLOOKUP($D$4:$D$406,[1]Hoja2!$D$2:$E$486,2,FALSE)</f>
        <v>INDIANA</v>
      </c>
      <c r="D192" s="17">
        <v>275</v>
      </c>
      <c r="E192" s="17">
        <v>1</v>
      </c>
      <c r="F192" s="17">
        <v>0.8</v>
      </c>
      <c r="G192" s="17">
        <v>1</v>
      </c>
      <c r="H192" s="17">
        <v>1</v>
      </c>
      <c r="I192" s="17">
        <v>0.2</v>
      </c>
      <c r="J192" s="17">
        <v>0.6</v>
      </c>
      <c r="K192" s="17">
        <v>1</v>
      </c>
      <c r="L192" s="17">
        <v>1</v>
      </c>
      <c r="M192" s="17">
        <v>0.6</v>
      </c>
      <c r="N192" s="17">
        <v>0.4</v>
      </c>
      <c r="O192" s="17">
        <v>0</v>
      </c>
      <c r="P192" s="17">
        <v>1</v>
      </c>
      <c r="Q192" s="17">
        <v>0.6</v>
      </c>
      <c r="R192" s="17">
        <v>1</v>
      </c>
      <c r="S192" s="17">
        <v>19</v>
      </c>
      <c r="T192" s="17">
        <v>0.10247000000000001</v>
      </c>
      <c r="U192" s="71" t="str">
        <f t="shared" si="36"/>
        <v>Media</v>
      </c>
      <c r="AE192" s="17">
        <f t="shared" si="28"/>
        <v>19</v>
      </c>
      <c r="AF192" s="18">
        <f t="shared" si="29"/>
        <v>25.198493056921031</v>
      </c>
      <c r="AG192" s="17">
        <f t="shared" si="30"/>
        <v>0</v>
      </c>
      <c r="AH192" s="17">
        <f t="shared" si="31"/>
        <v>5</v>
      </c>
      <c r="AI192" s="17">
        <f t="shared" si="32"/>
        <v>0</v>
      </c>
      <c r="AJ192" s="17">
        <f t="shared" si="33"/>
        <v>5</v>
      </c>
      <c r="AK192" s="18">
        <f t="shared" si="34"/>
        <v>8.8243370404677588</v>
      </c>
      <c r="AL192" s="17">
        <v>0.10247000000000001</v>
      </c>
      <c r="AM192" s="71" t="s">
        <v>50</v>
      </c>
      <c r="AO192" s="19">
        <v>242</v>
      </c>
      <c r="AP192" s="20" t="s">
        <v>252</v>
      </c>
      <c r="AQ192" s="21">
        <v>9</v>
      </c>
      <c r="AR192" s="21">
        <v>9</v>
      </c>
      <c r="AS192" s="22">
        <v>5</v>
      </c>
      <c r="AT192" s="22">
        <v>4</v>
      </c>
      <c r="AU192" s="23">
        <v>0</v>
      </c>
      <c r="AV192" s="24">
        <v>29</v>
      </c>
      <c r="AW192" s="22">
        <v>11</v>
      </c>
      <c r="AX192" s="23">
        <v>18</v>
      </c>
      <c r="AZ192"/>
    </row>
    <row r="193" spans="2:52" x14ac:dyDescent="0.25">
      <c r="B193" s="13">
        <f t="shared" si="35"/>
        <v>190</v>
      </c>
      <c r="C193" s="28" t="str">
        <f>VLOOKUP($D$4:$D$406,[1]Hoja2!$D$2:$E$486,2,FALSE)</f>
        <v>Col. Modesto Rodas A.</v>
      </c>
      <c r="D193" s="17">
        <v>114</v>
      </c>
      <c r="E193" s="17">
        <v>0.86138613861386104</v>
      </c>
      <c r="F193" s="17">
        <v>0.83168316831683176</v>
      </c>
      <c r="G193" s="17">
        <v>0.98019801980198029</v>
      </c>
      <c r="H193" s="17">
        <v>0.92708333333333348</v>
      </c>
      <c r="I193" s="17">
        <v>0.93749999999999978</v>
      </c>
      <c r="J193" s="17">
        <v>0.95833333333333326</v>
      </c>
      <c r="K193" s="17">
        <v>0.97916666666666641</v>
      </c>
      <c r="L193" s="17">
        <v>0.95833333333333359</v>
      </c>
      <c r="M193" s="17">
        <v>0.92708333333333326</v>
      </c>
      <c r="N193" s="17">
        <v>0.10416666666666667</v>
      </c>
      <c r="O193" s="17">
        <v>4.1666666666666685E-2</v>
      </c>
      <c r="P193" s="17">
        <v>0.66666666666666641</v>
      </c>
      <c r="Q193" s="17">
        <v>0.42708333333333326</v>
      </c>
      <c r="R193" s="17">
        <v>0.57291666666666652</v>
      </c>
      <c r="S193" s="17">
        <v>454.99999999999994</v>
      </c>
      <c r="T193" s="17">
        <v>0.10688</v>
      </c>
      <c r="U193" s="71" t="str">
        <f t="shared" si="36"/>
        <v>Media</v>
      </c>
      <c r="AE193" s="17">
        <f t="shared" si="28"/>
        <v>455</v>
      </c>
      <c r="AF193" s="18">
        <f t="shared" si="29"/>
        <v>603.43759688942475</v>
      </c>
      <c r="AG193" s="17">
        <f t="shared" si="30"/>
        <v>7</v>
      </c>
      <c r="AH193" s="17">
        <f t="shared" si="31"/>
        <v>95</v>
      </c>
      <c r="AI193" s="17">
        <f t="shared" si="32"/>
        <v>0</v>
      </c>
      <c r="AJ193" s="17">
        <f t="shared" si="33"/>
        <v>102</v>
      </c>
      <c r="AK193" s="18">
        <f t="shared" si="34"/>
        <v>180.01647562554228</v>
      </c>
      <c r="AL193" s="17">
        <v>0.10688</v>
      </c>
      <c r="AM193" s="71" t="s">
        <v>50</v>
      </c>
      <c r="AO193" s="19">
        <v>243</v>
      </c>
      <c r="AP193" s="20" t="s">
        <v>253</v>
      </c>
      <c r="AQ193" s="21">
        <v>67</v>
      </c>
      <c r="AR193" s="21">
        <v>66</v>
      </c>
      <c r="AS193" s="22">
        <v>62</v>
      </c>
      <c r="AT193" s="22">
        <v>4</v>
      </c>
      <c r="AU193" s="23">
        <v>1</v>
      </c>
      <c r="AV193" s="24">
        <v>272</v>
      </c>
      <c r="AW193" s="22">
        <v>139</v>
      </c>
      <c r="AX193" s="23">
        <v>133</v>
      </c>
      <c r="AZ193"/>
    </row>
    <row r="194" spans="2:52" x14ac:dyDescent="0.25">
      <c r="B194" s="13">
        <f t="shared" si="35"/>
        <v>191</v>
      </c>
      <c r="C194" s="28" t="str">
        <f>VLOOKUP($D$4:$D$406,[1]Hoja2!$D$2:$E$486,2,FALSE)</f>
        <v>Barrio Terencio Sierra</v>
      </c>
      <c r="D194" s="17">
        <v>36</v>
      </c>
      <c r="E194" s="17">
        <v>0.7044776119402989</v>
      </c>
      <c r="F194" s="17">
        <v>0.90119760479041888</v>
      </c>
      <c r="G194" s="17">
        <v>0.98203592814371299</v>
      </c>
      <c r="H194" s="17">
        <v>0.94648829431438175</v>
      </c>
      <c r="I194" s="17">
        <v>0.94648829431438186</v>
      </c>
      <c r="J194" s="17">
        <v>0.95986622073578587</v>
      </c>
      <c r="K194" s="17">
        <v>0.9565217391304347</v>
      </c>
      <c r="L194" s="17">
        <v>0.97993311036789355</v>
      </c>
      <c r="M194" s="17">
        <v>0.95317725752508398</v>
      </c>
      <c r="N194" s="17">
        <v>6.6889632107023506E-2</v>
      </c>
      <c r="O194" s="17">
        <v>3.0100334448160564E-2</v>
      </c>
      <c r="P194" s="17">
        <v>0.55183946488294267</v>
      </c>
      <c r="Q194" s="17">
        <v>0.40802675585284287</v>
      </c>
      <c r="R194" s="17">
        <v>0.58528428093645479</v>
      </c>
      <c r="S194" s="17">
        <v>1390.9999999999984</v>
      </c>
      <c r="T194" s="17">
        <v>0.11252</v>
      </c>
      <c r="U194" s="71" t="str">
        <f t="shared" si="36"/>
        <v>Media</v>
      </c>
      <c r="AE194" s="17">
        <f t="shared" si="28"/>
        <v>1342</v>
      </c>
      <c r="AF194" s="18">
        <f t="shared" si="29"/>
        <v>1779.8093517046329</v>
      </c>
      <c r="AG194" s="17">
        <f t="shared" si="30"/>
        <v>22</v>
      </c>
      <c r="AH194" s="17">
        <f t="shared" si="31"/>
        <v>297</v>
      </c>
      <c r="AI194" s="17">
        <f t="shared" si="32"/>
        <v>1</v>
      </c>
      <c r="AJ194" s="17">
        <f t="shared" si="33"/>
        <v>319</v>
      </c>
      <c r="AK194" s="18">
        <f t="shared" si="34"/>
        <v>562.99270318184301</v>
      </c>
      <c r="AL194" s="17">
        <v>0.11252</v>
      </c>
      <c r="AM194" s="71" t="s">
        <v>50</v>
      </c>
      <c r="AO194" s="19">
        <v>244</v>
      </c>
      <c r="AP194" s="20" t="s">
        <v>254</v>
      </c>
      <c r="AQ194" s="21">
        <v>149</v>
      </c>
      <c r="AR194" s="21">
        <v>149</v>
      </c>
      <c r="AS194" s="22">
        <v>137</v>
      </c>
      <c r="AT194" s="22">
        <v>12</v>
      </c>
      <c r="AU194" s="23">
        <v>0</v>
      </c>
      <c r="AV194" s="24">
        <v>570</v>
      </c>
      <c r="AW194" s="22">
        <v>283</v>
      </c>
      <c r="AX194" s="23">
        <v>287</v>
      </c>
      <c r="AZ194"/>
    </row>
    <row r="195" spans="2:52" x14ac:dyDescent="0.25">
      <c r="B195" s="13">
        <f t="shared" si="35"/>
        <v>192</v>
      </c>
      <c r="C195" s="28" t="str">
        <f>VLOOKUP($D$4:$D$406,[1]Hoja2!$D$2:$E$486,2,FALSE)</f>
        <v>PERFECTO VASQUEZ</v>
      </c>
      <c r="D195" s="17">
        <v>345</v>
      </c>
      <c r="E195" s="17">
        <v>0.7665289256198341</v>
      </c>
      <c r="F195" s="17">
        <v>0.96025104602510436</v>
      </c>
      <c r="G195" s="17">
        <v>0.99372384937238456</v>
      </c>
      <c r="H195" s="17">
        <v>0.95250000000000024</v>
      </c>
      <c r="I195" s="17">
        <v>0.94499999999999929</v>
      </c>
      <c r="J195" s="17">
        <v>0.99750000000000061</v>
      </c>
      <c r="K195" s="17">
        <v>0.99499999999999966</v>
      </c>
      <c r="L195" s="17">
        <v>0.97500000000000042</v>
      </c>
      <c r="M195" s="17">
        <v>0.9574999999999998</v>
      </c>
      <c r="N195" s="17">
        <v>6.2500000000000028E-2</v>
      </c>
      <c r="O195" s="17">
        <v>5.000000000000001E-3</v>
      </c>
      <c r="P195" s="17">
        <v>0.47249999999999998</v>
      </c>
      <c r="Q195" s="17">
        <v>0.36499999999999999</v>
      </c>
      <c r="R195" s="17">
        <v>0.61499999999999955</v>
      </c>
      <c r="S195" s="17">
        <v>1709.0000000000011</v>
      </c>
      <c r="T195" s="17">
        <v>0.1176</v>
      </c>
      <c r="U195" s="71" t="str">
        <f t="shared" si="36"/>
        <v>Media</v>
      </c>
      <c r="AE195" s="17">
        <f t="shared" si="28"/>
        <v>1751</v>
      </c>
      <c r="AF195" s="18">
        <f t="shared" si="29"/>
        <v>2322.240070666775</v>
      </c>
      <c r="AG195" s="17">
        <f t="shared" si="30"/>
        <v>48</v>
      </c>
      <c r="AH195" s="17">
        <f t="shared" si="31"/>
        <v>429</v>
      </c>
      <c r="AI195" s="17">
        <f t="shared" si="32"/>
        <v>2</v>
      </c>
      <c r="AJ195" s="17">
        <f t="shared" si="33"/>
        <v>477</v>
      </c>
      <c r="AK195" s="18">
        <f t="shared" si="34"/>
        <v>841.84175366062425</v>
      </c>
      <c r="AL195" s="17">
        <v>0.1176</v>
      </c>
      <c r="AM195" s="71" t="s">
        <v>50</v>
      </c>
      <c r="AO195" s="19">
        <v>245</v>
      </c>
      <c r="AP195" s="20" t="s">
        <v>255</v>
      </c>
      <c r="AQ195" s="21">
        <v>129</v>
      </c>
      <c r="AR195" s="21">
        <v>129</v>
      </c>
      <c r="AS195" s="22">
        <v>115</v>
      </c>
      <c r="AT195" s="22">
        <v>14</v>
      </c>
      <c r="AU195" s="23">
        <v>0</v>
      </c>
      <c r="AV195" s="24">
        <v>384</v>
      </c>
      <c r="AW195" s="22">
        <v>169</v>
      </c>
      <c r="AX195" s="23">
        <v>215</v>
      </c>
      <c r="AZ195"/>
    </row>
    <row r="196" spans="2:52" x14ac:dyDescent="0.25">
      <c r="B196" s="13">
        <f t="shared" si="35"/>
        <v>193</v>
      </c>
      <c r="C196" s="28" t="str">
        <f>VLOOKUP($D$4:$D$406,[1]Hoja2!$D$2:$E$486,2,FALSE)</f>
        <v>Col. La Pradera</v>
      </c>
      <c r="D196" s="17">
        <v>94</v>
      </c>
      <c r="E196" s="17">
        <v>0.56545579163810733</v>
      </c>
      <c r="F196" s="17">
        <v>0.95816186556927452</v>
      </c>
      <c r="G196" s="17">
        <v>0.98731138545953268</v>
      </c>
      <c r="H196" s="17">
        <v>0.9664758789860991</v>
      </c>
      <c r="I196" s="17">
        <v>0.96606704824202783</v>
      </c>
      <c r="J196" s="17">
        <v>0.99672935404742391</v>
      </c>
      <c r="K196" s="17">
        <v>0.99427636958299392</v>
      </c>
      <c r="L196" s="17">
        <v>0.97751430907604164</v>
      </c>
      <c r="M196" s="17">
        <v>0.95707277187244577</v>
      </c>
      <c r="N196" s="17">
        <v>6.0506950122649353E-2</v>
      </c>
      <c r="O196" s="17">
        <v>2.1259198691741595E-2</v>
      </c>
      <c r="P196" s="17">
        <v>0.48487326246933765</v>
      </c>
      <c r="Q196" s="17">
        <v>0.42681929681112041</v>
      </c>
      <c r="R196" s="17">
        <v>0.52902698282910887</v>
      </c>
      <c r="S196" s="17">
        <v>10606.000000000007</v>
      </c>
      <c r="T196" s="17">
        <v>0.12805</v>
      </c>
      <c r="U196" s="71" t="str">
        <f t="shared" si="36"/>
        <v>Media</v>
      </c>
      <c r="AE196" s="17">
        <f t="shared" si="28"/>
        <v>10449</v>
      </c>
      <c r="AF196" s="18">
        <f t="shared" si="29"/>
        <v>13857.844944829887</v>
      </c>
      <c r="AG196" s="17">
        <f t="shared" si="30"/>
        <v>315</v>
      </c>
      <c r="AH196" s="17">
        <f t="shared" si="31"/>
        <v>2568</v>
      </c>
      <c r="AI196" s="17">
        <f t="shared" si="32"/>
        <v>2</v>
      </c>
      <c r="AJ196" s="17">
        <f t="shared" si="33"/>
        <v>2883</v>
      </c>
      <c r="AK196" s="18">
        <f t="shared" si="34"/>
        <v>5088.1127375337101</v>
      </c>
      <c r="AL196" s="17">
        <v>0.12805</v>
      </c>
      <c r="AM196" s="71" t="s">
        <v>50</v>
      </c>
      <c r="AO196" s="19">
        <v>246</v>
      </c>
      <c r="AP196" s="20" t="s">
        <v>256</v>
      </c>
      <c r="AQ196" s="21">
        <v>94</v>
      </c>
      <c r="AR196" s="21">
        <v>94</v>
      </c>
      <c r="AS196" s="22">
        <v>93</v>
      </c>
      <c r="AT196" s="22">
        <v>1</v>
      </c>
      <c r="AU196" s="23">
        <v>0</v>
      </c>
      <c r="AV196" s="24">
        <v>484</v>
      </c>
      <c r="AW196" s="22">
        <v>233</v>
      </c>
      <c r="AX196" s="23">
        <v>251</v>
      </c>
      <c r="AZ196"/>
    </row>
    <row r="197" spans="2:52" x14ac:dyDescent="0.25">
      <c r="B197" s="13">
        <f t="shared" si="35"/>
        <v>194</v>
      </c>
      <c r="C197" s="28" t="str">
        <f>VLOOKUP($D$4:$D$406,[1]Hoja2!$D$2:$E$486,2,FALSE)</f>
        <v>LAS ANONAS</v>
      </c>
      <c r="D197" s="17">
        <v>289</v>
      </c>
      <c r="E197" s="17">
        <v>0.63492063492063489</v>
      </c>
      <c r="F197" s="17">
        <v>0.95238095238095233</v>
      </c>
      <c r="G197" s="17">
        <v>0.98412698412698418</v>
      </c>
      <c r="H197" s="17">
        <v>0.9818181818181817</v>
      </c>
      <c r="I197" s="17">
        <v>0.94545454545454533</v>
      </c>
      <c r="J197" s="17">
        <v>1</v>
      </c>
      <c r="K197" s="17">
        <v>0.9818181818181817</v>
      </c>
      <c r="L197" s="17">
        <v>0.94545454545454521</v>
      </c>
      <c r="M197" s="17">
        <v>0.9818181818181817</v>
      </c>
      <c r="N197" s="17">
        <v>1.8181818181818191E-2</v>
      </c>
      <c r="O197" s="17">
        <v>1.8181818181818181E-2</v>
      </c>
      <c r="P197" s="17">
        <v>0.50909090909090904</v>
      </c>
      <c r="Q197" s="17">
        <v>0.49090909090909085</v>
      </c>
      <c r="R197" s="17">
        <v>0.63636363636363624</v>
      </c>
      <c r="S197" s="17">
        <v>218.99999999999997</v>
      </c>
      <c r="T197" s="17">
        <v>0.14021</v>
      </c>
      <c r="U197" s="71" t="str">
        <f t="shared" si="36"/>
        <v>Media</v>
      </c>
      <c r="AE197" s="17">
        <f t="shared" ref="AE197:AE260" si="37">VLOOKUP(D197,$AO$4:$AX$397,8,FALSE)</f>
        <v>220</v>
      </c>
      <c r="AF197" s="18">
        <f t="shared" ref="AF197:AF260" si="38">AE197*(1+0.026)^(11)</f>
        <v>291.77202486961193</v>
      </c>
      <c r="AG197" s="17">
        <f t="shared" ref="AG197:AG260" si="39">VLOOKUP(D197,$AO$4:$AX$397,6,FALSE)</f>
        <v>8</v>
      </c>
      <c r="AH197" s="17">
        <f t="shared" ref="AH197:AH260" si="40">VLOOKUP(D197,$AO$4:$AX$397,5,FALSE)</f>
        <v>55</v>
      </c>
      <c r="AI197" s="17">
        <f t="shared" ref="AI197:AI260" si="41">VLOOKUP(D197,$AO$4:$AX$397,7,FALSE)</f>
        <v>0</v>
      </c>
      <c r="AJ197" s="17">
        <f t="shared" ref="AJ197:AJ260" si="42">VLOOKUP(D197,$AO$4:$AX$397,4,FALSE)</f>
        <v>63</v>
      </c>
      <c r="AK197" s="18">
        <f t="shared" ref="AK197:AK260" si="43">AJ197*(1+0.053)^(11)</f>
        <v>111.18664670989376</v>
      </c>
      <c r="AL197" s="17">
        <v>0.14021</v>
      </c>
      <c r="AM197" s="71" t="s">
        <v>50</v>
      </c>
      <c r="AO197" s="19">
        <v>247</v>
      </c>
      <c r="AP197" s="20" t="s">
        <v>257</v>
      </c>
      <c r="AQ197" s="21">
        <v>152</v>
      </c>
      <c r="AR197" s="21">
        <v>151</v>
      </c>
      <c r="AS197" s="22">
        <v>86</v>
      </c>
      <c r="AT197" s="22">
        <v>65</v>
      </c>
      <c r="AU197" s="23">
        <v>1</v>
      </c>
      <c r="AV197" s="24">
        <v>322</v>
      </c>
      <c r="AW197" s="22">
        <v>158</v>
      </c>
      <c r="AX197" s="23">
        <v>164</v>
      </c>
      <c r="AZ197"/>
    </row>
    <row r="198" spans="2:52" x14ac:dyDescent="0.25">
      <c r="B198" s="13">
        <f t="shared" ref="B198:B261" si="44">+B197+1</f>
        <v>195</v>
      </c>
      <c r="C198" s="28" t="str">
        <f>VLOOKUP($D$4:$D$406,[1]Hoja2!$D$2:$E$486,2,FALSE)</f>
        <v>Col. Islas del Progreso</v>
      </c>
      <c r="D198" s="17">
        <v>77</v>
      </c>
      <c r="E198" s="17">
        <v>0.58229284903518741</v>
      </c>
      <c r="F198" s="17">
        <v>0.93530079455164628</v>
      </c>
      <c r="G198" s="17">
        <v>0.98751418842224714</v>
      </c>
      <c r="H198" s="17">
        <v>0.96725440806045437</v>
      </c>
      <c r="I198" s="17">
        <v>0.98110831234256857</v>
      </c>
      <c r="J198" s="17">
        <v>0.99622166246851351</v>
      </c>
      <c r="K198" s="17">
        <v>0.99370277078085645</v>
      </c>
      <c r="L198" s="17">
        <v>0.969773299748111</v>
      </c>
      <c r="M198" s="17">
        <v>0.95717884130982434</v>
      </c>
      <c r="N198" s="17">
        <v>7.556675062972297E-2</v>
      </c>
      <c r="O198" s="17">
        <v>1.7632241813602016E-2</v>
      </c>
      <c r="P198" s="17">
        <v>0.58186397984886673</v>
      </c>
      <c r="Q198" s="17">
        <v>0.42065491183879089</v>
      </c>
      <c r="R198" s="17">
        <v>0.53904282115869018</v>
      </c>
      <c r="S198" s="17">
        <v>3511.9999999999986</v>
      </c>
      <c r="T198" s="17">
        <v>0.14043</v>
      </c>
      <c r="U198" s="71" t="str">
        <f t="shared" si="36"/>
        <v>Media</v>
      </c>
      <c r="AE198" s="17">
        <f t="shared" si="37"/>
        <v>3468</v>
      </c>
      <c r="AF198" s="18">
        <f t="shared" si="38"/>
        <v>4599.3881011264284</v>
      </c>
      <c r="AG198" s="17">
        <f t="shared" si="39"/>
        <v>85</v>
      </c>
      <c r="AH198" s="17">
        <f t="shared" si="40"/>
        <v>787</v>
      </c>
      <c r="AI198" s="17">
        <f t="shared" si="41"/>
        <v>0</v>
      </c>
      <c r="AJ198" s="17">
        <f t="shared" si="42"/>
        <v>872</v>
      </c>
      <c r="AK198" s="18">
        <f t="shared" si="43"/>
        <v>1538.9643798575771</v>
      </c>
      <c r="AL198" s="17">
        <v>0.14043</v>
      </c>
      <c r="AM198" s="71" t="s">
        <v>50</v>
      </c>
      <c r="AO198" s="19">
        <v>248</v>
      </c>
      <c r="AP198" s="20" t="s">
        <v>258</v>
      </c>
      <c r="AQ198" s="21">
        <v>348</v>
      </c>
      <c r="AR198" s="21">
        <v>348</v>
      </c>
      <c r="AS198" s="22">
        <v>293</v>
      </c>
      <c r="AT198" s="22">
        <v>55</v>
      </c>
      <c r="AU198" s="23">
        <v>0</v>
      </c>
      <c r="AV198" s="24">
        <v>1213</v>
      </c>
      <c r="AW198" s="22">
        <v>575</v>
      </c>
      <c r="AX198" s="23">
        <v>638</v>
      </c>
      <c r="AZ198"/>
    </row>
    <row r="199" spans="2:52" x14ac:dyDescent="0.25">
      <c r="B199" s="13">
        <f t="shared" si="44"/>
        <v>196</v>
      </c>
      <c r="C199" s="28" t="str">
        <f>VLOOKUP($D$4:$D$406,[1]Hoja2!$D$2:$E$486,2,FALSE)</f>
        <v>Col. Brisas del Sauce Sur</v>
      </c>
      <c r="D199" s="17">
        <v>48</v>
      </c>
      <c r="E199" s="17">
        <v>0.60909090909090835</v>
      </c>
      <c r="F199" s="17">
        <v>0.95136778115501575</v>
      </c>
      <c r="G199" s="17">
        <v>0.97568389057750748</v>
      </c>
      <c r="H199" s="17">
        <v>0.97656250000000044</v>
      </c>
      <c r="I199" s="17">
        <v>0.94531250000000011</v>
      </c>
      <c r="J199" s="17">
        <v>0.95703125</v>
      </c>
      <c r="K199" s="17">
        <v>0.95703125</v>
      </c>
      <c r="L199" s="17">
        <v>0.98828125</v>
      </c>
      <c r="M199" s="17">
        <v>0.95703125000000011</v>
      </c>
      <c r="N199" s="17">
        <v>1.9531249999999993E-2</v>
      </c>
      <c r="O199" s="17">
        <v>3.515625E-2</v>
      </c>
      <c r="P199" s="17">
        <v>0.73437500000000044</v>
      </c>
      <c r="Q199" s="17">
        <v>0.39453125000000006</v>
      </c>
      <c r="R199" s="17">
        <v>0.60546874999999978</v>
      </c>
      <c r="S199" s="17">
        <v>1193.0000000000009</v>
      </c>
      <c r="T199" s="17">
        <v>0.14066999999999999</v>
      </c>
      <c r="U199" s="71" t="str">
        <f t="shared" si="36"/>
        <v>Media</v>
      </c>
      <c r="AE199" s="17">
        <f t="shared" si="37"/>
        <v>1192</v>
      </c>
      <c r="AF199" s="18">
        <f t="shared" si="38"/>
        <v>1580.8738802026246</v>
      </c>
      <c r="AG199" s="17">
        <f t="shared" si="39"/>
        <v>64</v>
      </c>
      <c r="AH199" s="17">
        <f t="shared" si="40"/>
        <v>265</v>
      </c>
      <c r="AI199" s="17">
        <f t="shared" si="41"/>
        <v>1</v>
      </c>
      <c r="AJ199" s="17">
        <f t="shared" si="42"/>
        <v>329</v>
      </c>
      <c r="AK199" s="18">
        <f t="shared" si="43"/>
        <v>580.64137726277852</v>
      </c>
      <c r="AL199" s="17">
        <v>0.14066999999999999</v>
      </c>
      <c r="AM199" s="71" t="s">
        <v>50</v>
      </c>
      <c r="AO199" s="19">
        <v>250</v>
      </c>
      <c r="AP199" s="20" t="s">
        <v>259</v>
      </c>
      <c r="AQ199" s="21">
        <v>13</v>
      </c>
      <c r="AR199" s="21">
        <v>13</v>
      </c>
      <c r="AS199" s="22">
        <v>12</v>
      </c>
      <c r="AT199" s="22">
        <v>1</v>
      </c>
      <c r="AU199" s="23">
        <v>0</v>
      </c>
      <c r="AV199" s="24">
        <v>56</v>
      </c>
      <c r="AW199" s="22">
        <v>29</v>
      </c>
      <c r="AX199" s="23">
        <v>27</v>
      </c>
      <c r="AZ199"/>
    </row>
    <row r="200" spans="2:52" x14ac:dyDescent="0.25">
      <c r="B200" s="13">
        <f t="shared" si="44"/>
        <v>197</v>
      </c>
      <c r="C200" s="28" t="str">
        <f>VLOOKUP($D$4:$D$406,[1]Hoja2!$D$2:$E$486,2,FALSE)</f>
        <v>Col. Fe y Esperanza</v>
      </c>
      <c r="D200" s="17">
        <v>66</v>
      </c>
      <c r="E200" s="17">
        <v>0.81451612903225801</v>
      </c>
      <c r="F200" s="17">
        <v>0.95967741935483819</v>
      </c>
      <c r="G200" s="17">
        <v>0.98387096774193583</v>
      </c>
      <c r="H200" s="17">
        <v>0.98148148148148162</v>
      </c>
      <c r="I200" s="17">
        <v>0.9722222222222221</v>
      </c>
      <c r="J200" s="17">
        <v>0.9907407407407407</v>
      </c>
      <c r="K200" s="17">
        <v>0.98148148148148162</v>
      </c>
      <c r="L200" s="17">
        <v>0.98611111111111127</v>
      </c>
      <c r="M200" s="17">
        <v>0.9120370370370362</v>
      </c>
      <c r="N200" s="17">
        <v>3.2407407407407419E-2</v>
      </c>
      <c r="O200" s="17">
        <v>4.6296296296296294E-3</v>
      </c>
      <c r="P200" s="17">
        <v>0.69907407407407429</v>
      </c>
      <c r="Q200" s="17">
        <v>0.37499999999999983</v>
      </c>
      <c r="R200" s="17">
        <v>0.44444444444444442</v>
      </c>
      <c r="S200" s="17">
        <v>1077.0000000000002</v>
      </c>
      <c r="T200" s="17">
        <v>0.14230999999999999</v>
      </c>
      <c r="U200" s="71" t="str">
        <f t="shared" si="36"/>
        <v>Media</v>
      </c>
      <c r="AE200" s="17">
        <f t="shared" si="37"/>
        <v>1077</v>
      </c>
      <c r="AF200" s="18">
        <f t="shared" si="38"/>
        <v>1428.3566853844184</v>
      </c>
      <c r="AG200" s="17">
        <f t="shared" si="39"/>
        <v>19</v>
      </c>
      <c r="AH200" s="17">
        <f t="shared" si="40"/>
        <v>229</v>
      </c>
      <c r="AI200" s="17">
        <f t="shared" si="41"/>
        <v>0</v>
      </c>
      <c r="AJ200" s="17">
        <f t="shared" si="42"/>
        <v>248</v>
      </c>
      <c r="AK200" s="18">
        <f t="shared" si="43"/>
        <v>437.68711720720086</v>
      </c>
      <c r="AL200" s="17">
        <v>0.14230999999999999</v>
      </c>
      <c r="AM200" s="71" t="s">
        <v>50</v>
      </c>
      <c r="AO200" s="19">
        <v>251</v>
      </c>
      <c r="AP200" s="20" t="s">
        <v>260</v>
      </c>
      <c r="AQ200" s="21">
        <v>655</v>
      </c>
      <c r="AR200" s="21">
        <v>654</v>
      </c>
      <c r="AS200" s="22">
        <v>535</v>
      </c>
      <c r="AT200" s="22">
        <v>119</v>
      </c>
      <c r="AU200" s="23">
        <v>1</v>
      </c>
      <c r="AV200" s="24">
        <v>2027</v>
      </c>
      <c r="AW200" s="22">
        <v>983</v>
      </c>
      <c r="AX200" s="23">
        <v>1044</v>
      </c>
      <c r="AZ200"/>
    </row>
    <row r="201" spans="2:52" x14ac:dyDescent="0.25">
      <c r="B201" s="13">
        <f t="shared" si="44"/>
        <v>198</v>
      </c>
      <c r="C201" s="28" t="str">
        <f>VLOOKUP($D$4:$D$406,[1]Hoja2!$D$2:$E$486,2,FALSE)</f>
        <v>COL. SAN JOSE</v>
      </c>
      <c r="D201" s="17">
        <v>368</v>
      </c>
      <c r="E201" s="17">
        <v>0.87945205479452027</v>
      </c>
      <c r="F201" s="17">
        <v>0.94246575342465688</v>
      </c>
      <c r="G201" s="17">
        <v>0.98904109589041111</v>
      </c>
      <c r="H201" s="17">
        <v>0.95394736842105243</v>
      </c>
      <c r="I201" s="17">
        <v>0.98684210526315796</v>
      </c>
      <c r="J201" s="17">
        <v>0.99671052631578971</v>
      </c>
      <c r="K201" s="17">
        <v>0.99342105263157887</v>
      </c>
      <c r="L201" s="17">
        <v>0.97039473684210564</v>
      </c>
      <c r="M201" s="17">
        <v>0.9375</v>
      </c>
      <c r="N201" s="17">
        <v>3.6184210526315805E-2</v>
      </c>
      <c r="O201" s="17">
        <v>6.5789473684210479E-3</v>
      </c>
      <c r="P201" s="17">
        <v>0.80921052631578938</v>
      </c>
      <c r="Q201" s="17">
        <v>0.37828947368421045</v>
      </c>
      <c r="R201" s="17">
        <v>0.55921052631578938</v>
      </c>
      <c r="S201" s="17">
        <v>1592.0000000000009</v>
      </c>
      <c r="T201" s="17">
        <v>0.1424</v>
      </c>
      <c r="U201" s="71" t="str">
        <f t="shared" si="36"/>
        <v>Media</v>
      </c>
      <c r="AE201" s="17">
        <f t="shared" si="37"/>
        <v>1592</v>
      </c>
      <c r="AF201" s="18">
        <f t="shared" si="38"/>
        <v>2111.3684708746464</v>
      </c>
      <c r="AG201" s="17">
        <f t="shared" si="39"/>
        <v>40</v>
      </c>
      <c r="AH201" s="17">
        <f t="shared" si="40"/>
        <v>325</v>
      </c>
      <c r="AI201" s="17">
        <f t="shared" si="41"/>
        <v>0</v>
      </c>
      <c r="AJ201" s="17">
        <f t="shared" si="42"/>
        <v>365</v>
      </c>
      <c r="AK201" s="18">
        <f t="shared" si="43"/>
        <v>644.17660395414646</v>
      </c>
      <c r="AL201" s="17">
        <v>0.1424</v>
      </c>
      <c r="AM201" s="71" t="s">
        <v>50</v>
      </c>
      <c r="AO201" s="19">
        <v>252</v>
      </c>
      <c r="AP201" s="20" t="s">
        <v>261</v>
      </c>
      <c r="AQ201" s="21">
        <v>43</v>
      </c>
      <c r="AR201" s="21">
        <v>43</v>
      </c>
      <c r="AS201" s="22">
        <v>43</v>
      </c>
      <c r="AT201" s="22">
        <v>0</v>
      </c>
      <c r="AU201" s="23">
        <v>0</v>
      </c>
      <c r="AV201" s="24">
        <v>141</v>
      </c>
      <c r="AW201" s="22">
        <v>70</v>
      </c>
      <c r="AX201" s="23">
        <v>71</v>
      </c>
      <c r="AZ201"/>
    </row>
    <row r="202" spans="2:52" x14ac:dyDescent="0.25">
      <c r="B202" s="13">
        <f t="shared" si="44"/>
        <v>199</v>
      </c>
      <c r="C202" s="28" t="str">
        <f>VLOOKUP($D$4:$D$406,[1]Hoja2!$D$2:$E$486,2,FALSE)</f>
        <v>ESQUIPULAS No.1</v>
      </c>
      <c r="D202" s="17">
        <v>256</v>
      </c>
      <c r="E202" s="17">
        <v>0.8041237113402061</v>
      </c>
      <c r="F202" s="17">
        <v>0.91752577319587603</v>
      </c>
      <c r="G202" s="17">
        <v>1</v>
      </c>
      <c r="H202" s="17">
        <v>0.94845360824742264</v>
      </c>
      <c r="I202" s="17">
        <v>0.95876288659793807</v>
      </c>
      <c r="J202" s="17">
        <v>0.98969072164948468</v>
      </c>
      <c r="K202" s="17">
        <v>0.98969072164948468</v>
      </c>
      <c r="L202" s="17">
        <v>0.96907216494845372</v>
      </c>
      <c r="M202" s="17">
        <v>0.90721649484536082</v>
      </c>
      <c r="N202" s="17">
        <v>0.10309278350515461</v>
      </c>
      <c r="O202" s="17">
        <v>4.1237113402061855E-2</v>
      </c>
      <c r="P202" s="17">
        <v>0.60824742268041254</v>
      </c>
      <c r="Q202" s="17">
        <v>0.37113402061855649</v>
      </c>
      <c r="R202" s="17">
        <v>0.58762886597938147</v>
      </c>
      <c r="S202" s="17">
        <v>485.99999999999989</v>
      </c>
      <c r="T202" s="17">
        <v>0.14258000000000001</v>
      </c>
      <c r="U202" s="71" t="str">
        <f t="shared" si="36"/>
        <v>Media</v>
      </c>
      <c r="AE202" s="17">
        <f t="shared" si="37"/>
        <v>494</v>
      </c>
      <c r="AF202" s="18">
        <f t="shared" si="38"/>
        <v>655.16081947994678</v>
      </c>
      <c r="AG202" s="17">
        <f t="shared" si="39"/>
        <v>0</v>
      </c>
      <c r="AH202" s="17">
        <f t="shared" si="40"/>
        <v>98</v>
      </c>
      <c r="AI202" s="17">
        <f t="shared" si="41"/>
        <v>0</v>
      </c>
      <c r="AJ202" s="17">
        <f t="shared" si="42"/>
        <v>98</v>
      </c>
      <c r="AK202" s="18">
        <f t="shared" si="43"/>
        <v>172.95700599316808</v>
      </c>
      <c r="AL202" s="17">
        <v>0.14258000000000001</v>
      </c>
      <c r="AM202" s="71" t="s">
        <v>50</v>
      </c>
      <c r="AO202" s="19">
        <v>253</v>
      </c>
      <c r="AP202" s="20" t="s">
        <v>262</v>
      </c>
      <c r="AQ202" s="21">
        <v>38</v>
      </c>
      <c r="AR202" s="21">
        <v>38</v>
      </c>
      <c r="AS202" s="22">
        <v>35</v>
      </c>
      <c r="AT202" s="22">
        <v>3</v>
      </c>
      <c r="AU202" s="23">
        <v>0</v>
      </c>
      <c r="AV202" s="24">
        <v>137</v>
      </c>
      <c r="AW202" s="22">
        <v>61</v>
      </c>
      <c r="AX202" s="23">
        <v>76</v>
      </c>
      <c r="AZ202"/>
    </row>
    <row r="203" spans="2:52" x14ac:dyDescent="0.25">
      <c r="B203" s="13">
        <f t="shared" si="44"/>
        <v>200</v>
      </c>
      <c r="C203" s="28" t="str">
        <f>VLOOKUP($D$4:$D$406,[1]Hoja2!$D$2:$E$486,2,FALSE)</f>
        <v>Col. Pastor Zelaya No 1</v>
      </c>
      <c r="D203" s="17">
        <v>126</v>
      </c>
      <c r="E203" s="17">
        <v>0.66376306620209125</v>
      </c>
      <c r="F203" s="17">
        <v>0.97212543554007036</v>
      </c>
      <c r="G203" s="17">
        <v>0.99477351916376289</v>
      </c>
      <c r="H203" s="17">
        <v>0.98054474708171258</v>
      </c>
      <c r="I203" s="17">
        <v>0.9805447470817128</v>
      </c>
      <c r="J203" s="17">
        <v>0.99416342412451297</v>
      </c>
      <c r="K203" s="17">
        <v>0.99610894941634198</v>
      </c>
      <c r="L203" s="17">
        <v>0.87354085603112808</v>
      </c>
      <c r="M203" s="17">
        <v>0.98054474708171291</v>
      </c>
      <c r="N203" s="17">
        <v>5.8365758754863863E-2</v>
      </c>
      <c r="O203" s="17">
        <v>9.7276264591439742E-3</v>
      </c>
      <c r="P203" s="17">
        <v>0.55252918287937702</v>
      </c>
      <c r="Q203" s="17">
        <v>0.45136186770428022</v>
      </c>
      <c r="R203" s="17">
        <v>0.59922178988326891</v>
      </c>
      <c r="S203" s="17">
        <v>2254.0000000000018</v>
      </c>
      <c r="T203" s="17">
        <v>0.15295</v>
      </c>
      <c r="U203" s="71" t="str">
        <f t="shared" ref="U203:U266" si="45">+IF(T203&lt;$W$9,$V$9,IF(T203&lt;$W$10,$V$10,IF(T203&lt;$W$11,$V$11,IF(T203&lt;$W$12,$V$12,IF(T203&lt;$W$13,$V$13)))))</f>
        <v>Media</v>
      </c>
      <c r="AE203" s="17">
        <f t="shared" si="37"/>
        <v>2252</v>
      </c>
      <c r="AF203" s="18">
        <f t="shared" si="38"/>
        <v>2986.6845454834825</v>
      </c>
      <c r="AG203" s="17">
        <f t="shared" si="39"/>
        <v>52</v>
      </c>
      <c r="AH203" s="17">
        <f t="shared" si="40"/>
        <v>520</v>
      </c>
      <c r="AI203" s="17">
        <f t="shared" si="41"/>
        <v>0</v>
      </c>
      <c r="AJ203" s="17">
        <f t="shared" si="42"/>
        <v>572</v>
      </c>
      <c r="AK203" s="18">
        <f t="shared" si="43"/>
        <v>1009.5041574295117</v>
      </c>
      <c r="AL203" s="17">
        <v>0.15295</v>
      </c>
      <c r="AM203" s="71" t="s">
        <v>50</v>
      </c>
      <c r="AO203" s="19">
        <v>255</v>
      </c>
      <c r="AP203" s="20" t="s">
        <v>263</v>
      </c>
      <c r="AQ203" s="21">
        <v>119</v>
      </c>
      <c r="AR203" s="21">
        <v>119</v>
      </c>
      <c r="AS203" s="22">
        <v>114</v>
      </c>
      <c r="AT203" s="22">
        <v>5</v>
      </c>
      <c r="AU203" s="23">
        <v>0</v>
      </c>
      <c r="AV203" s="24">
        <v>423</v>
      </c>
      <c r="AW203" s="22">
        <v>203</v>
      </c>
      <c r="AX203" s="23">
        <v>220</v>
      </c>
      <c r="AZ203"/>
    </row>
    <row r="204" spans="2:52" x14ac:dyDescent="0.25">
      <c r="B204" s="13">
        <f t="shared" si="44"/>
        <v>201</v>
      </c>
      <c r="C204" s="28" t="str">
        <f>VLOOKUP($D$4:$D$406,[1]Hoja2!$D$2:$E$486,2,FALSE)</f>
        <v>Col. Rivera Hernandez</v>
      </c>
      <c r="D204" s="17">
        <v>143</v>
      </c>
      <c r="E204" s="17">
        <v>0.65680837954405424</v>
      </c>
      <c r="F204" s="17">
        <v>0.97040690505548821</v>
      </c>
      <c r="G204" s="17">
        <v>0.98335388409371038</v>
      </c>
      <c r="H204" s="17">
        <v>0.9721428571428572</v>
      </c>
      <c r="I204" s="17">
        <v>0.97642857142857176</v>
      </c>
      <c r="J204" s="17">
        <v>1</v>
      </c>
      <c r="K204" s="17">
        <v>0.99857142857142789</v>
      </c>
      <c r="L204" s="17">
        <v>0.97428571428571409</v>
      </c>
      <c r="M204" s="17">
        <v>0.99071428571428599</v>
      </c>
      <c r="N204" s="17">
        <v>4.2142857142857128E-2</v>
      </c>
      <c r="O204" s="17">
        <v>1.5000000000000017E-2</v>
      </c>
      <c r="P204" s="17">
        <v>0.56714285714285728</v>
      </c>
      <c r="Q204" s="17">
        <v>0.42642857142857166</v>
      </c>
      <c r="R204" s="17">
        <v>0.4992857142857145</v>
      </c>
      <c r="S204" s="17">
        <v>6336.9999999999918</v>
      </c>
      <c r="T204" s="17">
        <v>0.15326000000000001</v>
      </c>
      <c r="U204" s="71" t="str">
        <f t="shared" si="45"/>
        <v>Media</v>
      </c>
      <c r="AE204" s="17">
        <f t="shared" si="37"/>
        <v>6320</v>
      </c>
      <c r="AF204" s="18">
        <f t="shared" si="38"/>
        <v>8381.8145326179438</v>
      </c>
      <c r="AG204" s="17">
        <f t="shared" si="39"/>
        <v>141</v>
      </c>
      <c r="AH204" s="17">
        <f t="shared" si="40"/>
        <v>1477</v>
      </c>
      <c r="AI204" s="17">
        <f t="shared" si="41"/>
        <v>1</v>
      </c>
      <c r="AJ204" s="17">
        <f t="shared" si="42"/>
        <v>1618</v>
      </c>
      <c r="AK204" s="18">
        <f t="shared" si="43"/>
        <v>2855.5554662953668</v>
      </c>
      <c r="AL204" s="17">
        <v>0.15326000000000001</v>
      </c>
      <c r="AM204" s="71" t="s">
        <v>50</v>
      </c>
      <c r="AO204" s="19">
        <v>256</v>
      </c>
      <c r="AP204" s="20" t="s">
        <v>264</v>
      </c>
      <c r="AQ204" s="21">
        <v>98</v>
      </c>
      <c r="AR204" s="21">
        <v>98</v>
      </c>
      <c r="AS204" s="22">
        <v>98</v>
      </c>
      <c r="AT204" s="22">
        <v>0</v>
      </c>
      <c r="AU204" s="23">
        <v>0</v>
      </c>
      <c r="AV204" s="24">
        <v>494</v>
      </c>
      <c r="AW204" s="22">
        <v>249</v>
      </c>
      <c r="AX204" s="23">
        <v>245</v>
      </c>
      <c r="AZ204"/>
    </row>
    <row r="205" spans="2:52" x14ac:dyDescent="0.25">
      <c r="B205" s="13">
        <f t="shared" si="44"/>
        <v>202</v>
      </c>
      <c r="C205" s="28" t="str">
        <f>VLOOKUP($D$4:$D$406,[1]Hoja2!$D$2:$E$486,2,FALSE)</f>
        <v>Tr. VILLA RICA -15 DE SEPTIEMBRE</v>
      </c>
      <c r="D205" s="17">
        <v>431</v>
      </c>
      <c r="E205" s="17">
        <v>1</v>
      </c>
      <c r="F205" s="17">
        <v>1</v>
      </c>
      <c r="G205" s="17">
        <v>1</v>
      </c>
      <c r="H205" s="17">
        <v>1</v>
      </c>
      <c r="I205" s="17">
        <v>0</v>
      </c>
      <c r="J205" s="17">
        <v>1</v>
      </c>
      <c r="K205" s="17">
        <v>1</v>
      </c>
      <c r="L205" s="17">
        <v>1</v>
      </c>
      <c r="M205" s="17">
        <v>0</v>
      </c>
      <c r="N205" s="17">
        <v>0</v>
      </c>
      <c r="O205" s="17">
        <v>0</v>
      </c>
      <c r="P205" s="17">
        <v>1</v>
      </c>
      <c r="Q205" s="17">
        <v>1</v>
      </c>
      <c r="R205" s="17">
        <v>1</v>
      </c>
      <c r="S205" s="17">
        <v>2</v>
      </c>
      <c r="T205" s="17">
        <v>0.16042000000000001</v>
      </c>
      <c r="U205" s="71" t="str">
        <f t="shared" si="45"/>
        <v>Media</v>
      </c>
      <c r="AE205" s="17">
        <f t="shared" si="37"/>
        <v>22</v>
      </c>
      <c r="AF205" s="18">
        <f t="shared" si="38"/>
        <v>29.177202486961193</v>
      </c>
      <c r="AG205" s="17">
        <f t="shared" si="39"/>
        <v>0</v>
      </c>
      <c r="AH205" s="17">
        <f t="shared" si="40"/>
        <v>4</v>
      </c>
      <c r="AI205" s="17">
        <f t="shared" si="41"/>
        <v>0</v>
      </c>
      <c r="AJ205" s="17">
        <f t="shared" si="42"/>
        <v>4</v>
      </c>
      <c r="AK205" s="18">
        <f t="shared" si="43"/>
        <v>7.0594696323742072</v>
      </c>
      <c r="AL205" s="17">
        <v>0.16042000000000001</v>
      </c>
      <c r="AM205" s="71" t="s">
        <v>50</v>
      </c>
      <c r="AO205" s="19">
        <v>257</v>
      </c>
      <c r="AP205" s="20" t="s">
        <v>265</v>
      </c>
      <c r="AQ205" s="21">
        <v>242</v>
      </c>
      <c r="AR205" s="21">
        <v>242</v>
      </c>
      <c r="AS205" s="22">
        <v>236</v>
      </c>
      <c r="AT205" s="22">
        <v>6</v>
      </c>
      <c r="AU205" s="23">
        <v>0</v>
      </c>
      <c r="AV205" s="24">
        <v>1074</v>
      </c>
      <c r="AW205" s="22">
        <v>558</v>
      </c>
      <c r="AX205" s="23">
        <v>516</v>
      </c>
      <c r="AZ205"/>
    </row>
    <row r="206" spans="2:52" x14ac:dyDescent="0.25">
      <c r="B206" s="13">
        <f t="shared" si="44"/>
        <v>203</v>
      </c>
      <c r="C206" s="28" t="str">
        <f>VLOOKUP($D$4:$D$406,[1]Hoja2!$D$2:$E$486,2,FALSE)</f>
        <v>Barrio Cabañitas</v>
      </c>
      <c r="D206" s="17">
        <v>5</v>
      </c>
      <c r="E206" s="17">
        <v>0.6623876765083444</v>
      </c>
      <c r="F206" s="17">
        <v>0.90616966580976899</v>
      </c>
      <c r="G206" s="17">
        <v>0.99357326478149055</v>
      </c>
      <c r="H206" s="17">
        <v>0.94553706505295054</v>
      </c>
      <c r="I206" s="17">
        <v>0.96671709531013661</v>
      </c>
      <c r="J206" s="17">
        <v>0.99243570347957566</v>
      </c>
      <c r="K206" s="17">
        <v>0.98638426626323816</v>
      </c>
      <c r="L206" s="17">
        <v>0.9440242057488657</v>
      </c>
      <c r="M206" s="17">
        <v>0.87140695915279864</v>
      </c>
      <c r="N206" s="17">
        <v>9.2284417549167927E-2</v>
      </c>
      <c r="O206" s="17">
        <v>2.4205748865355505E-2</v>
      </c>
      <c r="P206" s="17">
        <v>0.56580937972768497</v>
      </c>
      <c r="Q206" s="17">
        <v>0.47352496217851692</v>
      </c>
      <c r="R206" s="17">
        <v>0.62027231467473487</v>
      </c>
      <c r="S206" s="17">
        <v>2928.9999999999995</v>
      </c>
      <c r="T206" s="17">
        <v>0.17071</v>
      </c>
      <c r="U206" s="71" t="str">
        <f t="shared" si="45"/>
        <v>Media</v>
      </c>
      <c r="AE206" s="17">
        <f t="shared" si="37"/>
        <v>2000</v>
      </c>
      <c r="AF206" s="18">
        <f t="shared" si="38"/>
        <v>2652.4729533601085</v>
      </c>
      <c r="AG206" s="17">
        <f t="shared" si="39"/>
        <v>42</v>
      </c>
      <c r="AH206" s="17">
        <f t="shared" si="40"/>
        <v>466</v>
      </c>
      <c r="AI206" s="17">
        <f t="shared" si="41"/>
        <v>1</v>
      </c>
      <c r="AJ206" s="17">
        <f t="shared" si="42"/>
        <v>508</v>
      </c>
      <c r="AK206" s="18">
        <f t="shared" si="43"/>
        <v>896.55264331152432</v>
      </c>
      <c r="AL206" s="17">
        <v>0.17071</v>
      </c>
      <c r="AM206" s="71" t="s">
        <v>50</v>
      </c>
      <c r="AO206" s="19">
        <v>258</v>
      </c>
      <c r="AP206" s="20" t="s">
        <v>266</v>
      </c>
      <c r="AQ206" s="21">
        <v>53</v>
      </c>
      <c r="AR206" s="21">
        <v>53</v>
      </c>
      <c r="AS206" s="22">
        <v>30</v>
      </c>
      <c r="AT206" s="22">
        <v>23</v>
      </c>
      <c r="AU206" s="23">
        <v>0</v>
      </c>
      <c r="AV206" s="24">
        <v>80</v>
      </c>
      <c r="AW206" s="22">
        <v>39</v>
      </c>
      <c r="AX206" s="23">
        <v>41</v>
      </c>
      <c r="AZ206"/>
    </row>
    <row r="207" spans="2:52" x14ac:dyDescent="0.25">
      <c r="B207" s="13">
        <f t="shared" si="44"/>
        <v>204</v>
      </c>
      <c r="C207" s="28" t="str">
        <f>VLOOKUP($D$4:$D$406,[1]Hoja2!$D$2:$E$486,2,FALSE)</f>
        <v>Col. Navidad</v>
      </c>
      <c r="D207" s="17">
        <v>119</v>
      </c>
      <c r="E207" s="17">
        <v>0.67768595041322277</v>
      </c>
      <c r="F207" s="17">
        <v>0.97107438016528935</v>
      </c>
      <c r="G207" s="17">
        <v>0.99586776859504111</v>
      </c>
      <c r="H207" s="17">
        <v>0.96460176991150448</v>
      </c>
      <c r="I207" s="17">
        <v>0.97345132743362817</v>
      </c>
      <c r="J207" s="17">
        <v>0.99557522123893782</v>
      </c>
      <c r="K207" s="17">
        <v>0.97787610619469045</v>
      </c>
      <c r="L207" s="17">
        <v>0.97787610619469068</v>
      </c>
      <c r="M207" s="17">
        <v>0.97787610619469056</v>
      </c>
      <c r="N207" s="17">
        <v>3.9823008849557542E-2</v>
      </c>
      <c r="O207" s="17">
        <v>1.7699115044247798E-2</v>
      </c>
      <c r="P207" s="17">
        <v>0.61504424778761047</v>
      </c>
      <c r="Q207" s="17">
        <v>0.4159292035398231</v>
      </c>
      <c r="R207" s="17">
        <v>0.53982300884955758</v>
      </c>
      <c r="S207" s="17">
        <v>1111.9999999999998</v>
      </c>
      <c r="T207" s="17">
        <v>0.17222000000000001</v>
      </c>
      <c r="U207" s="71" t="str">
        <f t="shared" si="45"/>
        <v>Media</v>
      </c>
      <c r="AE207" s="17">
        <f t="shared" si="37"/>
        <v>1117</v>
      </c>
      <c r="AF207" s="18">
        <f t="shared" si="38"/>
        <v>1481.4061444516205</v>
      </c>
      <c r="AG207" s="17">
        <f t="shared" si="39"/>
        <v>12</v>
      </c>
      <c r="AH207" s="17">
        <f t="shared" si="40"/>
        <v>231</v>
      </c>
      <c r="AI207" s="17">
        <f t="shared" si="41"/>
        <v>0</v>
      </c>
      <c r="AJ207" s="17">
        <f t="shared" si="42"/>
        <v>243</v>
      </c>
      <c r="AK207" s="18">
        <f t="shared" si="43"/>
        <v>428.8627801667331</v>
      </c>
      <c r="AL207" s="17">
        <v>0.17222000000000001</v>
      </c>
      <c r="AM207" s="71" t="s">
        <v>50</v>
      </c>
      <c r="AO207" s="19">
        <v>259</v>
      </c>
      <c r="AP207" s="20" t="s">
        <v>267</v>
      </c>
      <c r="AQ207" s="21">
        <v>1198</v>
      </c>
      <c r="AR207" s="21">
        <v>1198</v>
      </c>
      <c r="AS207" s="22">
        <v>1010</v>
      </c>
      <c r="AT207" s="22">
        <v>188</v>
      </c>
      <c r="AU207" s="23">
        <v>0</v>
      </c>
      <c r="AV207" s="24">
        <v>3990</v>
      </c>
      <c r="AW207" s="22">
        <v>1879</v>
      </c>
      <c r="AX207" s="23">
        <v>2111</v>
      </c>
      <c r="AZ207"/>
    </row>
    <row r="208" spans="2:52" x14ac:dyDescent="0.25">
      <c r="B208" s="13">
        <f t="shared" si="44"/>
        <v>205</v>
      </c>
      <c r="C208" s="28" t="str">
        <f>VLOOKUP($D$4:$D$406,[1]Hoja2!$D$2:$E$486,2,FALSE)</f>
        <v>Col. Municipal</v>
      </c>
      <c r="D208" s="17">
        <v>118</v>
      </c>
      <c r="E208" s="17">
        <v>0.6844827586206903</v>
      </c>
      <c r="F208" s="17">
        <v>0.93264248704663144</v>
      </c>
      <c r="G208" s="17">
        <v>0.97754749568221011</v>
      </c>
      <c r="H208" s="17">
        <v>0.96613545816733015</v>
      </c>
      <c r="I208" s="17">
        <v>0.97410358565737143</v>
      </c>
      <c r="J208" s="17">
        <v>0.98804780876494058</v>
      </c>
      <c r="K208" s="17">
        <v>0.98207171314741004</v>
      </c>
      <c r="L208" s="17">
        <v>0.98207171314741093</v>
      </c>
      <c r="M208" s="17">
        <v>0.94820717131474064</v>
      </c>
      <c r="N208" s="17">
        <v>7.5697211155378474E-2</v>
      </c>
      <c r="O208" s="17">
        <v>3.3864541832669362E-2</v>
      </c>
      <c r="P208" s="17">
        <v>0.63147410358565759</v>
      </c>
      <c r="Q208" s="17">
        <v>0.46215139442231101</v>
      </c>
      <c r="R208" s="17">
        <v>0.54382470119521908</v>
      </c>
      <c r="S208" s="17">
        <v>2280.9999999999995</v>
      </c>
      <c r="T208" s="17">
        <v>0.17910999999999999</v>
      </c>
      <c r="U208" s="71" t="str">
        <f t="shared" si="45"/>
        <v>Media</v>
      </c>
      <c r="AE208" s="17">
        <f t="shared" si="37"/>
        <v>2277</v>
      </c>
      <c r="AF208" s="18">
        <f t="shared" si="38"/>
        <v>3019.8404574004835</v>
      </c>
      <c r="AG208" s="17">
        <f t="shared" si="39"/>
        <v>57</v>
      </c>
      <c r="AH208" s="17">
        <f t="shared" si="40"/>
        <v>521</v>
      </c>
      <c r="AI208" s="17">
        <f t="shared" si="41"/>
        <v>1</v>
      </c>
      <c r="AJ208" s="17">
        <f t="shared" si="42"/>
        <v>578</v>
      </c>
      <c r="AK208" s="18">
        <f t="shared" si="43"/>
        <v>1020.093361878073</v>
      </c>
      <c r="AL208" s="17">
        <v>0.17910999999999999</v>
      </c>
      <c r="AM208" s="71" t="s">
        <v>50</v>
      </c>
      <c r="AO208" s="19">
        <v>261</v>
      </c>
      <c r="AP208" s="20" t="s">
        <v>268</v>
      </c>
      <c r="AQ208" s="21">
        <v>1013</v>
      </c>
      <c r="AR208" s="21">
        <v>1012</v>
      </c>
      <c r="AS208" s="22">
        <v>871</v>
      </c>
      <c r="AT208" s="22">
        <v>141</v>
      </c>
      <c r="AU208" s="23">
        <v>1</v>
      </c>
      <c r="AV208" s="24">
        <v>3347</v>
      </c>
      <c r="AW208" s="22">
        <v>1560</v>
      </c>
      <c r="AX208" s="23">
        <v>1787</v>
      </c>
      <c r="AZ208"/>
    </row>
    <row r="209" spans="2:52" x14ac:dyDescent="0.25">
      <c r="B209" s="13">
        <f t="shared" si="44"/>
        <v>206</v>
      </c>
      <c r="C209" s="28" t="str">
        <f>VLOOKUP($D$4:$D$406,[1]Hoja2!$D$2:$E$486,2,FALSE)</f>
        <v>Col. Brisas del Sauce Norte</v>
      </c>
      <c r="D209" s="17">
        <v>47</v>
      </c>
      <c r="E209" s="17">
        <v>0.78935698447893587</v>
      </c>
      <c r="F209" s="17">
        <v>0.92461197339246126</v>
      </c>
      <c r="G209" s="17">
        <v>0.98891352549889211</v>
      </c>
      <c r="H209" s="17">
        <v>0.97208121827411187</v>
      </c>
      <c r="I209" s="17">
        <v>0.96446700507614203</v>
      </c>
      <c r="J209" s="17">
        <v>1</v>
      </c>
      <c r="K209" s="17">
        <v>0.98984771573604069</v>
      </c>
      <c r="L209" s="17">
        <v>0.99238578680203038</v>
      </c>
      <c r="M209" s="17">
        <v>0.91878172588832474</v>
      </c>
      <c r="N209" s="17">
        <v>4.5685279187817271E-2</v>
      </c>
      <c r="O209" s="17">
        <v>7.6142131979695373E-3</v>
      </c>
      <c r="P209" s="17">
        <v>0.62182741116751328</v>
      </c>
      <c r="Q209" s="17">
        <v>0.38324873096446721</v>
      </c>
      <c r="R209" s="17">
        <v>0.54314720812182737</v>
      </c>
      <c r="S209" s="17">
        <v>1891</v>
      </c>
      <c r="T209" s="17">
        <v>0.1845</v>
      </c>
      <c r="U209" s="71" t="str">
        <f t="shared" si="45"/>
        <v>Media</v>
      </c>
      <c r="AE209" s="17">
        <f t="shared" si="37"/>
        <v>1888</v>
      </c>
      <c r="AF209" s="18">
        <f t="shared" si="38"/>
        <v>2503.9344679719425</v>
      </c>
      <c r="AG209" s="17">
        <f t="shared" si="39"/>
        <v>36</v>
      </c>
      <c r="AH209" s="17">
        <f t="shared" si="40"/>
        <v>415</v>
      </c>
      <c r="AI209" s="17">
        <f t="shared" si="41"/>
        <v>0</v>
      </c>
      <c r="AJ209" s="17">
        <f t="shared" si="42"/>
        <v>451</v>
      </c>
      <c r="AK209" s="18">
        <f t="shared" si="43"/>
        <v>795.95520105019182</v>
      </c>
      <c r="AL209" s="17">
        <v>0.1845</v>
      </c>
      <c r="AM209" s="71" t="s">
        <v>50</v>
      </c>
      <c r="AO209" s="19">
        <v>262</v>
      </c>
      <c r="AP209" s="20" t="s">
        <v>269</v>
      </c>
      <c r="AQ209" s="21">
        <v>13</v>
      </c>
      <c r="AR209" s="21">
        <v>13</v>
      </c>
      <c r="AS209" s="22">
        <v>12</v>
      </c>
      <c r="AT209" s="22">
        <v>1</v>
      </c>
      <c r="AU209" s="23">
        <v>0</v>
      </c>
      <c r="AV209" s="24">
        <v>53</v>
      </c>
      <c r="AW209" s="22">
        <v>22</v>
      </c>
      <c r="AX209" s="23">
        <v>31</v>
      </c>
      <c r="AZ209"/>
    </row>
    <row r="210" spans="2:52" x14ac:dyDescent="0.25">
      <c r="B210" s="13">
        <f t="shared" si="44"/>
        <v>207</v>
      </c>
      <c r="C210" s="28" t="str">
        <f>VLOOKUP($D$4:$D$406,[1]Hoja2!$D$2:$E$486,2,FALSE)</f>
        <v>Col. Suyapa</v>
      </c>
      <c r="D210" s="17">
        <v>165</v>
      </c>
      <c r="E210" s="17">
        <v>0.7162329615861216</v>
      </c>
      <c r="F210" s="17">
        <v>0.9551122194513717</v>
      </c>
      <c r="G210" s="17">
        <v>0.98129675810473815</v>
      </c>
      <c r="H210" s="17">
        <v>0.97608370702541192</v>
      </c>
      <c r="I210" s="17">
        <v>0.9730941704035877</v>
      </c>
      <c r="J210" s="17">
        <v>0.99252615844544068</v>
      </c>
      <c r="K210" s="17">
        <v>0.98654708520179357</v>
      </c>
      <c r="L210" s="17">
        <v>0.97608370702541125</v>
      </c>
      <c r="M210" s="17">
        <v>0.9192825112107631</v>
      </c>
      <c r="N210" s="17">
        <v>6.4275037369207866E-2</v>
      </c>
      <c r="O210" s="17">
        <v>3.7369207772795156E-2</v>
      </c>
      <c r="P210" s="17">
        <v>0.54857997010463411</v>
      </c>
      <c r="Q210" s="17">
        <v>0.48131539611360236</v>
      </c>
      <c r="R210" s="17">
        <v>0.54260089686098667</v>
      </c>
      <c r="S210" s="17">
        <v>2761</v>
      </c>
      <c r="T210" s="17">
        <v>0.18889</v>
      </c>
      <c r="U210" s="71" t="str">
        <f t="shared" si="45"/>
        <v>Media</v>
      </c>
      <c r="AE210" s="17">
        <f t="shared" si="37"/>
        <v>2764</v>
      </c>
      <c r="AF210" s="18">
        <f t="shared" si="38"/>
        <v>3665.7176215436702</v>
      </c>
      <c r="AG210" s="17">
        <f t="shared" si="39"/>
        <v>117</v>
      </c>
      <c r="AH210" s="17">
        <f t="shared" si="40"/>
        <v>683</v>
      </c>
      <c r="AI210" s="17">
        <f t="shared" si="41"/>
        <v>2</v>
      </c>
      <c r="AJ210" s="17">
        <f t="shared" si="42"/>
        <v>800</v>
      </c>
      <c r="AK210" s="18">
        <f t="shared" si="43"/>
        <v>1411.8939264748415</v>
      </c>
      <c r="AL210" s="17">
        <v>0.18889</v>
      </c>
      <c r="AM210" s="71" t="s">
        <v>50</v>
      </c>
      <c r="AO210" s="19">
        <v>263</v>
      </c>
      <c r="AP210" s="20" t="s">
        <v>270</v>
      </c>
      <c r="AQ210" s="21">
        <v>7</v>
      </c>
      <c r="AR210" s="21">
        <v>7</v>
      </c>
      <c r="AS210" s="22">
        <v>5</v>
      </c>
      <c r="AT210" s="22">
        <v>2</v>
      </c>
      <c r="AU210" s="23">
        <v>0</v>
      </c>
      <c r="AV210" s="24">
        <v>17</v>
      </c>
      <c r="AW210" s="22">
        <v>10</v>
      </c>
      <c r="AX210" s="23">
        <v>7</v>
      </c>
      <c r="AZ210"/>
    </row>
    <row r="211" spans="2:52" x14ac:dyDescent="0.25">
      <c r="B211" s="13">
        <f t="shared" si="44"/>
        <v>208</v>
      </c>
      <c r="C211" s="28" t="str">
        <f>VLOOKUP($D$4:$D$406,[1]Hoja2!$D$2:$E$486,2,FALSE)</f>
        <v>COL. EL SAUCE</v>
      </c>
      <c r="D211" s="17">
        <v>251</v>
      </c>
      <c r="E211" s="17">
        <v>0.73181818181818092</v>
      </c>
      <c r="F211" s="17">
        <v>0.95884146341463439</v>
      </c>
      <c r="G211" s="17">
        <v>0.99237804878048685</v>
      </c>
      <c r="H211" s="17">
        <v>0.97639484978540769</v>
      </c>
      <c r="I211" s="17">
        <v>0.97210300429184582</v>
      </c>
      <c r="J211" s="17">
        <v>0.99785407725321962</v>
      </c>
      <c r="K211" s="17">
        <v>0.99356223175965719</v>
      </c>
      <c r="L211" s="17">
        <v>0.92489270386266087</v>
      </c>
      <c r="M211" s="17">
        <v>0.93562231759656622</v>
      </c>
      <c r="N211" s="17">
        <v>7.5107296137339005E-2</v>
      </c>
      <c r="O211" s="17">
        <v>1.0729613733905586E-2</v>
      </c>
      <c r="P211" s="17">
        <v>0.58583690987124437</v>
      </c>
      <c r="Q211" s="17">
        <v>0.41201716738197419</v>
      </c>
      <c r="R211" s="17">
        <v>0.68884120171673824</v>
      </c>
      <c r="S211" s="17">
        <v>2032.0000000000009</v>
      </c>
      <c r="T211" s="17">
        <v>0.19012000000000001</v>
      </c>
      <c r="U211" s="71" t="str">
        <f t="shared" si="45"/>
        <v>Media</v>
      </c>
      <c r="AE211" s="17">
        <f t="shared" si="37"/>
        <v>2027</v>
      </c>
      <c r="AF211" s="18">
        <f t="shared" si="38"/>
        <v>2688.2813382304698</v>
      </c>
      <c r="AG211" s="17">
        <f t="shared" si="39"/>
        <v>119</v>
      </c>
      <c r="AH211" s="17">
        <f t="shared" si="40"/>
        <v>535</v>
      </c>
      <c r="AI211" s="17">
        <f t="shared" si="41"/>
        <v>1</v>
      </c>
      <c r="AJ211" s="17">
        <f t="shared" si="42"/>
        <v>654</v>
      </c>
      <c r="AK211" s="18">
        <f t="shared" si="43"/>
        <v>1154.2232848931828</v>
      </c>
      <c r="AL211" s="17">
        <v>0.19012000000000001</v>
      </c>
      <c r="AM211" s="71" t="s">
        <v>50</v>
      </c>
      <c r="AO211" s="19">
        <v>264</v>
      </c>
      <c r="AP211" s="20" t="s">
        <v>271</v>
      </c>
      <c r="AQ211" s="21">
        <v>170</v>
      </c>
      <c r="AR211" s="21">
        <v>170</v>
      </c>
      <c r="AS211" s="22">
        <v>144</v>
      </c>
      <c r="AT211" s="22">
        <v>26</v>
      </c>
      <c r="AU211" s="23">
        <v>0</v>
      </c>
      <c r="AV211" s="24">
        <v>530</v>
      </c>
      <c r="AW211" s="22">
        <v>230</v>
      </c>
      <c r="AX211" s="23">
        <v>300</v>
      </c>
      <c r="AZ211"/>
    </row>
    <row r="212" spans="2:52" x14ac:dyDescent="0.25">
      <c r="B212" s="13">
        <f t="shared" si="44"/>
        <v>209</v>
      </c>
      <c r="C212" s="28" t="str">
        <f>VLOOKUP($D$4:$D$406,[1]Hoja2!$D$2:$E$486,2,FALSE)</f>
        <v>VILLAS KITUR III</v>
      </c>
      <c r="D212" s="17">
        <v>455</v>
      </c>
      <c r="E212" s="17">
        <v>1</v>
      </c>
      <c r="F212" s="17">
        <v>1</v>
      </c>
      <c r="G212" s="17">
        <v>1</v>
      </c>
      <c r="H212" s="17">
        <v>0.95238095238095233</v>
      </c>
      <c r="I212" s="17">
        <v>0.95238095238095233</v>
      </c>
      <c r="J212" s="17">
        <v>1</v>
      </c>
      <c r="K212" s="17">
        <v>1</v>
      </c>
      <c r="L212" s="17">
        <v>0.95238095238095233</v>
      </c>
      <c r="M212" s="17">
        <v>0.96825396825396814</v>
      </c>
      <c r="N212" s="17">
        <v>0</v>
      </c>
      <c r="O212" s="17">
        <v>1.5873015873015876E-2</v>
      </c>
      <c r="P212" s="17">
        <v>0.19047619047619052</v>
      </c>
      <c r="Q212" s="17">
        <v>0.50793650793650802</v>
      </c>
      <c r="R212" s="17">
        <v>0.58730158730158721</v>
      </c>
      <c r="S212" s="17">
        <v>255</v>
      </c>
      <c r="T212" s="17">
        <v>0.19114</v>
      </c>
      <c r="U212" s="71" t="str">
        <f t="shared" si="45"/>
        <v>Media</v>
      </c>
      <c r="AE212" s="17">
        <f t="shared" si="37"/>
        <v>255</v>
      </c>
      <c r="AF212" s="18">
        <f t="shared" si="38"/>
        <v>338.19030155341386</v>
      </c>
      <c r="AG212" s="17">
        <f t="shared" si="39"/>
        <v>5</v>
      </c>
      <c r="AH212" s="17">
        <f t="shared" si="40"/>
        <v>60</v>
      </c>
      <c r="AI212" s="17">
        <f t="shared" si="41"/>
        <v>0</v>
      </c>
      <c r="AJ212" s="17">
        <f t="shared" si="42"/>
        <v>65</v>
      </c>
      <c r="AK212" s="18">
        <f t="shared" si="43"/>
        <v>114.71638152608087</v>
      </c>
      <c r="AL212" s="17">
        <v>0.19114</v>
      </c>
      <c r="AM212" s="71" t="s">
        <v>50</v>
      </c>
      <c r="AO212" s="19">
        <v>265</v>
      </c>
      <c r="AP212" s="20" t="s">
        <v>272</v>
      </c>
      <c r="AQ212" s="21">
        <v>56</v>
      </c>
      <c r="AR212" s="21">
        <v>56</v>
      </c>
      <c r="AS212" s="22">
        <v>53</v>
      </c>
      <c r="AT212" s="22">
        <v>3</v>
      </c>
      <c r="AU212" s="23">
        <v>0</v>
      </c>
      <c r="AV212" s="24">
        <v>200</v>
      </c>
      <c r="AW212" s="22">
        <v>92</v>
      </c>
      <c r="AX212" s="23">
        <v>108</v>
      </c>
      <c r="AZ212"/>
    </row>
    <row r="213" spans="2:52" x14ac:dyDescent="0.25">
      <c r="B213" s="13">
        <f t="shared" si="44"/>
        <v>210</v>
      </c>
      <c r="C213" s="28" t="str">
        <f>VLOOKUP($D$4:$D$406,[1]Hoja2!$D$2:$E$486,2,FALSE)</f>
        <v>Col. Santa Ana</v>
      </c>
      <c r="D213" s="17">
        <v>155</v>
      </c>
      <c r="E213" s="17">
        <v>0.62142857142857111</v>
      </c>
      <c r="F213" s="17">
        <v>0.94761904761904736</v>
      </c>
      <c r="G213" s="17">
        <v>0.99285714285714299</v>
      </c>
      <c r="H213" s="17">
        <v>0.98162729658792702</v>
      </c>
      <c r="I213" s="17">
        <v>0.99212598425196841</v>
      </c>
      <c r="J213" s="17">
        <v>0.99737532808398999</v>
      </c>
      <c r="K213" s="17">
        <v>0.99475065616797864</v>
      </c>
      <c r="L213" s="17">
        <v>0.9842519685039377</v>
      </c>
      <c r="M213" s="17">
        <v>0.97637795275590566</v>
      </c>
      <c r="N213" s="17">
        <v>5.5118110236220513E-2</v>
      </c>
      <c r="O213" s="17">
        <v>2.8871391076115513E-2</v>
      </c>
      <c r="P213" s="17">
        <v>0.53805774278215246</v>
      </c>
      <c r="Q213" s="17">
        <v>0.43569553805774291</v>
      </c>
      <c r="R213" s="17">
        <v>0.57742782152230965</v>
      </c>
      <c r="S213" s="17">
        <v>1758.0000000000014</v>
      </c>
      <c r="T213" s="17">
        <v>0.19814999999999999</v>
      </c>
      <c r="U213" s="71" t="str">
        <f t="shared" si="45"/>
        <v>Media</v>
      </c>
      <c r="AE213" s="17">
        <f t="shared" si="37"/>
        <v>1732</v>
      </c>
      <c r="AF213" s="18">
        <f t="shared" si="38"/>
        <v>2297.0415776098539</v>
      </c>
      <c r="AG213" s="17">
        <f t="shared" si="39"/>
        <v>34</v>
      </c>
      <c r="AH213" s="17">
        <f t="shared" si="40"/>
        <v>380</v>
      </c>
      <c r="AI213" s="17">
        <f t="shared" si="41"/>
        <v>0</v>
      </c>
      <c r="AJ213" s="17">
        <f t="shared" si="42"/>
        <v>414</v>
      </c>
      <c r="AK213" s="18">
        <f t="shared" si="43"/>
        <v>730.65510695073044</v>
      </c>
      <c r="AL213" s="17">
        <v>0.19814999999999999</v>
      </c>
      <c r="AM213" s="71" t="s">
        <v>50</v>
      </c>
      <c r="AO213" s="19">
        <v>266</v>
      </c>
      <c r="AP213" s="20" t="s">
        <v>273</v>
      </c>
      <c r="AQ213" s="21">
        <v>1</v>
      </c>
      <c r="AR213" s="21">
        <v>1</v>
      </c>
      <c r="AS213" s="22">
        <v>1</v>
      </c>
      <c r="AT213" s="22">
        <v>0</v>
      </c>
      <c r="AU213" s="23">
        <v>0</v>
      </c>
      <c r="AV213" s="24">
        <v>0</v>
      </c>
      <c r="AW213" s="22">
        <v>0</v>
      </c>
      <c r="AX213" s="23">
        <v>0</v>
      </c>
      <c r="AZ213"/>
    </row>
    <row r="214" spans="2:52" x14ac:dyDescent="0.25">
      <c r="B214" s="13">
        <f t="shared" si="44"/>
        <v>211</v>
      </c>
      <c r="C214" s="28" t="str">
        <f>VLOOKUP($D$4:$D$406,[1]Hoja2!$D$2:$E$486,2,FALSE)</f>
        <v>Barrio Cabañas</v>
      </c>
      <c r="D214" s="17">
        <v>4</v>
      </c>
      <c r="E214" s="17">
        <v>0.55378621040149145</v>
      </c>
      <c r="F214" s="17">
        <v>0.95089209855565071</v>
      </c>
      <c r="G214" s="17">
        <v>0.98351741716227681</v>
      </c>
      <c r="H214" s="17">
        <v>0.98006710084862803</v>
      </c>
      <c r="I214" s="17">
        <v>0.96506808762581464</v>
      </c>
      <c r="J214" s="17">
        <v>0.98756660746003411</v>
      </c>
      <c r="K214" s="17">
        <v>0.98954016183145899</v>
      </c>
      <c r="L214" s="17">
        <v>0.96191040063153699</v>
      </c>
      <c r="M214" s="17">
        <v>0.93428063943161832</v>
      </c>
      <c r="N214" s="17">
        <v>0.10065127294256977</v>
      </c>
      <c r="O214" s="17">
        <v>3.6510755871324421E-2</v>
      </c>
      <c r="P214" s="17">
        <v>0.43240576277876536</v>
      </c>
      <c r="Q214" s="17">
        <v>0.47582395895006929</v>
      </c>
      <c r="R214" s="17">
        <v>0.6001578843497144</v>
      </c>
      <c r="S214" s="17">
        <v>20921.999999999931</v>
      </c>
      <c r="T214" s="17">
        <v>0.20102999999999999</v>
      </c>
      <c r="U214" s="71" t="str">
        <f t="shared" si="45"/>
        <v>Media</v>
      </c>
      <c r="AE214" s="17">
        <f t="shared" si="37"/>
        <v>20849</v>
      </c>
      <c r="AF214" s="18">
        <f t="shared" si="38"/>
        <v>27650.704302302453</v>
      </c>
      <c r="AG214" s="17">
        <f t="shared" si="39"/>
        <v>540</v>
      </c>
      <c r="AH214" s="17">
        <f t="shared" si="40"/>
        <v>4875</v>
      </c>
      <c r="AI214" s="17">
        <f t="shared" si="41"/>
        <v>2</v>
      </c>
      <c r="AJ214" s="17">
        <f t="shared" si="42"/>
        <v>5415</v>
      </c>
      <c r="AK214" s="18">
        <f t="shared" si="43"/>
        <v>9556.7570148265822</v>
      </c>
      <c r="AL214" s="17">
        <v>0.20102999999999999</v>
      </c>
      <c r="AM214" s="71" t="s">
        <v>50</v>
      </c>
      <c r="AO214" s="19">
        <v>267</v>
      </c>
      <c r="AP214" s="20" t="s">
        <v>274</v>
      </c>
      <c r="AQ214" s="21">
        <v>2</v>
      </c>
      <c r="AR214" s="21">
        <v>2</v>
      </c>
      <c r="AS214" s="22">
        <v>2</v>
      </c>
      <c r="AT214" s="22">
        <v>0</v>
      </c>
      <c r="AU214" s="23">
        <v>0</v>
      </c>
      <c r="AV214" s="24">
        <v>4</v>
      </c>
      <c r="AW214" s="22">
        <v>3</v>
      </c>
      <c r="AX214" s="23">
        <v>1</v>
      </c>
      <c r="AZ214"/>
    </row>
    <row r="215" spans="2:52" x14ac:dyDescent="0.25">
      <c r="B215" s="13">
        <f t="shared" si="44"/>
        <v>212</v>
      </c>
      <c r="C215" s="28" t="str">
        <f>VLOOKUP($D$4:$D$406,[1]Hoja2!$D$2:$E$486,2,FALSE)</f>
        <v>Col. La Ceiba</v>
      </c>
      <c r="D215" s="17">
        <v>84</v>
      </c>
      <c r="E215" s="17">
        <v>0.61007957559681736</v>
      </c>
      <c r="F215" s="17">
        <v>0.9494680851063837</v>
      </c>
      <c r="G215" s="17">
        <v>0.95478723404255317</v>
      </c>
      <c r="H215" s="17">
        <v>0.98726114649681529</v>
      </c>
      <c r="I215" s="17">
        <v>0.98407643312102</v>
      </c>
      <c r="J215" s="17">
        <v>0.98726114649681562</v>
      </c>
      <c r="K215" s="17">
        <v>1</v>
      </c>
      <c r="L215" s="17">
        <v>0.99044585987261169</v>
      </c>
      <c r="M215" s="17">
        <v>0.9585987261146498</v>
      </c>
      <c r="N215" s="17">
        <v>7.961783439490451E-2</v>
      </c>
      <c r="O215" s="17">
        <v>3.8216560509554118E-2</v>
      </c>
      <c r="P215" s="17">
        <v>0.49681528662420427</v>
      </c>
      <c r="Q215" s="17">
        <v>0.45222929936305734</v>
      </c>
      <c r="R215" s="17">
        <v>0.59235668789808948</v>
      </c>
      <c r="S215" s="17">
        <v>1277.9999999999993</v>
      </c>
      <c r="T215" s="17">
        <v>0.20788999999999999</v>
      </c>
      <c r="U215" s="71" t="str">
        <f t="shared" si="45"/>
        <v>Media</v>
      </c>
      <c r="AE215" s="17">
        <f t="shared" si="37"/>
        <v>1275</v>
      </c>
      <c r="AF215" s="18">
        <f t="shared" si="38"/>
        <v>1690.9515077670692</v>
      </c>
      <c r="AG215" s="17">
        <f t="shared" si="39"/>
        <v>31</v>
      </c>
      <c r="AH215" s="17">
        <f t="shared" si="40"/>
        <v>344</v>
      </c>
      <c r="AI215" s="17">
        <f t="shared" si="41"/>
        <v>1</v>
      </c>
      <c r="AJ215" s="17">
        <f t="shared" si="42"/>
        <v>375</v>
      </c>
      <c r="AK215" s="18">
        <f t="shared" si="43"/>
        <v>661.82527803508196</v>
      </c>
      <c r="AL215" s="17">
        <v>0.20788999999999999</v>
      </c>
      <c r="AM215" s="71" t="s">
        <v>50</v>
      </c>
      <c r="AO215" s="19">
        <v>268</v>
      </c>
      <c r="AP215" s="20" t="s">
        <v>275</v>
      </c>
      <c r="AQ215" s="21">
        <v>140</v>
      </c>
      <c r="AR215" s="21">
        <v>140</v>
      </c>
      <c r="AS215" s="22">
        <v>109</v>
      </c>
      <c r="AT215" s="22">
        <v>31</v>
      </c>
      <c r="AU215" s="23">
        <v>0</v>
      </c>
      <c r="AV215" s="24">
        <v>464</v>
      </c>
      <c r="AW215" s="22">
        <v>221</v>
      </c>
      <c r="AX215" s="23">
        <v>243</v>
      </c>
      <c r="AZ215"/>
    </row>
    <row r="216" spans="2:52" x14ac:dyDescent="0.25">
      <c r="B216" s="13">
        <f t="shared" si="44"/>
        <v>213</v>
      </c>
      <c r="C216" s="28" t="str">
        <f>VLOOKUP($D$4:$D$406,[1]Hoja2!$D$2:$E$486,2,FALSE)</f>
        <v>Col. Bogran</v>
      </c>
      <c r="D216" s="17">
        <v>43</v>
      </c>
      <c r="E216" s="17">
        <v>0.74007220216606484</v>
      </c>
      <c r="F216" s="17">
        <v>0.92537313432835788</v>
      </c>
      <c r="G216" s="17">
        <v>0.9888059701492542</v>
      </c>
      <c r="H216" s="17">
        <v>0.90151515151515182</v>
      </c>
      <c r="I216" s="17">
        <v>0.89772727272727249</v>
      </c>
      <c r="J216" s="17">
        <v>0.99242424242424221</v>
      </c>
      <c r="K216" s="17">
        <v>0.99621212121212122</v>
      </c>
      <c r="L216" s="17">
        <v>0.90909090909090906</v>
      </c>
      <c r="M216" s="17">
        <v>0.99242424242424221</v>
      </c>
      <c r="N216" s="17">
        <v>0.12878787878787876</v>
      </c>
      <c r="O216" s="17">
        <v>5.3030303030303032E-2</v>
      </c>
      <c r="P216" s="17">
        <v>0.5795454545454547</v>
      </c>
      <c r="Q216" s="17">
        <v>0.50757575757575701</v>
      </c>
      <c r="R216" s="17">
        <v>0.66287878787878773</v>
      </c>
      <c r="S216" s="17">
        <v>1195.0000000000007</v>
      </c>
      <c r="T216" s="17">
        <v>0.22256000000000001</v>
      </c>
      <c r="U216" s="71" t="str">
        <f t="shared" si="45"/>
        <v>Media</v>
      </c>
      <c r="AE216" s="17">
        <f t="shared" si="37"/>
        <v>1224</v>
      </c>
      <c r="AF216" s="18">
        <f t="shared" si="38"/>
        <v>1623.3134474563865</v>
      </c>
      <c r="AG216" s="17">
        <f t="shared" si="39"/>
        <v>24</v>
      </c>
      <c r="AH216" s="17">
        <f t="shared" si="40"/>
        <v>242</v>
      </c>
      <c r="AI216" s="17">
        <f t="shared" si="41"/>
        <v>2</v>
      </c>
      <c r="AJ216" s="17">
        <f t="shared" si="42"/>
        <v>266</v>
      </c>
      <c r="AK216" s="18">
        <f t="shared" si="43"/>
        <v>469.45473055288477</v>
      </c>
      <c r="AL216" s="17">
        <v>0.22256000000000001</v>
      </c>
      <c r="AM216" s="71" t="s">
        <v>50</v>
      </c>
      <c r="AO216" s="19">
        <v>273</v>
      </c>
      <c r="AP216" s="20" t="s">
        <v>276</v>
      </c>
      <c r="AQ216" s="21">
        <v>85</v>
      </c>
      <c r="AR216" s="21">
        <v>84</v>
      </c>
      <c r="AS216" s="22">
        <v>78</v>
      </c>
      <c r="AT216" s="22">
        <v>6</v>
      </c>
      <c r="AU216" s="23">
        <v>1</v>
      </c>
      <c r="AV216" s="24">
        <v>385</v>
      </c>
      <c r="AW216" s="22">
        <v>197</v>
      </c>
      <c r="AX216" s="23">
        <v>188</v>
      </c>
      <c r="AZ216"/>
    </row>
    <row r="217" spans="2:52" x14ac:dyDescent="0.25">
      <c r="B217" s="13">
        <f t="shared" si="44"/>
        <v>214</v>
      </c>
      <c r="C217" s="28" t="str">
        <f>VLOOKUP($D$4:$D$406,[1]Hoja2!$D$2:$E$486,2,FALSE)</f>
        <v>COL. PLAZA CASTILLA</v>
      </c>
      <c r="D217" s="17">
        <v>347</v>
      </c>
      <c r="E217" s="17">
        <v>0.97435897435897412</v>
      </c>
      <c r="F217" s="17">
        <v>1</v>
      </c>
      <c r="G217" s="17">
        <v>0.97435897435897434</v>
      </c>
      <c r="H217" s="17">
        <v>1</v>
      </c>
      <c r="I217" s="17">
        <v>1</v>
      </c>
      <c r="J217" s="17">
        <v>1</v>
      </c>
      <c r="K217" s="17">
        <v>1</v>
      </c>
      <c r="L217" s="17">
        <v>0.5641025641025641</v>
      </c>
      <c r="M217" s="17">
        <v>0.97435897435897412</v>
      </c>
      <c r="N217" s="17">
        <v>0.12820512820512819</v>
      </c>
      <c r="O217" s="17">
        <v>0.20512820512820518</v>
      </c>
      <c r="P217" s="17">
        <v>0.89743589743589725</v>
      </c>
      <c r="Q217" s="17">
        <v>0.43589743589743585</v>
      </c>
      <c r="R217" s="17">
        <v>0.82051282051282037</v>
      </c>
      <c r="S217" s="17">
        <v>170.00000000000003</v>
      </c>
      <c r="T217" s="17">
        <v>0.22409999999999999</v>
      </c>
      <c r="U217" s="71" t="str">
        <f t="shared" si="45"/>
        <v>Media</v>
      </c>
      <c r="AE217" s="17">
        <f t="shared" si="37"/>
        <v>168</v>
      </c>
      <c r="AF217" s="18">
        <f t="shared" si="38"/>
        <v>222.80772808224913</v>
      </c>
      <c r="AG217" s="17">
        <f t="shared" si="39"/>
        <v>0</v>
      </c>
      <c r="AH217" s="17">
        <f t="shared" si="40"/>
        <v>38</v>
      </c>
      <c r="AI217" s="17">
        <f t="shared" si="41"/>
        <v>0</v>
      </c>
      <c r="AJ217" s="17">
        <f t="shared" si="42"/>
        <v>38</v>
      </c>
      <c r="AK217" s="18">
        <f t="shared" si="43"/>
        <v>67.064961507554969</v>
      </c>
      <c r="AL217" s="17">
        <v>0.22409999999999999</v>
      </c>
      <c r="AM217" s="71" t="s">
        <v>50</v>
      </c>
      <c r="AO217" s="19">
        <v>274</v>
      </c>
      <c r="AP217" s="20" t="s">
        <v>277</v>
      </c>
      <c r="AQ217" s="21">
        <v>94</v>
      </c>
      <c r="AR217" s="21">
        <v>90</v>
      </c>
      <c r="AS217" s="22">
        <v>64</v>
      </c>
      <c r="AT217" s="22">
        <v>26</v>
      </c>
      <c r="AU217" s="23">
        <v>4</v>
      </c>
      <c r="AV217" s="24">
        <v>248</v>
      </c>
      <c r="AW217" s="22">
        <v>110</v>
      </c>
      <c r="AX217" s="23">
        <v>138</v>
      </c>
      <c r="AZ217"/>
    </row>
    <row r="218" spans="2:52" x14ac:dyDescent="0.25">
      <c r="B218" s="13">
        <f t="shared" si="44"/>
        <v>215</v>
      </c>
      <c r="C218" s="28" t="str">
        <f>VLOOKUP($D$4:$D$406,[1]Hoja2!$D$2:$E$486,2,FALSE)</f>
        <v>VALLE DE SULA</v>
      </c>
      <c r="D218" s="17">
        <v>439</v>
      </c>
      <c r="E218" s="17">
        <v>0.62414698162729665</v>
      </c>
      <c r="F218" s="17">
        <v>0.97112860892388442</v>
      </c>
      <c r="G218" s="17">
        <v>0.98687664041994749</v>
      </c>
      <c r="H218" s="17">
        <v>0.9854651162790683</v>
      </c>
      <c r="I218" s="17">
        <v>0.98372093023255769</v>
      </c>
      <c r="J218" s="17">
        <v>0.99360465116278973</v>
      </c>
      <c r="K218" s="17">
        <v>0.99244186046511518</v>
      </c>
      <c r="L218" s="17">
        <v>0.97267441860464987</v>
      </c>
      <c r="M218" s="17">
        <v>0.97499999999999776</v>
      </c>
      <c r="N218" s="17">
        <v>0.10290697674418599</v>
      </c>
      <c r="O218" s="17">
        <v>4.0116279069767433E-2</v>
      </c>
      <c r="P218" s="17">
        <v>0.53081395348837312</v>
      </c>
      <c r="Q218" s="17">
        <v>0.51337209302325693</v>
      </c>
      <c r="R218" s="17">
        <v>0.66918604651162783</v>
      </c>
      <c r="S218" s="17">
        <v>7253.0000000000027</v>
      </c>
      <c r="T218" s="17">
        <v>0.22691</v>
      </c>
      <c r="U218" s="71" t="str">
        <f t="shared" si="45"/>
        <v>Media</v>
      </c>
      <c r="AE218" s="17">
        <f t="shared" si="37"/>
        <v>7178</v>
      </c>
      <c r="AF218" s="18">
        <f t="shared" si="38"/>
        <v>9519.7254296094288</v>
      </c>
      <c r="AG218" s="17">
        <f t="shared" si="39"/>
        <v>149</v>
      </c>
      <c r="AH218" s="17">
        <f t="shared" si="40"/>
        <v>1736</v>
      </c>
      <c r="AI218" s="17">
        <f t="shared" si="41"/>
        <v>0</v>
      </c>
      <c r="AJ218" s="17">
        <f t="shared" si="42"/>
        <v>1885</v>
      </c>
      <c r="AK218" s="18">
        <f t="shared" si="43"/>
        <v>3326.7750642563451</v>
      </c>
      <c r="AL218" s="17">
        <v>0.22691</v>
      </c>
      <c r="AM218" s="71" t="s">
        <v>50</v>
      </c>
      <c r="AO218" s="19">
        <v>275</v>
      </c>
      <c r="AP218" s="20" t="s">
        <v>278</v>
      </c>
      <c r="AQ218" s="21">
        <v>5</v>
      </c>
      <c r="AR218" s="21">
        <v>5</v>
      </c>
      <c r="AS218" s="22">
        <v>5</v>
      </c>
      <c r="AT218" s="22">
        <v>0</v>
      </c>
      <c r="AU218" s="23">
        <v>0</v>
      </c>
      <c r="AV218" s="24">
        <v>19</v>
      </c>
      <c r="AW218" s="22">
        <v>11</v>
      </c>
      <c r="AX218" s="23">
        <v>8</v>
      </c>
      <c r="AZ218"/>
    </row>
    <row r="219" spans="2:52" x14ac:dyDescent="0.25">
      <c r="B219" s="13">
        <f t="shared" si="44"/>
        <v>216</v>
      </c>
      <c r="C219" s="28" t="str">
        <f>VLOOKUP($D$4:$D$406,[1]Hoja2!$D$2:$E$486,2,FALSE)</f>
        <v>Col. Río Blanco</v>
      </c>
      <c r="D219" s="17">
        <v>141</v>
      </c>
      <c r="E219" s="17">
        <v>0.57675111773472487</v>
      </c>
      <c r="F219" s="17">
        <v>0.92686567164179079</v>
      </c>
      <c r="G219" s="17">
        <v>0.991044776119403</v>
      </c>
      <c r="H219" s="17">
        <v>0.96222664015904535</v>
      </c>
      <c r="I219" s="17">
        <v>0.9721669980119283</v>
      </c>
      <c r="J219" s="17">
        <v>0.99602385685884631</v>
      </c>
      <c r="K219" s="17">
        <v>0.99403578528826975</v>
      </c>
      <c r="L219" s="17">
        <v>0.97415506958250564</v>
      </c>
      <c r="M219" s="17">
        <v>0.97813121272365777</v>
      </c>
      <c r="N219" s="17">
        <v>0.12524850894632217</v>
      </c>
      <c r="O219" s="17">
        <v>4.37375745526839E-2</v>
      </c>
      <c r="P219" s="17">
        <v>0.50099403578528745</v>
      </c>
      <c r="Q219" s="17">
        <v>0.44135188866799208</v>
      </c>
      <c r="R219" s="17">
        <v>0.67594433399602427</v>
      </c>
      <c r="S219" s="17">
        <v>2181</v>
      </c>
      <c r="T219" s="17">
        <v>0.22716</v>
      </c>
      <c r="U219" s="71" t="str">
        <f t="shared" si="45"/>
        <v>Media</v>
      </c>
      <c r="AE219" s="17">
        <f t="shared" si="37"/>
        <v>2189</v>
      </c>
      <c r="AF219" s="18">
        <f t="shared" si="38"/>
        <v>2903.1316474526388</v>
      </c>
      <c r="AG219" s="17">
        <f t="shared" si="39"/>
        <v>44</v>
      </c>
      <c r="AH219" s="17">
        <f t="shared" si="40"/>
        <v>629</v>
      </c>
      <c r="AI219" s="17">
        <f t="shared" si="41"/>
        <v>1</v>
      </c>
      <c r="AJ219" s="17">
        <f t="shared" si="42"/>
        <v>673</v>
      </c>
      <c r="AK219" s="18">
        <f t="shared" si="43"/>
        <v>1187.7557656469603</v>
      </c>
      <c r="AL219" s="17">
        <v>0.22716</v>
      </c>
      <c r="AM219" s="71" t="s">
        <v>50</v>
      </c>
      <c r="AO219" s="19">
        <v>278</v>
      </c>
      <c r="AP219" s="20" t="s">
        <v>279</v>
      </c>
      <c r="AQ219" s="21">
        <v>46</v>
      </c>
      <c r="AR219" s="21">
        <v>46</v>
      </c>
      <c r="AS219" s="22">
        <v>33</v>
      </c>
      <c r="AT219" s="22">
        <v>13</v>
      </c>
      <c r="AU219" s="23">
        <v>0</v>
      </c>
      <c r="AV219" s="24">
        <v>192</v>
      </c>
      <c r="AW219" s="22">
        <v>110</v>
      </c>
      <c r="AX219" s="23">
        <v>82</v>
      </c>
      <c r="AZ219"/>
    </row>
    <row r="220" spans="2:52" x14ac:dyDescent="0.25">
      <c r="B220" s="13">
        <f t="shared" si="44"/>
        <v>217</v>
      </c>
      <c r="C220" s="28" t="str">
        <f>VLOOKUP($D$4:$D$406,[1]Hoja2!$D$2:$E$486,2,FALSE)</f>
        <v>Col. Panting</v>
      </c>
      <c r="D220" s="17">
        <v>125</v>
      </c>
      <c r="E220" s="17">
        <v>0.52480417754569175</v>
      </c>
      <c r="F220" s="17">
        <v>0.95039164490861583</v>
      </c>
      <c r="G220" s="17">
        <v>0.99216710182767598</v>
      </c>
      <c r="H220" s="17">
        <v>0.98387096774193594</v>
      </c>
      <c r="I220" s="17">
        <v>0.96129032258064473</v>
      </c>
      <c r="J220" s="17">
        <v>0.98709677419354858</v>
      </c>
      <c r="K220" s="17">
        <v>0.99354838709677418</v>
      </c>
      <c r="L220" s="17">
        <v>0.97419354838709737</v>
      </c>
      <c r="M220" s="17">
        <v>0.94516129032258023</v>
      </c>
      <c r="N220" s="17">
        <v>0.13870967741935483</v>
      </c>
      <c r="O220" s="17">
        <v>1.935483870967741E-2</v>
      </c>
      <c r="P220" s="17">
        <v>0.5</v>
      </c>
      <c r="Q220" s="17">
        <v>0.51612903225806428</v>
      </c>
      <c r="R220" s="17">
        <v>0.62580645161290338</v>
      </c>
      <c r="S220" s="17">
        <v>1304.9999999999995</v>
      </c>
      <c r="T220" s="17">
        <v>0.23257</v>
      </c>
      <c r="U220" s="71" t="str">
        <f t="shared" si="45"/>
        <v>Media</v>
      </c>
      <c r="AE220" s="17">
        <f t="shared" si="37"/>
        <v>1296</v>
      </c>
      <c r="AF220" s="18">
        <f t="shared" si="38"/>
        <v>1718.8024737773503</v>
      </c>
      <c r="AG220" s="17">
        <f t="shared" si="39"/>
        <v>54</v>
      </c>
      <c r="AH220" s="17">
        <f t="shared" si="40"/>
        <v>327</v>
      </c>
      <c r="AI220" s="17">
        <f t="shared" si="41"/>
        <v>0</v>
      </c>
      <c r="AJ220" s="17">
        <f t="shared" si="42"/>
        <v>381</v>
      </c>
      <c r="AK220" s="18">
        <f t="shared" si="43"/>
        <v>672.41448248364327</v>
      </c>
      <c r="AL220" s="17">
        <v>0.23257</v>
      </c>
      <c r="AM220" s="71" t="s">
        <v>50</v>
      </c>
      <c r="AO220" s="19">
        <v>279</v>
      </c>
      <c r="AP220" s="20" t="s">
        <v>280</v>
      </c>
      <c r="AQ220" s="21">
        <v>42</v>
      </c>
      <c r="AR220" s="21">
        <v>42</v>
      </c>
      <c r="AS220" s="22">
        <v>35</v>
      </c>
      <c r="AT220" s="22">
        <v>7</v>
      </c>
      <c r="AU220" s="23">
        <v>0</v>
      </c>
      <c r="AV220" s="24">
        <v>161</v>
      </c>
      <c r="AW220" s="22">
        <v>92</v>
      </c>
      <c r="AX220" s="23">
        <v>69</v>
      </c>
      <c r="AZ220"/>
    </row>
    <row r="221" spans="2:52" x14ac:dyDescent="0.25">
      <c r="B221" s="13">
        <f t="shared" si="44"/>
        <v>218</v>
      </c>
      <c r="C221" s="28" t="str">
        <f>VLOOKUP($D$4:$D$406,[1]Hoja2!$D$2:$E$486,2,FALSE)</f>
        <v>Col. José Fernández Guzmán</v>
      </c>
      <c r="D221" s="17">
        <v>81</v>
      </c>
      <c r="E221" s="17">
        <v>0.79417475728155318</v>
      </c>
      <c r="F221" s="17">
        <v>0.93737769080234767</v>
      </c>
      <c r="G221" s="17">
        <v>0.96477495107632083</v>
      </c>
      <c r="H221" s="17">
        <v>0.90732758620689635</v>
      </c>
      <c r="I221" s="17">
        <v>0.93534482758620618</v>
      </c>
      <c r="J221" s="17">
        <v>0.9762931034482758</v>
      </c>
      <c r="K221" s="17">
        <v>0.97413793103448276</v>
      </c>
      <c r="L221" s="17">
        <v>0.93965517241379315</v>
      </c>
      <c r="M221" s="17">
        <v>0.94181034482758619</v>
      </c>
      <c r="N221" s="17">
        <v>0.11422413793103446</v>
      </c>
      <c r="O221" s="17">
        <v>2.3706896551724133E-2</v>
      </c>
      <c r="P221" s="17">
        <v>0.67025862068965558</v>
      </c>
      <c r="Q221" s="17">
        <v>0.49999999999999994</v>
      </c>
      <c r="R221" s="17">
        <v>0.71982758620689669</v>
      </c>
      <c r="S221" s="17">
        <v>2121.9999999999995</v>
      </c>
      <c r="T221" s="17">
        <v>0.23355000000000001</v>
      </c>
      <c r="U221" s="71" t="str">
        <f t="shared" si="45"/>
        <v>Media</v>
      </c>
      <c r="AE221" s="17">
        <f t="shared" si="37"/>
        <v>2136</v>
      </c>
      <c r="AF221" s="18">
        <f t="shared" si="38"/>
        <v>2832.8411141885958</v>
      </c>
      <c r="AG221" s="17">
        <f t="shared" si="39"/>
        <v>43</v>
      </c>
      <c r="AH221" s="17">
        <f t="shared" si="40"/>
        <v>467</v>
      </c>
      <c r="AI221" s="17">
        <f t="shared" si="41"/>
        <v>1</v>
      </c>
      <c r="AJ221" s="17">
        <f t="shared" si="42"/>
        <v>510</v>
      </c>
      <c r="AK221" s="18">
        <f t="shared" si="43"/>
        <v>900.08237812771142</v>
      </c>
      <c r="AL221" s="17">
        <v>0.23355000000000001</v>
      </c>
      <c r="AM221" s="71" t="s">
        <v>50</v>
      </c>
      <c r="AO221" s="19">
        <v>280</v>
      </c>
      <c r="AP221" s="20" t="s">
        <v>281</v>
      </c>
      <c r="AQ221" s="21">
        <v>397</v>
      </c>
      <c r="AR221" s="21">
        <v>396</v>
      </c>
      <c r="AS221" s="22">
        <v>362</v>
      </c>
      <c r="AT221" s="22">
        <v>34</v>
      </c>
      <c r="AU221" s="23">
        <v>1</v>
      </c>
      <c r="AV221" s="24">
        <v>1276</v>
      </c>
      <c r="AW221" s="22">
        <v>592</v>
      </c>
      <c r="AX221" s="23">
        <v>684</v>
      </c>
      <c r="AZ221"/>
    </row>
    <row r="222" spans="2:52" x14ac:dyDescent="0.25">
      <c r="B222" s="13">
        <f t="shared" si="44"/>
        <v>219</v>
      </c>
      <c r="C222" s="28" t="str">
        <f>VLOOKUP($D$4:$D$406,[1]Hoja2!$D$2:$E$486,2,FALSE)</f>
        <v>Barrio Las Palmas</v>
      </c>
      <c r="D222" s="17">
        <v>22</v>
      </c>
      <c r="E222" s="17">
        <v>0.48810656517602347</v>
      </c>
      <c r="F222" s="17">
        <v>0.90104662226451004</v>
      </c>
      <c r="G222" s="17">
        <v>0.98572787821122831</v>
      </c>
      <c r="H222" s="17">
        <v>0.96988577362409223</v>
      </c>
      <c r="I222" s="17">
        <v>0.95430944963655218</v>
      </c>
      <c r="J222" s="17">
        <v>0.99480789200415332</v>
      </c>
      <c r="K222" s="17">
        <v>0.99376947040498387</v>
      </c>
      <c r="L222" s="17">
        <v>0.97819314641744548</v>
      </c>
      <c r="M222" s="17">
        <v>0.96573208722741433</v>
      </c>
      <c r="N222" s="17">
        <v>0.12876427829698844</v>
      </c>
      <c r="O222" s="17">
        <v>7.8920041536863925E-2</v>
      </c>
      <c r="P222" s="17">
        <v>0.36863966770508827</v>
      </c>
      <c r="Q222" s="17">
        <v>0.50467289719626107</v>
      </c>
      <c r="R222" s="17">
        <v>0.65835929387331249</v>
      </c>
      <c r="S222" s="17">
        <v>3795.0000000000036</v>
      </c>
      <c r="T222" s="17">
        <v>0.23407</v>
      </c>
      <c r="U222" s="71" t="str">
        <f t="shared" si="45"/>
        <v>Media</v>
      </c>
      <c r="AE222" s="17">
        <f t="shared" si="37"/>
        <v>3786</v>
      </c>
      <c r="AF222" s="18">
        <f t="shared" si="38"/>
        <v>5021.1313007106855</v>
      </c>
      <c r="AG222" s="17">
        <f t="shared" si="39"/>
        <v>74</v>
      </c>
      <c r="AH222" s="17">
        <f t="shared" si="40"/>
        <v>973</v>
      </c>
      <c r="AI222" s="17">
        <f t="shared" si="41"/>
        <v>0</v>
      </c>
      <c r="AJ222" s="17">
        <f t="shared" si="42"/>
        <v>1047</v>
      </c>
      <c r="AK222" s="18">
        <f t="shared" si="43"/>
        <v>1847.8161762739487</v>
      </c>
      <c r="AL222" s="17">
        <v>0.23407</v>
      </c>
      <c r="AM222" s="71" t="s">
        <v>50</v>
      </c>
      <c r="AO222" s="19">
        <v>281</v>
      </c>
      <c r="AP222" s="20" t="s">
        <v>282</v>
      </c>
      <c r="AQ222" s="21">
        <v>26</v>
      </c>
      <c r="AR222" s="21">
        <v>26</v>
      </c>
      <c r="AS222" s="22">
        <v>25</v>
      </c>
      <c r="AT222" s="22">
        <v>1</v>
      </c>
      <c r="AU222" s="23">
        <v>0</v>
      </c>
      <c r="AV222" s="24">
        <v>124</v>
      </c>
      <c r="AW222" s="22">
        <v>69</v>
      </c>
      <c r="AX222" s="23">
        <v>55</v>
      </c>
      <c r="AZ222"/>
    </row>
    <row r="223" spans="2:52" x14ac:dyDescent="0.25">
      <c r="B223" s="13">
        <f t="shared" si="44"/>
        <v>220</v>
      </c>
      <c r="C223" s="28" t="str">
        <f>VLOOKUP($D$4:$D$406,[1]Hoja2!$D$2:$E$486,2,FALSE)</f>
        <v>VALLE AZUL</v>
      </c>
      <c r="D223" s="17">
        <v>438</v>
      </c>
      <c r="E223" s="17">
        <v>1</v>
      </c>
      <c r="F223" s="17">
        <v>0.75000000000000022</v>
      </c>
      <c r="G223" s="17">
        <v>0.87499999999999978</v>
      </c>
      <c r="H223" s="17">
        <v>0.89999999999999991</v>
      </c>
      <c r="I223" s="17">
        <v>0.89999999999999991</v>
      </c>
      <c r="J223" s="17">
        <v>0.89999999999999991</v>
      </c>
      <c r="K223" s="17">
        <v>0.79999999999999993</v>
      </c>
      <c r="L223" s="17">
        <v>1</v>
      </c>
      <c r="M223" s="17">
        <v>0.70000000000000007</v>
      </c>
      <c r="N223" s="17">
        <v>0.55000000000000004</v>
      </c>
      <c r="O223" s="17">
        <v>0.4</v>
      </c>
      <c r="P223" s="17">
        <v>0.75</v>
      </c>
      <c r="Q223" s="17">
        <v>0.65</v>
      </c>
      <c r="R223" s="17">
        <v>0.75000000000000011</v>
      </c>
      <c r="S223" s="17">
        <v>79</v>
      </c>
      <c r="T223" s="17">
        <v>0.2351</v>
      </c>
      <c r="U223" s="71" t="str">
        <f t="shared" si="45"/>
        <v>Media</v>
      </c>
      <c r="AE223" s="17">
        <f t="shared" si="37"/>
        <v>84</v>
      </c>
      <c r="AF223" s="18">
        <f t="shared" si="38"/>
        <v>111.40386404112456</v>
      </c>
      <c r="AG223" s="17">
        <f t="shared" si="39"/>
        <v>2</v>
      </c>
      <c r="AH223" s="17">
        <f t="shared" si="40"/>
        <v>23</v>
      </c>
      <c r="AI223" s="17">
        <f t="shared" si="41"/>
        <v>0</v>
      </c>
      <c r="AJ223" s="17">
        <f t="shared" si="42"/>
        <v>25</v>
      </c>
      <c r="AK223" s="18">
        <f t="shared" si="43"/>
        <v>44.121685202338796</v>
      </c>
      <c r="AL223" s="17">
        <v>0.2351</v>
      </c>
      <c r="AM223" s="71" t="s">
        <v>50</v>
      </c>
      <c r="AO223" s="19">
        <v>282</v>
      </c>
      <c r="AP223" s="20" t="s">
        <v>283</v>
      </c>
      <c r="AQ223" s="21">
        <v>213</v>
      </c>
      <c r="AR223" s="21">
        <v>213</v>
      </c>
      <c r="AS223" s="22">
        <v>190</v>
      </c>
      <c r="AT223" s="22">
        <v>23</v>
      </c>
      <c r="AU223" s="23">
        <v>0</v>
      </c>
      <c r="AV223" s="24">
        <v>760</v>
      </c>
      <c r="AW223" s="22">
        <v>366</v>
      </c>
      <c r="AX223" s="23">
        <v>394</v>
      </c>
      <c r="AZ223"/>
    </row>
    <row r="224" spans="2:52" x14ac:dyDescent="0.25">
      <c r="B224" s="13">
        <f t="shared" si="44"/>
        <v>221</v>
      </c>
      <c r="C224" s="28" t="str">
        <f>VLOOKUP($D$4:$D$406,[1]Hoja2!$D$2:$E$486,2,FALSE)</f>
        <v>Col. Berlín</v>
      </c>
      <c r="D224" s="17">
        <v>41</v>
      </c>
      <c r="E224" s="17">
        <v>0.45101663585951907</v>
      </c>
      <c r="F224" s="17">
        <v>0.9445471349353044</v>
      </c>
      <c r="G224" s="17">
        <v>0.9815157116451021</v>
      </c>
      <c r="H224" s="17">
        <v>0.98720682302771889</v>
      </c>
      <c r="I224" s="17">
        <v>0.98933901918976597</v>
      </c>
      <c r="J224" s="17">
        <v>0.99360341151385934</v>
      </c>
      <c r="K224" s="17">
        <v>0.99147121535181215</v>
      </c>
      <c r="L224" s="17">
        <v>0.99360341151385934</v>
      </c>
      <c r="M224" s="17">
        <v>0.97654584221748408</v>
      </c>
      <c r="N224" s="17">
        <v>0.13006396588486141</v>
      </c>
      <c r="O224" s="17">
        <v>3.6247334754797446E-2</v>
      </c>
      <c r="P224" s="17">
        <v>0.30063965884861432</v>
      </c>
      <c r="Q224" s="17">
        <v>0.52025586353944564</v>
      </c>
      <c r="R224" s="17">
        <v>0.60980810234541594</v>
      </c>
      <c r="S224" s="17">
        <v>1722.9999999999995</v>
      </c>
      <c r="T224" s="17">
        <v>0.23551</v>
      </c>
      <c r="U224" s="71" t="str">
        <f t="shared" si="45"/>
        <v>Media</v>
      </c>
      <c r="AE224" s="17">
        <f t="shared" si="37"/>
        <v>1714</v>
      </c>
      <c r="AF224" s="18">
        <f t="shared" si="38"/>
        <v>2273.169321029613</v>
      </c>
      <c r="AG224" s="17">
        <f t="shared" si="39"/>
        <v>66</v>
      </c>
      <c r="AH224" s="17">
        <f t="shared" si="40"/>
        <v>473</v>
      </c>
      <c r="AI224" s="17">
        <f t="shared" si="41"/>
        <v>0</v>
      </c>
      <c r="AJ224" s="17">
        <f t="shared" si="42"/>
        <v>539</v>
      </c>
      <c r="AK224" s="18">
        <f t="shared" si="43"/>
        <v>951.26353296242439</v>
      </c>
      <c r="AL224" s="17">
        <v>0.23551</v>
      </c>
      <c r="AM224" s="71" t="s">
        <v>50</v>
      </c>
      <c r="AO224" s="19">
        <v>283</v>
      </c>
      <c r="AP224" s="20" t="s">
        <v>284</v>
      </c>
      <c r="AQ224" s="21">
        <v>230</v>
      </c>
      <c r="AR224" s="21">
        <v>230</v>
      </c>
      <c r="AS224" s="22">
        <v>179</v>
      </c>
      <c r="AT224" s="22">
        <v>51</v>
      </c>
      <c r="AU224" s="23">
        <v>0</v>
      </c>
      <c r="AV224" s="24">
        <v>693</v>
      </c>
      <c r="AW224" s="22">
        <v>341</v>
      </c>
      <c r="AX224" s="23">
        <v>352</v>
      </c>
      <c r="AZ224"/>
    </row>
    <row r="225" spans="2:52" x14ac:dyDescent="0.25">
      <c r="B225" s="13">
        <f t="shared" si="44"/>
        <v>222</v>
      </c>
      <c r="C225" s="28" t="str">
        <f>VLOOKUP($D$4:$D$406,[1]Hoja2!$D$2:$E$486,2,FALSE)</f>
        <v>COL. SAN VICENTE DE PAUL #1</v>
      </c>
      <c r="D225" s="17">
        <v>378</v>
      </c>
      <c r="E225" s="17">
        <v>1</v>
      </c>
      <c r="F225" s="17">
        <v>1</v>
      </c>
      <c r="G225" s="17">
        <v>0.86206896551724133</v>
      </c>
      <c r="H225" s="17">
        <v>0.95999999999999985</v>
      </c>
      <c r="I225" s="17">
        <v>0.87999999999999989</v>
      </c>
      <c r="J225" s="17">
        <v>1</v>
      </c>
      <c r="K225" s="17">
        <v>1</v>
      </c>
      <c r="L225" s="17">
        <v>0.95999999999999985</v>
      </c>
      <c r="M225" s="17">
        <v>0.87999999999999989</v>
      </c>
      <c r="N225" s="17">
        <v>0.2</v>
      </c>
      <c r="O225" s="17">
        <v>0</v>
      </c>
      <c r="P225" s="17">
        <v>0.87999999999999989</v>
      </c>
      <c r="Q225" s="17">
        <v>0.52</v>
      </c>
      <c r="R225" s="17">
        <v>0.64000000000000012</v>
      </c>
      <c r="S225" s="17">
        <v>137.99999999999997</v>
      </c>
      <c r="T225" s="17">
        <v>0.23602000000000001</v>
      </c>
      <c r="U225" s="71" t="str">
        <f t="shared" si="45"/>
        <v>Media</v>
      </c>
      <c r="AE225" s="17">
        <f t="shared" si="37"/>
        <v>141</v>
      </c>
      <c r="AF225" s="18">
        <f t="shared" si="38"/>
        <v>186.99934321188766</v>
      </c>
      <c r="AG225" s="17">
        <f t="shared" si="39"/>
        <v>1</v>
      </c>
      <c r="AH225" s="17">
        <f t="shared" si="40"/>
        <v>29</v>
      </c>
      <c r="AI225" s="17">
        <f t="shared" si="41"/>
        <v>0</v>
      </c>
      <c r="AJ225" s="17">
        <f t="shared" si="42"/>
        <v>30</v>
      </c>
      <c r="AK225" s="18">
        <f t="shared" si="43"/>
        <v>52.946022242806556</v>
      </c>
      <c r="AL225" s="17">
        <v>0.23602000000000001</v>
      </c>
      <c r="AM225" s="71" t="s">
        <v>50</v>
      </c>
      <c r="AO225" s="19">
        <v>284</v>
      </c>
      <c r="AP225" s="20" t="s">
        <v>285</v>
      </c>
      <c r="AQ225" s="21">
        <v>44</v>
      </c>
      <c r="AR225" s="21">
        <v>44</v>
      </c>
      <c r="AS225" s="22">
        <v>38</v>
      </c>
      <c r="AT225" s="22">
        <v>6</v>
      </c>
      <c r="AU225" s="23">
        <v>0</v>
      </c>
      <c r="AV225" s="24">
        <v>169</v>
      </c>
      <c r="AW225" s="22">
        <v>85</v>
      </c>
      <c r="AX225" s="23">
        <v>84</v>
      </c>
      <c r="AZ225"/>
    </row>
    <row r="226" spans="2:52" x14ac:dyDescent="0.25">
      <c r="B226" s="13">
        <f t="shared" si="44"/>
        <v>223</v>
      </c>
      <c r="C226" s="28" t="str">
        <f>VLOOKUP($D$4:$D$406,[1]Hoja2!$D$2:$E$486,2,FALSE)</f>
        <v>SITRAPLASH</v>
      </c>
      <c r="D226" s="17">
        <v>397</v>
      </c>
      <c r="E226" s="17">
        <v>0.81818181818181801</v>
      </c>
      <c r="F226" s="17">
        <v>0.86363636363636354</v>
      </c>
      <c r="G226" s="17">
        <v>1</v>
      </c>
      <c r="H226" s="17">
        <v>0.87499999999999978</v>
      </c>
      <c r="I226" s="17">
        <v>0.93749999999999989</v>
      </c>
      <c r="J226" s="17">
        <v>0.93749999999999989</v>
      </c>
      <c r="K226" s="17">
        <v>1</v>
      </c>
      <c r="L226" s="17">
        <v>0.93749999999999989</v>
      </c>
      <c r="M226" s="17">
        <v>0.87499999999999978</v>
      </c>
      <c r="N226" s="17">
        <v>0.25</v>
      </c>
      <c r="O226" s="17">
        <v>0.18750000000000003</v>
      </c>
      <c r="P226" s="17">
        <v>0.6875</v>
      </c>
      <c r="Q226" s="17">
        <v>0.5</v>
      </c>
      <c r="R226" s="17">
        <v>0.75</v>
      </c>
      <c r="S226" s="17">
        <v>84.999999999999986</v>
      </c>
      <c r="T226" s="17">
        <v>0.24084</v>
      </c>
      <c r="U226" s="71" t="str">
        <f t="shared" si="45"/>
        <v>Media</v>
      </c>
      <c r="AE226" s="17">
        <f t="shared" si="37"/>
        <v>85</v>
      </c>
      <c r="AF226" s="18">
        <f t="shared" si="38"/>
        <v>112.73010051780462</v>
      </c>
      <c r="AG226" s="17">
        <f t="shared" si="39"/>
        <v>5</v>
      </c>
      <c r="AH226" s="17">
        <f t="shared" si="40"/>
        <v>17</v>
      </c>
      <c r="AI226" s="17">
        <f t="shared" si="41"/>
        <v>0</v>
      </c>
      <c r="AJ226" s="17">
        <f t="shared" si="42"/>
        <v>22</v>
      </c>
      <c r="AK226" s="18">
        <f t="shared" si="43"/>
        <v>38.827082978058137</v>
      </c>
      <c r="AL226" s="17">
        <v>0.24084</v>
      </c>
      <c r="AM226" s="71" t="s">
        <v>50</v>
      </c>
      <c r="AO226" s="19">
        <v>286</v>
      </c>
      <c r="AP226" s="20" t="s">
        <v>286</v>
      </c>
      <c r="AQ226" s="21">
        <v>184</v>
      </c>
      <c r="AR226" s="21">
        <v>184</v>
      </c>
      <c r="AS226" s="22">
        <v>152</v>
      </c>
      <c r="AT226" s="22">
        <v>32</v>
      </c>
      <c r="AU226" s="23">
        <v>0</v>
      </c>
      <c r="AV226" s="24">
        <v>715</v>
      </c>
      <c r="AW226" s="22">
        <v>341</v>
      </c>
      <c r="AX226" s="23">
        <v>374</v>
      </c>
      <c r="AZ226"/>
    </row>
    <row r="227" spans="2:52" x14ac:dyDescent="0.25">
      <c r="B227" s="13">
        <f t="shared" si="44"/>
        <v>224</v>
      </c>
      <c r="C227" s="28" t="str">
        <f>VLOOKUP($D$4:$D$406,[1]Hoja2!$D$2:$E$486,2,FALSE)</f>
        <v>Col. Las Vegas</v>
      </c>
      <c r="D227" s="17">
        <v>101</v>
      </c>
      <c r="E227" s="17">
        <v>0.58858267716535451</v>
      </c>
      <c r="F227" s="17">
        <v>0.91141732283464594</v>
      </c>
      <c r="G227" s="17">
        <v>0.98031496062992152</v>
      </c>
      <c r="H227" s="17">
        <v>0.95549738219895275</v>
      </c>
      <c r="I227" s="17">
        <v>0.9738219895287954</v>
      </c>
      <c r="J227" s="17">
        <v>0.97905759162303663</v>
      </c>
      <c r="K227" s="17">
        <v>0.97643979057591568</v>
      </c>
      <c r="L227" s="17">
        <v>0.98691099476439825</v>
      </c>
      <c r="M227" s="17">
        <v>0.92146596858638774</v>
      </c>
      <c r="N227" s="17">
        <v>0.14136125654450271</v>
      </c>
      <c r="O227" s="17">
        <v>6.5445026178010485E-2</v>
      </c>
      <c r="P227" s="17">
        <v>0.52617801047120438</v>
      </c>
      <c r="Q227" s="17">
        <v>0.48952879581151826</v>
      </c>
      <c r="R227" s="17">
        <v>0.69895287958115204</v>
      </c>
      <c r="S227" s="17">
        <v>1714.0000000000007</v>
      </c>
      <c r="T227" s="17">
        <v>0.24334</v>
      </c>
      <c r="U227" s="71" t="str">
        <f t="shared" si="45"/>
        <v>Media</v>
      </c>
      <c r="AE227" s="17">
        <f t="shared" si="37"/>
        <v>1708</v>
      </c>
      <c r="AF227" s="18">
        <f t="shared" si="38"/>
        <v>2265.2119021695326</v>
      </c>
      <c r="AG227" s="17">
        <f t="shared" si="39"/>
        <v>35</v>
      </c>
      <c r="AH227" s="17">
        <f t="shared" si="40"/>
        <v>471</v>
      </c>
      <c r="AI227" s="17">
        <f t="shared" si="41"/>
        <v>0</v>
      </c>
      <c r="AJ227" s="17">
        <f t="shared" si="42"/>
        <v>506</v>
      </c>
      <c r="AK227" s="18">
        <f t="shared" si="43"/>
        <v>893.02290849533722</v>
      </c>
      <c r="AL227" s="17">
        <v>0.24334</v>
      </c>
      <c r="AM227" s="71" t="s">
        <v>50</v>
      </c>
      <c r="AO227" s="19">
        <v>287</v>
      </c>
      <c r="AP227" s="20" t="s">
        <v>287</v>
      </c>
      <c r="AQ227" s="21">
        <v>2186</v>
      </c>
      <c r="AR227" s="21">
        <v>2186</v>
      </c>
      <c r="AS227" s="22">
        <v>2021</v>
      </c>
      <c r="AT227" s="22">
        <v>165</v>
      </c>
      <c r="AU227" s="23">
        <v>0</v>
      </c>
      <c r="AV227" s="24">
        <v>8769</v>
      </c>
      <c r="AW227" s="22">
        <v>4167</v>
      </c>
      <c r="AX227" s="23">
        <v>4602</v>
      </c>
      <c r="AZ227"/>
    </row>
    <row r="228" spans="2:52" x14ac:dyDescent="0.25">
      <c r="B228" s="13">
        <f t="shared" si="44"/>
        <v>225</v>
      </c>
      <c r="C228" s="28" t="str">
        <f>VLOOKUP($D$4:$D$406,[1]Hoja2!$D$2:$E$486,2,FALSE)</f>
        <v>EL EDEN</v>
      </c>
      <c r="D228" s="17">
        <v>244</v>
      </c>
      <c r="E228" s="17">
        <v>0.72972972972972938</v>
      </c>
      <c r="F228" s="17">
        <v>0.96621621621621667</v>
      </c>
      <c r="G228" s="17">
        <v>0.9864864864864864</v>
      </c>
      <c r="H228" s="17">
        <v>0.97580645161290291</v>
      </c>
      <c r="I228" s="17">
        <v>1</v>
      </c>
      <c r="J228" s="17">
        <v>1</v>
      </c>
      <c r="K228" s="17">
        <v>1</v>
      </c>
      <c r="L228" s="17">
        <v>0.97580645161290336</v>
      </c>
      <c r="M228" s="17">
        <v>0.95967741935483886</v>
      </c>
      <c r="N228" s="17">
        <v>8.8709677419354843E-2</v>
      </c>
      <c r="O228" s="17">
        <v>2.419354838709677E-2</v>
      </c>
      <c r="P228" s="17">
        <v>0.5161290322580645</v>
      </c>
      <c r="Q228" s="17">
        <v>0.41935483870967738</v>
      </c>
      <c r="R228" s="17">
        <v>0.65322580645161288</v>
      </c>
      <c r="S228" s="17">
        <v>566</v>
      </c>
      <c r="T228" s="17">
        <v>0.24637000000000001</v>
      </c>
      <c r="U228" s="71" t="str">
        <f t="shared" si="45"/>
        <v>Media</v>
      </c>
      <c r="AE228" s="17">
        <f t="shared" si="37"/>
        <v>570</v>
      </c>
      <c r="AF228" s="18">
        <f t="shared" si="38"/>
        <v>755.95479170763099</v>
      </c>
      <c r="AG228" s="17">
        <f t="shared" si="39"/>
        <v>12</v>
      </c>
      <c r="AH228" s="17">
        <f t="shared" si="40"/>
        <v>137</v>
      </c>
      <c r="AI228" s="17">
        <f t="shared" si="41"/>
        <v>0</v>
      </c>
      <c r="AJ228" s="17">
        <f t="shared" si="42"/>
        <v>149</v>
      </c>
      <c r="AK228" s="18">
        <f t="shared" si="43"/>
        <v>262.96524380593922</v>
      </c>
      <c r="AL228" s="17">
        <v>0.24637000000000001</v>
      </c>
      <c r="AM228" s="71" t="s">
        <v>50</v>
      </c>
      <c r="AO228" s="19">
        <v>288</v>
      </c>
      <c r="AP228" s="20" t="s">
        <v>288</v>
      </c>
      <c r="AQ228" s="21">
        <v>23</v>
      </c>
      <c r="AR228" s="21">
        <v>23</v>
      </c>
      <c r="AS228" s="22">
        <v>13</v>
      </c>
      <c r="AT228" s="22">
        <v>10</v>
      </c>
      <c r="AU228" s="23">
        <v>0</v>
      </c>
      <c r="AV228" s="24">
        <v>30</v>
      </c>
      <c r="AW228" s="22">
        <v>12</v>
      </c>
      <c r="AX228" s="23">
        <v>18</v>
      </c>
      <c r="AZ228"/>
    </row>
    <row r="229" spans="2:52" x14ac:dyDescent="0.25">
      <c r="B229" s="13">
        <f t="shared" si="44"/>
        <v>226</v>
      </c>
      <c r="C229" s="28" t="str">
        <f>VLOOKUP($D$4:$D$406,[1]Hoja2!$D$2:$E$486,2,FALSE)</f>
        <v>Col. Arenales</v>
      </c>
      <c r="D229" s="17">
        <v>179</v>
      </c>
      <c r="E229" s="17">
        <v>0.78873239436619669</v>
      </c>
      <c r="F229" s="17">
        <v>0.88732394366197209</v>
      </c>
      <c r="G229" s="17">
        <v>0.95070422535211274</v>
      </c>
      <c r="H229" s="17">
        <v>0.97368421052631549</v>
      </c>
      <c r="I229" s="17">
        <v>0.96491228070175428</v>
      </c>
      <c r="J229" s="17">
        <v>1</v>
      </c>
      <c r="K229" s="17">
        <v>0.99122807017543857</v>
      </c>
      <c r="L229" s="17">
        <v>0.98245614035087703</v>
      </c>
      <c r="M229" s="17">
        <v>0.8771929824561403</v>
      </c>
      <c r="N229" s="17">
        <v>0.12280701754385973</v>
      </c>
      <c r="O229" s="17">
        <v>7.0175438596491224E-2</v>
      </c>
      <c r="P229" s="17">
        <v>0.61403508771929804</v>
      </c>
      <c r="Q229" s="17">
        <v>0.52631578947368418</v>
      </c>
      <c r="R229" s="17">
        <v>0.63157894736842102</v>
      </c>
      <c r="S229" s="17">
        <v>472.99999999999966</v>
      </c>
      <c r="T229" s="17">
        <v>0.25001000000000001</v>
      </c>
      <c r="U229" s="71" t="str">
        <f t="shared" si="45"/>
        <v>Media</v>
      </c>
      <c r="AE229" s="17">
        <f t="shared" si="37"/>
        <v>473</v>
      </c>
      <c r="AF229" s="18">
        <f t="shared" si="38"/>
        <v>627.30985346966565</v>
      </c>
      <c r="AG229" s="17">
        <f t="shared" si="39"/>
        <v>14</v>
      </c>
      <c r="AH229" s="17">
        <f t="shared" si="40"/>
        <v>128</v>
      </c>
      <c r="AI229" s="17">
        <f t="shared" si="41"/>
        <v>0</v>
      </c>
      <c r="AJ229" s="17">
        <f t="shared" si="42"/>
        <v>142</v>
      </c>
      <c r="AK229" s="18">
        <f t="shared" si="43"/>
        <v>250.61117194928437</v>
      </c>
      <c r="AL229" s="17">
        <v>0.25001000000000001</v>
      </c>
      <c r="AM229" s="71" t="s">
        <v>50</v>
      </c>
      <c r="AO229" s="19">
        <v>289</v>
      </c>
      <c r="AP229" s="20" t="s">
        <v>289</v>
      </c>
      <c r="AQ229" s="21">
        <v>63</v>
      </c>
      <c r="AR229" s="21">
        <v>63</v>
      </c>
      <c r="AS229" s="22">
        <v>55</v>
      </c>
      <c r="AT229" s="22">
        <v>8</v>
      </c>
      <c r="AU229" s="23">
        <v>0</v>
      </c>
      <c r="AV229" s="24">
        <v>220</v>
      </c>
      <c r="AW229" s="22">
        <v>93</v>
      </c>
      <c r="AX229" s="23">
        <v>127</v>
      </c>
      <c r="AZ229"/>
    </row>
    <row r="230" spans="2:52" x14ac:dyDescent="0.25">
      <c r="B230" s="13">
        <f t="shared" si="44"/>
        <v>227</v>
      </c>
      <c r="C230" s="28" t="str">
        <f>VLOOKUP($D$4:$D$406,[1]Hoja2!$D$2:$E$486,2,FALSE)</f>
        <v>Col. Modesto Rodas A. No 1</v>
      </c>
      <c r="D230" s="17">
        <v>113</v>
      </c>
      <c r="E230" s="17">
        <v>0.67036011080332392</v>
      </c>
      <c r="F230" s="17">
        <v>0.9390581717451516</v>
      </c>
      <c r="G230" s="17">
        <v>0.96398891966758971</v>
      </c>
      <c r="H230" s="17">
        <v>0.97832817337461342</v>
      </c>
      <c r="I230" s="17">
        <v>0.98452012383900911</v>
      </c>
      <c r="J230" s="17">
        <v>0.9907120743034058</v>
      </c>
      <c r="K230" s="17">
        <v>0.9907120743034058</v>
      </c>
      <c r="L230" s="17">
        <v>0.8637770897832816</v>
      </c>
      <c r="M230" s="17">
        <v>0.96904024767801855</v>
      </c>
      <c r="N230" s="17">
        <v>0.13003095975232198</v>
      </c>
      <c r="O230" s="17">
        <v>6.1919504643962828E-2</v>
      </c>
      <c r="P230" s="17">
        <v>0.57894736842105288</v>
      </c>
      <c r="Q230" s="17">
        <v>0.6068111455108357</v>
      </c>
      <c r="R230" s="17">
        <v>0.64396284829721318</v>
      </c>
      <c r="S230" s="17">
        <v>1235.0000000000002</v>
      </c>
      <c r="T230" s="17">
        <v>0.25108000000000003</v>
      </c>
      <c r="U230" s="71" t="str">
        <f t="shared" si="45"/>
        <v>Media</v>
      </c>
      <c r="AE230" s="17">
        <f t="shared" si="37"/>
        <v>1248</v>
      </c>
      <c r="AF230" s="18">
        <f t="shared" si="38"/>
        <v>1655.1431228967078</v>
      </c>
      <c r="AG230" s="17">
        <f t="shared" si="39"/>
        <v>23</v>
      </c>
      <c r="AH230" s="17">
        <f t="shared" si="40"/>
        <v>343</v>
      </c>
      <c r="AI230" s="17">
        <f t="shared" si="41"/>
        <v>0</v>
      </c>
      <c r="AJ230" s="17">
        <f t="shared" si="42"/>
        <v>366</v>
      </c>
      <c r="AK230" s="18">
        <f t="shared" si="43"/>
        <v>645.94147136224001</v>
      </c>
      <c r="AL230" s="17">
        <v>0.25108000000000003</v>
      </c>
      <c r="AM230" s="71" t="s">
        <v>50</v>
      </c>
      <c r="AO230" s="19">
        <v>291</v>
      </c>
      <c r="AP230" s="20" t="s">
        <v>290</v>
      </c>
      <c r="AQ230" s="21">
        <v>276</v>
      </c>
      <c r="AR230" s="21">
        <v>275</v>
      </c>
      <c r="AS230" s="22">
        <v>245</v>
      </c>
      <c r="AT230" s="22">
        <v>30</v>
      </c>
      <c r="AU230" s="23">
        <v>1</v>
      </c>
      <c r="AV230" s="24">
        <v>709</v>
      </c>
      <c r="AW230" s="22">
        <v>321</v>
      </c>
      <c r="AX230" s="23">
        <v>388</v>
      </c>
      <c r="AZ230"/>
    </row>
    <row r="231" spans="2:52" x14ac:dyDescent="0.25">
      <c r="B231" s="13">
        <f t="shared" si="44"/>
        <v>228</v>
      </c>
      <c r="C231" s="28" t="str">
        <f>VLOOKUP($D$4:$D$406,[1]Hoja2!$D$2:$E$486,2,FALSE)</f>
        <v>Col. Ramón V. Morales</v>
      </c>
      <c r="D231" s="17">
        <v>134</v>
      </c>
      <c r="E231" s="17">
        <v>0.75301204819277112</v>
      </c>
      <c r="F231" s="17">
        <v>0.93574297188755029</v>
      </c>
      <c r="G231" s="17">
        <v>0.98795180722891618</v>
      </c>
      <c r="H231" s="17">
        <v>0.95774647887323905</v>
      </c>
      <c r="I231" s="17">
        <v>0.96713615023474186</v>
      </c>
      <c r="J231" s="17">
        <v>0.98591549295774716</v>
      </c>
      <c r="K231" s="17">
        <v>0.97887323943661986</v>
      </c>
      <c r="L231" s="17">
        <v>0.94835680751173723</v>
      </c>
      <c r="M231" s="17">
        <v>0.84507042253521036</v>
      </c>
      <c r="N231" s="17">
        <v>0.11032863849765265</v>
      </c>
      <c r="O231" s="17">
        <v>3.0516431924882678E-2</v>
      </c>
      <c r="P231" s="17">
        <v>0.65258215962441235</v>
      </c>
      <c r="Q231" s="17">
        <v>0.52816901408450745</v>
      </c>
      <c r="R231" s="17">
        <v>0.69248826291079812</v>
      </c>
      <c r="S231" s="17">
        <v>1870.0000000000007</v>
      </c>
      <c r="T231" s="17">
        <v>0.25805</v>
      </c>
      <c r="U231" s="71" t="str">
        <f t="shared" si="45"/>
        <v>Media</v>
      </c>
      <c r="AE231" s="17">
        <f t="shared" si="37"/>
        <v>1867</v>
      </c>
      <c r="AF231" s="18">
        <f t="shared" si="38"/>
        <v>2476.0835019616616</v>
      </c>
      <c r="AG231" s="17">
        <f t="shared" si="39"/>
        <v>53</v>
      </c>
      <c r="AH231" s="17">
        <f t="shared" si="40"/>
        <v>444</v>
      </c>
      <c r="AI231" s="17">
        <f t="shared" si="41"/>
        <v>0</v>
      </c>
      <c r="AJ231" s="17">
        <f t="shared" si="42"/>
        <v>497</v>
      </c>
      <c r="AK231" s="18">
        <f t="shared" si="43"/>
        <v>877.13910182249526</v>
      </c>
      <c r="AL231" s="17">
        <v>0.25805</v>
      </c>
      <c r="AM231" s="71" t="s">
        <v>50</v>
      </c>
      <c r="AO231" s="19">
        <v>292</v>
      </c>
      <c r="AP231" s="20" t="s">
        <v>291</v>
      </c>
      <c r="AQ231" s="21">
        <v>284</v>
      </c>
      <c r="AR231" s="21">
        <v>284</v>
      </c>
      <c r="AS231" s="22">
        <v>256</v>
      </c>
      <c r="AT231" s="22">
        <v>28</v>
      </c>
      <c r="AU231" s="23">
        <v>0</v>
      </c>
      <c r="AV231" s="24">
        <v>1024</v>
      </c>
      <c r="AW231" s="22">
        <v>541</v>
      </c>
      <c r="AX231" s="23">
        <v>483</v>
      </c>
      <c r="AZ231"/>
    </row>
    <row r="232" spans="2:52" x14ac:dyDescent="0.25">
      <c r="B232" s="13">
        <f t="shared" si="44"/>
        <v>229</v>
      </c>
      <c r="C232" s="28" t="str">
        <f>VLOOKUP($D$4:$D$406,[1]Hoja2!$D$2:$E$486,2,FALSE)</f>
        <v>Col. San Antonio</v>
      </c>
      <c r="D232" s="17">
        <v>146</v>
      </c>
      <c r="E232" s="17">
        <v>0.63157894736842191</v>
      </c>
      <c r="F232" s="17">
        <v>0.97267206477732804</v>
      </c>
      <c r="G232" s="17">
        <v>0.9888663967611333</v>
      </c>
      <c r="H232" s="17">
        <v>0.97790697674418625</v>
      </c>
      <c r="I232" s="17">
        <v>0.97674418604651203</v>
      </c>
      <c r="J232" s="17">
        <v>0.9918604651162789</v>
      </c>
      <c r="K232" s="17">
        <v>0.99534883720930312</v>
      </c>
      <c r="L232" s="17">
        <v>0.98604651162790691</v>
      </c>
      <c r="M232" s="17">
        <v>0.97325581395348892</v>
      </c>
      <c r="N232" s="17">
        <v>0.10465116279069761</v>
      </c>
      <c r="O232" s="17">
        <v>3.4883720930232537E-2</v>
      </c>
      <c r="P232" s="17">
        <v>0.55697674418604692</v>
      </c>
      <c r="Q232" s="17">
        <v>0.49883720930232572</v>
      </c>
      <c r="R232" s="17">
        <v>0.60813953488372063</v>
      </c>
      <c r="S232" s="17">
        <v>3647.9999999999982</v>
      </c>
      <c r="T232" s="17">
        <v>0.27836</v>
      </c>
      <c r="U232" s="71" t="str">
        <f t="shared" si="45"/>
        <v>Media</v>
      </c>
      <c r="AE232" s="17">
        <f t="shared" si="37"/>
        <v>3645</v>
      </c>
      <c r="AF232" s="18">
        <f t="shared" si="38"/>
        <v>4834.1319574987983</v>
      </c>
      <c r="AG232" s="17">
        <f t="shared" si="39"/>
        <v>93</v>
      </c>
      <c r="AH232" s="17">
        <f t="shared" si="40"/>
        <v>893</v>
      </c>
      <c r="AI232" s="17">
        <f t="shared" si="41"/>
        <v>0</v>
      </c>
      <c r="AJ232" s="17">
        <f t="shared" si="42"/>
        <v>986</v>
      </c>
      <c r="AK232" s="18">
        <f t="shared" si="43"/>
        <v>1740.1592643802421</v>
      </c>
      <c r="AL232" s="17">
        <v>0.27836</v>
      </c>
      <c r="AM232" s="71" t="s">
        <v>50</v>
      </c>
      <c r="AO232" s="19">
        <v>293</v>
      </c>
      <c r="AP232" s="20" t="s">
        <v>292</v>
      </c>
      <c r="AQ232" s="21">
        <v>439</v>
      </c>
      <c r="AR232" s="21">
        <v>439</v>
      </c>
      <c r="AS232" s="22">
        <v>406</v>
      </c>
      <c r="AT232" s="22">
        <v>33</v>
      </c>
      <c r="AU232" s="23">
        <v>0</v>
      </c>
      <c r="AV232" s="24">
        <v>1848</v>
      </c>
      <c r="AW232" s="22">
        <v>885</v>
      </c>
      <c r="AX232" s="23">
        <v>963</v>
      </c>
      <c r="AZ232"/>
    </row>
    <row r="233" spans="2:52" x14ac:dyDescent="0.25">
      <c r="B233" s="13">
        <f t="shared" si="44"/>
        <v>230</v>
      </c>
      <c r="C233" s="28" t="str">
        <f>VLOOKUP($D$4:$D$406,[1]Hoja2!$D$2:$E$486,2,FALSE)</f>
        <v>Barrio El Hipódromo</v>
      </c>
      <c r="D233" s="17">
        <v>10</v>
      </c>
      <c r="E233" s="17">
        <v>0.59466666666666657</v>
      </c>
      <c r="F233" s="17">
        <v>0.92663043478260931</v>
      </c>
      <c r="G233" s="17">
        <v>0.97554347826086929</v>
      </c>
      <c r="H233" s="17">
        <v>0.96928327645051227</v>
      </c>
      <c r="I233" s="17">
        <v>0.97269624573378888</v>
      </c>
      <c r="J233" s="17">
        <v>0.993174061433447</v>
      </c>
      <c r="K233" s="17">
        <v>0.99658703071672383</v>
      </c>
      <c r="L233" s="17">
        <v>0.96245733788395904</v>
      </c>
      <c r="M233" s="17">
        <v>0.95904436860068232</v>
      </c>
      <c r="N233" s="17">
        <v>0.13993174061433453</v>
      </c>
      <c r="O233" s="17">
        <v>4.0955631399317412E-2</v>
      </c>
      <c r="P233" s="17">
        <v>0.44368600682593867</v>
      </c>
      <c r="Q233" s="17">
        <v>0.54266211604095571</v>
      </c>
      <c r="R233" s="17">
        <v>0.65529010238907881</v>
      </c>
      <c r="S233" s="17">
        <v>1184</v>
      </c>
      <c r="T233" s="17">
        <v>0.28397</v>
      </c>
      <c r="U233" s="71" t="str">
        <f t="shared" si="45"/>
        <v>Media</v>
      </c>
      <c r="AE233" s="17">
        <f t="shared" si="37"/>
        <v>999</v>
      </c>
      <c r="AF233" s="18">
        <f t="shared" si="38"/>
        <v>1324.9102402033743</v>
      </c>
      <c r="AG233" s="17">
        <f t="shared" si="39"/>
        <v>53</v>
      </c>
      <c r="AH233" s="17">
        <f t="shared" si="40"/>
        <v>263</v>
      </c>
      <c r="AI233" s="17">
        <f t="shared" si="41"/>
        <v>7</v>
      </c>
      <c r="AJ233" s="17">
        <f t="shared" si="42"/>
        <v>316</v>
      </c>
      <c r="AK233" s="18">
        <f t="shared" si="43"/>
        <v>557.69810095756236</v>
      </c>
      <c r="AL233" s="17">
        <v>0.28397</v>
      </c>
      <c r="AM233" s="71" t="s">
        <v>50</v>
      </c>
      <c r="AO233" s="19">
        <v>294</v>
      </c>
      <c r="AP233" s="20" t="s">
        <v>293</v>
      </c>
      <c r="AQ233" s="21">
        <v>235</v>
      </c>
      <c r="AR233" s="21">
        <v>235</v>
      </c>
      <c r="AS233" s="22">
        <v>211</v>
      </c>
      <c r="AT233" s="22">
        <v>24</v>
      </c>
      <c r="AU233" s="23">
        <v>0</v>
      </c>
      <c r="AV233" s="24">
        <v>1011</v>
      </c>
      <c r="AW233" s="22">
        <v>489</v>
      </c>
      <c r="AX233" s="23">
        <v>522</v>
      </c>
      <c r="AZ233"/>
    </row>
    <row r="234" spans="2:52" ht="15.75" x14ac:dyDescent="0.25">
      <c r="B234" s="13">
        <f t="shared" si="44"/>
        <v>231</v>
      </c>
      <c r="C234" s="65" t="s">
        <v>85</v>
      </c>
      <c r="D234" s="17">
        <v>24</v>
      </c>
      <c r="E234" s="17">
        <v>0.93442622950819665</v>
      </c>
      <c r="F234" s="17">
        <v>0.85245901639344268</v>
      </c>
      <c r="G234" s="17">
        <v>1</v>
      </c>
      <c r="H234" s="17">
        <v>0.9464285714285714</v>
      </c>
      <c r="I234" s="17">
        <v>1</v>
      </c>
      <c r="J234" s="17">
        <v>1</v>
      </c>
      <c r="K234" s="17">
        <v>1</v>
      </c>
      <c r="L234" s="17">
        <v>1</v>
      </c>
      <c r="M234" s="17">
        <v>1</v>
      </c>
      <c r="N234" s="17">
        <v>7.1428571428571425E-2</v>
      </c>
      <c r="O234" s="17">
        <v>1.785714285714286E-2</v>
      </c>
      <c r="P234" s="17">
        <v>0.71428571428571419</v>
      </c>
      <c r="Q234" s="17">
        <v>0.39285714285714285</v>
      </c>
      <c r="R234" s="17">
        <v>0.60714285714285721</v>
      </c>
      <c r="S234" s="17">
        <v>277.00000000000011</v>
      </c>
      <c r="T234" s="17">
        <v>0.30082999999999999</v>
      </c>
      <c r="U234" s="71" t="str">
        <f t="shared" si="45"/>
        <v>Media</v>
      </c>
      <c r="AE234" s="17">
        <v>0</v>
      </c>
      <c r="AF234" s="18">
        <f t="shared" si="38"/>
        <v>0</v>
      </c>
      <c r="AG234" s="17" t="e">
        <f t="shared" si="39"/>
        <v>#N/A</v>
      </c>
      <c r="AH234" s="17" t="e">
        <f t="shared" si="40"/>
        <v>#N/A</v>
      </c>
      <c r="AI234" s="17" t="e">
        <f t="shared" si="41"/>
        <v>#N/A</v>
      </c>
      <c r="AJ234" s="17">
        <v>0</v>
      </c>
      <c r="AK234" s="18">
        <f t="shared" si="43"/>
        <v>0</v>
      </c>
      <c r="AL234" s="17">
        <v>0.30082999999999999</v>
      </c>
      <c r="AM234" s="71" t="s">
        <v>50</v>
      </c>
      <c r="AO234" s="19">
        <v>295</v>
      </c>
      <c r="AP234" s="20" t="s">
        <v>294</v>
      </c>
      <c r="AQ234" s="21">
        <v>180</v>
      </c>
      <c r="AR234" s="21">
        <v>180</v>
      </c>
      <c r="AS234" s="22">
        <v>140</v>
      </c>
      <c r="AT234" s="22">
        <v>40</v>
      </c>
      <c r="AU234" s="23">
        <v>0</v>
      </c>
      <c r="AV234" s="24">
        <v>673</v>
      </c>
      <c r="AW234" s="22">
        <v>342</v>
      </c>
      <c r="AX234" s="23">
        <v>331</v>
      </c>
      <c r="AZ234"/>
    </row>
    <row r="235" spans="2:52" x14ac:dyDescent="0.25">
      <c r="B235" s="13">
        <f t="shared" si="44"/>
        <v>232</v>
      </c>
      <c r="C235" s="28" t="str">
        <f>VLOOKUP($D$4:$D$406,[1]Hoja2!$D$2:$E$486,2,FALSE)</f>
        <v>Barrio Medina</v>
      </c>
      <c r="D235" s="17">
        <v>25</v>
      </c>
      <c r="E235" s="17">
        <v>0.45260989010988995</v>
      </c>
      <c r="F235" s="17">
        <v>0.90574475404196775</v>
      </c>
      <c r="G235" s="17">
        <v>0.98864809081527361</v>
      </c>
      <c r="H235" s="17">
        <v>0.98988195615514296</v>
      </c>
      <c r="I235" s="17">
        <v>0.98102866779089271</v>
      </c>
      <c r="J235" s="17">
        <v>0.99536256323777528</v>
      </c>
      <c r="K235" s="17">
        <v>0.99662731871838062</v>
      </c>
      <c r="L235" s="17">
        <v>0.97934232715008374</v>
      </c>
      <c r="M235" s="17">
        <v>0.96500843170320316</v>
      </c>
      <c r="N235" s="17">
        <v>0.15978077571669475</v>
      </c>
      <c r="O235" s="17">
        <v>8.5160202360877221E-2</v>
      </c>
      <c r="P235" s="17">
        <v>0.31829679595278237</v>
      </c>
      <c r="Q235" s="17">
        <v>0.51854974704890378</v>
      </c>
      <c r="R235" s="17">
        <v>0.71458684654300131</v>
      </c>
      <c r="S235" s="17">
        <v>9242.9999999999964</v>
      </c>
      <c r="T235" s="17">
        <v>0.30110999999999999</v>
      </c>
      <c r="U235" s="71" t="str">
        <f t="shared" si="45"/>
        <v>Media</v>
      </c>
      <c r="AE235" s="17">
        <f t="shared" si="37"/>
        <v>9147</v>
      </c>
      <c r="AF235" s="18">
        <f t="shared" si="38"/>
        <v>12131.085052192457</v>
      </c>
      <c r="AG235" s="17">
        <f t="shared" si="39"/>
        <v>359</v>
      </c>
      <c r="AH235" s="17">
        <f t="shared" si="40"/>
        <v>2487</v>
      </c>
      <c r="AI235" s="17">
        <f t="shared" si="41"/>
        <v>5</v>
      </c>
      <c r="AJ235" s="17">
        <f t="shared" si="42"/>
        <v>2846</v>
      </c>
      <c r="AK235" s="18">
        <f t="shared" si="43"/>
        <v>5022.8126434342485</v>
      </c>
      <c r="AL235" s="17">
        <v>0.30110999999999999</v>
      </c>
      <c r="AM235" s="71" t="s">
        <v>50</v>
      </c>
      <c r="AO235" s="19">
        <v>297</v>
      </c>
      <c r="AP235" s="20" t="s">
        <v>295</v>
      </c>
      <c r="AQ235" s="21">
        <v>219</v>
      </c>
      <c r="AR235" s="21">
        <v>218</v>
      </c>
      <c r="AS235" s="22">
        <v>187</v>
      </c>
      <c r="AT235" s="22">
        <v>31</v>
      </c>
      <c r="AU235" s="23">
        <v>1</v>
      </c>
      <c r="AV235" s="24">
        <v>783</v>
      </c>
      <c r="AW235" s="22">
        <v>374</v>
      </c>
      <c r="AX235" s="23">
        <v>409</v>
      </c>
      <c r="AZ235"/>
    </row>
    <row r="236" spans="2:52" x14ac:dyDescent="0.25">
      <c r="B236" s="13">
        <f t="shared" si="44"/>
        <v>233</v>
      </c>
      <c r="C236" s="28" t="str">
        <f>VLOOKUP($D$4:$D$406,[1]Hoja2!$D$2:$E$486,2,FALSE)</f>
        <v>Col. El Perpetuo Socorro</v>
      </c>
      <c r="D236" s="17">
        <v>63</v>
      </c>
      <c r="E236" s="17">
        <v>0.77128953771289477</v>
      </c>
      <c r="F236" s="17">
        <v>0.91727493917274949</v>
      </c>
      <c r="G236" s="17">
        <v>0.99513381995133787</v>
      </c>
      <c r="H236" s="17">
        <v>0.98280802292263614</v>
      </c>
      <c r="I236" s="17">
        <v>0.97994269340974216</v>
      </c>
      <c r="J236" s="17">
        <v>0.99713467048710624</v>
      </c>
      <c r="K236" s="17">
        <v>0.99140401146131829</v>
      </c>
      <c r="L236" s="17">
        <v>0.97994269340974216</v>
      </c>
      <c r="M236" s="17">
        <v>0.96275071633237785</v>
      </c>
      <c r="N236" s="17">
        <v>0.10601719197707733</v>
      </c>
      <c r="O236" s="17">
        <v>3.4383954154727815E-2</v>
      </c>
      <c r="P236" s="17">
        <v>0.71919770773639002</v>
      </c>
      <c r="Q236" s="17">
        <v>0.42979942693409728</v>
      </c>
      <c r="R236" s="17">
        <v>0.61604584527220552</v>
      </c>
      <c r="S236" s="17">
        <v>1660.9999999999991</v>
      </c>
      <c r="T236" s="17">
        <v>0.30152000000000001</v>
      </c>
      <c r="U236" s="71" t="str">
        <f t="shared" si="45"/>
        <v>Media</v>
      </c>
      <c r="AE236" s="17">
        <f t="shared" si="37"/>
        <v>1653</v>
      </c>
      <c r="AF236" s="18">
        <f t="shared" si="38"/>
        <v>2192.2688959521297</v>
      </c>
      <c r="AG236" s="17">
        <f t="shared" si="39"/>
        <v>23</v>
      </c>
      <c r="AH236" s="17">
        <f t="shared" si="40"/>
        <v>387</v>
      </c>
      <c r="AI236" s="17">
        <f t="shared" si="41"/>
        <v>0</v>
      </c>
      <c r="AJ236" s="17">
        <f t="shared" si="42"/>
        <v>410</v>
      </c>
      <c r="AK236" s="18">
        <f t="shared" si="43"/>
        <v>723.59563731835624</v>
      </c>
      <c r="AL236" s="17">
        <v>0.30152000000000001</v>
      </c>
      <c r="AM236" s="71" t="s">
        <v>50</v>
      </c>
      <c r="AO236" s="19">
        <v>298</v>
      </c>
      <c r="AP236" s="20" t="s">
        <v>296</v>
      </c>
      <c r="AQ236" s="21">
        <v>352</v>
      </c>
      <c r="AR236" s="21">
        <v>352</v>
      </c>
      <c r="AS236" s="22">
        <v>334</v>
      </c>
      <c r="AT236" s="22">
        <v>18</v>
      </c>
      <c r="AU236" s="23">
        <v>0</v>
      </c>
      <c r="AV236" s="24">
        <v>1439</v>
      </c>
      <c r="AW236" s="22">
        <v>668</v>
      </c>
      <c r="AX236" s="23">
        <v>771</v>
      </c>
      <c r="AZ236"/>
    </row>
    <row r="237" spans="2:52" x14ac:dyDescent="0.25">
      <c r="B237" s="13">
        <f t="shared" si="44"/>
        <v>234</v>
      </c>
      <c r="C237" s="28" t="str">
        <f>VLOOKUP($D$4:$D$406,[1]Hoja2!$D$2:$E$486,2,FALSE)</f>
        <v>Barrio El Malecón</v>
      </c>
      <c r="D237" s="17">
        <v>11</v>
      </c>
      <c r="E237" s="17">
        <v>0.78160919540229856</v>
      </c>
      <c r="F237" s="17">
        <v>0.8793103448275863</v>
      </c>
      <c r="G237" s="17">
        <v>0.9856321839080463</v>
      </c>
      <c r="H237" s="17">
        <v>0.98913043478260865</v>
      </c>
      <c r="I237" s="17">
        <v>0.98188405797101497</v>
      </c>
      <c r="J237" s="17">
        <v>1</v>
      </c>
      <c r="K237" s="17">
        <v>0.99275362318840565</v>
      </c>
      <c r="L237" s="17">
        <v>0.98913043478260865</v>
      </c>
      <c r="M237" s="17">
        <v>0.51086956521739146</v>
      </c>
      <c r="N237" s="17">
        <v>0.18115942028985504</v>
      </c>
      <c r="O237" s="17">
        <v>0.11956521739130437</v>
      </c>
      <c r="P237" s="17">
        <v>0.68840579710144911</v>
      </c>
      <c r="Q237" s="17">
        <v>0.52898550724637672</v>
      </c>
      <c r="R237" s="17">
        <v>0.67753623188405798</v>
      </c>
      <c r="S237" s="17">
        <v>1235.0000000000007</v>
      </c>
      <c r="T237" s="17">
        <v>0.30257000000000001</v>
      </c>
      <c r="U237" s="71" t="str">
        <f t="shared" si="45"/>
        <v>Media</v>
      </c>
      <c r="AE237" s="17">
        <f t="shared" si="37"/>
        <v>304</v>
      </c>
      <c r="AF237" s="18">
        <f t="shared" si="38"/>
        <v>403.17588891073649</v>
      </c>
      <c r="AG237" s="17">
        <f t="shared" si="39"/>
        <v>3</v>
      </c>
      <c r="AH237" s="17">
        <f t="shared" si="40"/>
        <v>102</v>
      </c>
      <c r="AI237" s="17">
        <f t="shared" si="41"/>
        <v>0</v>
      </c>
      <c r="AJ237" s="17">
        <f t="shared" si="42"/>
        <v>105</v>
      </c>
      <c r="AK237" s="18">
        <f t="shared" si="43"/>
        <v>185.31107784982294</v>
      </c>
      <c r="AL237" s="17">
        <v>0.30257000000000001</v>
      </c>
      <c r="AM237" s="71" t="s">
        <v>50</v>
      </c>
      <c r="AO237" s="19">
        <v>299</v>
      </c>
      <c r="AP237" s="20" t="s">
        <v>297</v>
      </c>
      <c r="AQ237" s="21">
        <v>90</v>
      </c>
      <c r="AR237" s="21">
        <v>90</v>
      </c>
      <c r="AS237" s="22">
        <v>74</v>
      </c>
      <c r="AT237" s="22">
        <v>16</v>
      </c>
      <c r="AU237" s="23">
        <v>0</v>
      </c>
      <c r="AV237" s="24">
        <v>332</v>
      </c>
      <c r="AW237" s="22">
        <v>167</v>
      </c>
      <c r="AX237" s="23">
        <v>165</v>
      </c>
      <c r="AZ237"/>
    </row>
    <row r="238" spans="2:52" x14ac:dyDescent="0.25">
      <c r="B238" s="13">
        <f t="shared" si="44"/>
        <v>235</v>
      </c>
      <c r="C238" s="28" t="str">
        <f>VLOOKUP($D$4:$D$406,[1]Hoja2!$D$2:$E$486,2,FALSE)</f>
        <v>Col. La Esperanza</v>
      </c>
      <c r="D238" s="17">
        <v>86</v>
      </c>
      <c r="E238" s="17">
        <v>0.6637931034482758</v>
      </c>
      <c r="F238" s="17">
        <v>0.91091954022988464</v>
      </c>
      <c r="G238" s="17">
        <v>1</v>
      </c>
      <c r="H238" s="17">
        <v>0.97577854671280251</v>
      </c>
      <c r="I238" s="17">
        <v>0.97923875432525975</v>
      </c>
      <c r="J238" s="17">
        <v>0.99653979238754331</v>
      </c>
      <c r="K238" s="17">
        <v>0.99653979238754331</v>
      </c>
      <c r="L238" s="17">
        <v>0.94117647058823506</v>
      </c>
      <c r="M238" s="17">
        <v>0.98615916955017324</v>
      </c>
      <c r="N238" s="17">
        <v>0.14878892733564011</v>
      </c>
      <c r="O238" s="17">
        <v>5.1903114186851222E-2</v>
      </c>
      <c r="P238" s="17">
        <v>0.5813148788927337</v>
      </c>
      <c r="Q238" s="17">
        <v>0.49134948096885839</v>
      </c>
      <c r="R238" s="17">
        <v>0.67820069204152245</v>
      </c>
      <c r="S238" s="17">
        <v>1284.0000000000002</v>
      </c>
      <c r="T238" s="17">
        <v>0.30714000000000002</v>
      </c>
      <c r="U238" s="71" t="str">
        <f t="shared" si="45"/>
        <v>Media</v>
      </c>
      <c r="AE238" s="17">
        <f t="shared" si="37"/>
        <v>1278</v>
      </c>
      <c r="AF238" s="18">
        <f t="shared" si="38"/>
        <v>1694.9302171971094</v>
      </c>
      <c r="AG238" s="17">
        <f t="shared" si="39"/>
        <v>33</v>
      </c>
      <c r="AH238" s="17">
        <f t="shared" si="40"/>
        <v>314</v>
      </c>
      <c r="AI238" s="17">
        <f t="shared" si="41"/>
        <v>0</v>
      </c>
      <c r="AJ238" s="17">
        <f t="shared" si="42"/>
        <v>347</v>
      </c>
      <c r="AK238" s="18">
        <f t="shared" si="43"/>
        <v>612.40899060846243</v>
      </c>
      <c r="AL238" s="17">
        <v>0.30714000000000002</v>
      </c>
      <c r="AM238" s="71" t="s">
        <v>50</v>
      </c>
      <c r="AO238" s="19">
        <v>300</v>
      </c>
      <c r="AP238" s="20" t="s">
        <v>298</v>
      </c>
      <c r="AQ238" s="21">
        <v>12</v>
      </c>
      <c r="AR238" s="21">
        <v>12</v>
      </c>
      <c r="AS238" s="22">
        <v>11</v>
      </c>
      <c r="AT238" s="22">
        <v>1</v>
      </c>
      <c r="AU238" s="23">
        <v>0</v>
      </c>
      <c r="AV238" s="24">
        <v>28</v>
      </c>
      <c r="AW238" s="22">
        <v>16</v>
      </c>
      <c r="AX238" s="23">
        <v>12</v>
      </c>
      <c r="AZ238"/>
    </row>
    <row r="239" spans="2:52" x14ac:dyDescent="0.25">
      <c r="B239" s="13">
        <f t="shared" si="44"/>
        <v>236</v>
      </c>
      <c r="C239" s="28" t="str">
        <f>VLOOKUP($D$4:$D$406,[1]Hoja2!$D$2:$E$486,2,FALSE)</f>
        <v>Col. Sitra Alus</v>
      </c>
      <c r="D239" s="17">
        <v>161</v>
      </c>
      <c r="E239" s="17">
        <v>0.69398907103825169</v>
      </c>
      <c r="F239" s="17">
        <v>0.93442622950819687</v>
      </c>
      <c r="G239" s="17">
        <v>0.95081967213114749</v>
      </c>
      <c r="H239" s="17">
        <v>0.96296296296296302</v>
      </c>
      <c r="I239" s="17">
        <v>0.96296296296296346</v>
      </c>
      <c r="J239" s="17">
        <v>0.98148148148148096</v>
      </c>
      <c r="K239" s="17">
        <v>0.98148148148148096</v>
      </c>
      <c r="L239" s="17">
        <v>0.98765432098765438</v>
      </c>
      <c r="M239" s="17">
        <v>0.95061728395061718</v>
      </c>
      <c r="N239" s="17">
        <v>9.8765432098765413E-2</v>
      </c>
      <c r="O239" s="17">
        <v>8.6419753086419776E-2</v>
      </c>
      <c r="P239" s="17">
        <v>0.54320987654320996</v>
      </c>
      <c r="Q239" s="17">
        <v>0.53086419753086433</v>
      </c>
      <c r="R239" s="17">
        <v>0.74691358024691368</v>
      </c>
      <c r="S239" s="17">
        <v>717.99999999999932</v>
      </c>
      <c r="T239" s="17">
        <v>0.30737999999999999</v>
      </c>
      <c r="U239" s="71" t="str">
        <f t="shared" si="45"/>
        <v>Media</v>
      </c>
      <c r="AE239" s="17">
        <f t="shared" si="37"/>
        <v>718</v>
      </c>
      <c r="AF239" s="18">
        <f t="shared" si="38"/>
        <v>952.23779025627903</v>
      </c>
      <c r="AG239" s="17">
        <f t="shared" si="39"/>
        <v>21</v>
      </c>
      <c r="AH239" s="17">
        <f t="shared" si="40"/>
        <v>163</v>
      </c>
      <c r="AI239" s="17">
        <f t="shared" si="41"/>
        <v>0</v>
      </c>
      <c r="AJ239" s="17">
        <f t="shared" si="42"/>
        <v>184</v>
      </c>
      <c r="AK239" s="18">
        <f t="shared" si="43"/>
        <v>324.73560308921355</v>
      </c>
      <c r="AL239" s="17">
        <v>0.30737999999999999</v>
      </c>
      <c r="AM239" s="71" t="s">
        <v>50</v>
      </c>
      <c r="AO239" s="19">
        <v>301</v>
      </c>
      <c r="AP239" s="20" t="s">
        <v>299</v>
      </c>
      <c r="AQ239" s="21">
        <v>2</v>
      </c>
      <c r="AR239" s="21">
        <v>2</v>
      </c>
      <c r="AS239" s="22">
        <v>1</v>
      </c>
      <c r="AT239" s="22">
        <v>1</v>
      </c>
      <c r="AU239" s="23">
        <v>0</v>
      </c>
      <c r="AV239" s="24">
        <v>5</v>
      </c>
      <c r="AW239" s="22">
        <v>2</v>
      </c>
      <c r="AX239" s="23">
        <v>3</v>
      </c>
      <c r="AZ239"/>
    </row>
    <row r="240" spans="2:52" x14ac:dyDescent="0.25">
      <c r="B240" s="13">
        <f t="shared" si="44"/>
        <v>237</v>
      </c>
      <c r="C240" s="28" t="str">
        <f>VLOOKUP($D$4:$D$406,[1]Hoja2!$D$2:$E$486,2,FALSE)</f>
        <v>Col. Rapalo</v>
      </c>
      <c r="D240" s="17">
        <v>135</v>
      </c>
      <c r="E240" s="17">
        <v>0.52216748768472898</v>
      </c>
      <c r="F240" s="17">
        <v>0.95230263157894757</v>
      </c>
      <c r="G240" s="17">
        <v>0.99013157894736858</v>
      </c>
      <c r="H240" s="17">
        <v>0.98063380281690116</v>
      </c>
      <c r="I240" s="17">
        <v>0.98239436619718423</v>
      </c>
      <c r="J240" s="17">
        <v>0.99647887323943629</v>
      </c>
      <c r="K240" s="17">
        <v>0.99647887323943629</v>
      </c>
      <c r="L240" s="17">
        <v>0.98239436619718412</v>
      </c>
      <c r="M240" s="17">
        <v>0.98943661971830954</v>
      </c>
      <c r="N240" s="17">
        <v>0.11619718309859142</v>
      </c>
      <c r="O240" s="17">
        <v>7.0422535211267637E-2</v>
      </c>
      <c r="P240" s="17">
        <v>0.40669014084507049</v>
      </c>
      <c r="Q240" s="17">
        <v>0.52816901408450778</v>
      </c>
      <c r="R240" s="17">
        <v>0.70598591549295764</v>
      </c>
      <c r="S240" s="17">
        <v>2271.9999999999977</v>
      </c>
      <c r="T240" s="17">
        <v>0.31376999999999999</v>
      </c>
      <c r="U240" s="71" t="str">
        <f t="shared" si="45"/>
        <v>Media</v>
      </c>
      <c r="AE240" s="17">
        <f t="shared" si="37"/>
        <v>2264</v>
      </c>
      <c r="AF240" s="18">
        <f t="shared" si="38"/>
        <v>3002.5993832036429</v>
      </c>
      <c r="AG240" s="17">
        <f t="shared" si="39"/>
        <v>41</v>
      </c>
      <c r="AH240" s="17">
        <f t="shared" si="40"/>
        <v>565</v>
      </c>
      <c r="AI240" s="17">
        <f t="shared" si="41"/>
        <v>1</v>
      </c>
      <c r="AJ240" s="17">
        <f t="shared" si="42"/>
        <v>606</v>
      </c>
      <c r="AK240" s="18">
        <f t="shared" si="43"/>
        <v>1069.5096493046924</v>
      </c>
      <c r="AL240" s="17">
        <v>0.31376999999999999</v>
      </c>
      <c r="AM240" s="71" t="s">
        <v>50</v>
      </c>
      <c r="AO240" s="19">
        <v>302</v>
      </c>
      <c r="AP240" s="20" t="s">
        <v>300</v>
      </c>
      <c r="AQ240" s="21">
        <v>87</v>
      </c>
      <c r="AR240" s="21">
        <v>87</v>
      </c>
      <c r="AS240" s="22">
        <v>86</v>
      </c>
      <c r="AT240" s="22">
        <v>1</v>
      </c>
      <c r="AU240" s="23">
        <v>0</v>
      </c>
      <c r="AV240" s="24">
        <v>369</v>
      </c>
      <c r="AW240" s="22">
        <v>190</v>
      </c>
      <c r="AX240" s="23">
        <v>179</v>
      </c>
      <c r="AZ240"/>
    </row>
    <row r="241" spans="2:52" x14ac:dyDescent="0.25">
      <c r="B241" s="13">
        <f t="shared" si="44"/>
        <v>238</v>
      </c>
      <c r="C241" s="28" t="str">
        <f>VLOOKUP($D$4:$D$406,[1]Hoja2!$D$2:$E$486,2,FALSE)</f>
        <v>LLANOS DE SULA I</v>
      </c>
      <c r="D241" s="17">
        <v>297</v>
      </c>
      <c r="E241" s="17">
        <v>0.91743119266055018</v>
      </c>
      <c r="F241" s="17">
        <v>0.95852534562211944</v>
      </c>
      <c r="G241" s="17">
        <v>0.99078341013824878</v>
      </c>
      <c r="H241" s="17">
        <v>0.96449704142011838</v>
      </c>
      <c r="I241" s="17">
        <v>0.87573964497041412</v>
      </c>
      <c r="J241" s="17">
        <v>0.98816568047337294</v>
      </c>
      <c r="K241" s="17">
        <v>0.98816568047337294</v>
      </c>
      <c r="L241" s="17">
        <v>0.97041420118343213</v>
      </c>
      <c r="M241" s="17">
        <v>0.91124260355029574</v>
      </c>
      <c r="N241" s="17">
        <v>7.6923076923076941E-2</v>
      </c>
      <c r="O241" s="17">
        <v>4.1420118343195256E-2</v>
      </c>
      <c r="P241" s="17">
        <v>0.63313609467455612</v>
      </c>
      <c r="Q241" s="17">
        <v>0.50295857988165682</v>
      </c>
      <c r="R241" s="17">
        <v>0.76331360946745541</v>
      </c>
      <c r="S241" s="17">
        <v>774.00000000000011</v>
      </c>
      <c r="T241" s="17">
        <v>0.31817000000000001</v>
      </c>
      <c r="U241" s="71" t="str">
        <f t="shared" si="45"/>
        <v>Media</v>
      </c>
      <c r="AE241" s="17">
        <f t="shared" si="37"/>
        <v>783</v>
      </c>
      <c r="AF241" s="18">
        <f t="shared" si="38"/>
        <v>1038.4431612404826</v>
      </c>
      <c r="AG241" s="17">
        <f t="shared" si="39"/>
        <v>31</v>
      </c>
      <c r="AH241" s="17">
        <f t="shared" si="40"/>
        <v>187</v>
      </c>
      <c r="AI241" s="17">
        <f t="shared" si="41"/>
        <v>1</v>
      </c>
      <c r="AJ241" s="17">
        <f t="shared" si="42"/>
        <v>218</v>
      </c>
      <c r="AK241" s="18">
        <f t="shared" si="43"/>
        <v>384.74109496439428</v>
      </c>
      <c r="AL241" s="17">
        <v>0.31817000000000001</v>
      </c>
      <c r="AM241" s="71" t="s">
        <v>50</v>
      </c>
      <c r="AO241" s="19">
        <v>303</v>
      </c>
      <c r="AP241" s="20" t="s">
        <v>301</v>
      </c>
      <c r="AQ241" s="21">
        <v>633</v>
      </c>
      <c r="AR241" s="21">
        <v>633</v>
      </c>
      <c r="AS241" s="22">
        <v>545</v>
      </c>
      <c r="AT241" s="22">
        <v>88</v>
      </c>
      <c r="AU241" s="23">
        <v>0</v>
      </c>
      <c r="AV241" s="24">
        <v>2262</v>
      </c>
      <c r="AW241" s="22">
        <v>1019</v>
      </c>
      <c r="AX241" s="23">
        <v>1243</v>
      </c>
      <c r="AZ241"/>
    </row>
    <row r="242" spans="2:52" x14ac:dyDescent="0.25">
      <c r="B242" s="13">
        <f t="shared" si="44"/>
        <v>239</v>
      </c>
      <c r="C242" s="28" t="str">
        <f>VLOOKUP($D$4:$D$406,[1]Hoja2!$D$2:$E$486,2,FALSE)</f>
        <v>Col. San Sebastián</v>
      </c>
      <c r="D242" s="17">
        <v>154</v>
      </c>
      <c r="E242" s="17">
        <v>0.82909090909090899</v>
      </c>
      <c r="F242" s="17">
        <v>0.88727272727272677</v>
      </c>
      <c r="G242" s="17">
        <v>0.98181818181818226</v>
      </c>
      <c r="H242" s="17">
        <v>0.97209302325581382</v>
      </c>
      <c r="I242" s="17">
        <v>0.93953488372093041</v>
      </c>
      <c r="J242" s="17">
        <v>0.98139534883720903</v>
      </c>
      <c r="K242" s="17">
        <v>0.98604651162790713</v>
      </c>
      <c r="L242" s="17">
        <v>0.97209302325581382</v>
      </c>
      <c r="M242" s="17">
        <v>0.79534883720930216</v>
      </c>
      <c r="N242" s="17">
        <v>0.22325581395348834</v>
      </c>
      <c r="O242" s="17">
        <v>0.10697674418604657</v>
      </c>
      <c r="P242" s="17">
        <v>0.59069767441860443</v>
      </c>
      <c r="Q242" s="17">
        <v>0.52093023255813931</v>
      </c>
      <c r="R242" s="17">
        <v>0.68837209302325597</v>
      </c>
      <c r="S242" s="17">
        <v>911.99999999999989</v>
      </c>
      <c r="T242" s="17">
        <v>0.31879000000000002</v>
      </c>
      <c r="U242" s="71" t="str">
        <f t="shared" si="45"/>
        <v>Media</v>
      </c>
      <c r="AE242" s="17">
        <f t="shared" si="37"/>
        <v>912</v>
      </c>
      <c r="AF242" s="18">
        <f t="shared" si="38"/>
        <v>1209.5276667322096</v>
      </c>
      <c r="AG242" s="17">
        <f t="shared" si="39"/>
        <v>45</v>
      </c>
      <c r="AH242" s="17">
        <f t="shared" si="40"/>
        <v>230</v>
      </c>
      <c r="AI242" s="17">
        <f t="shared" si="41"/>
        <v>0</v>
      </c>
      <c r="AJ242" s="17">
        <f t="shared" si="42"/>
        <v>275</v>
      </c>
      <c r="AK242" s="18">
        <f t="shared" si="43"/>
        <v>485.33853722572672</v>
      </c>
      <c r="AL242" s="17">
        <v>0.31879000000000002</v>
      </c>
      <c r="AM242" s="71" t="s">
        <v>50</v>
      </c>
      <c r="AO242" s="19">
        <v>304</v>
      </c>
      <c r="AP242" s="20" t="s">
        <v>302</v>
      </c>
      <c r="AQ242" s="21">
        <v>94</v>
      </c>
      <c r="AR242" s="21">
        <v>94</v>
      </c>
      <c r="AS242" s="22">
        <v>81</v>
      </c>
      <c r="AT242" s="22">
        <v>13</v>
      </c>
      <c r="AU242" s="23">
        <v>0</v>
      </c>
      <c r="AV242" s="24">
        <v>304</v>
      </c>
      <c r="AW242" s="22">
        <v>142</v>
      </c>
      <c r="AX242" s="23">
        <v>162</v>
      </c>
      <c r="AZ242"/>
    </row>
    <row r="243" spans="2:52" x14ac:dyDescent="0.25">
      <c r="B243" s="13">
        <f t="shared" si="44"/>
        <v>240</v>
      </c>
      <c r="C243" s="28" t="str">
        <f>VLOOKUP($D$4:$D$406,[1]Hoja2!$D$2:$E$486,2,FALSE)</f>
        <v>Col. Prieto</v>
      </c>
      <c r="D243" s="17">
        <v>131</v>
      </c>
      <c r="E243" s="17">
        <v>0.51286764705882359</v>
      </c>
      <c r="F243" s="17">
        <v>0.97610294117647023</v>
      </c>
      <c r="G243" s="17">
        <v>0.99632352941176383</v>
      </c>
      <c r="H243" s="17">
        <v>0.99142857142857155</v>
      </c>
      <c r="I243" s="17">
        <v>0.99142857142857166</v>
      </c>
      <c r="J243" s="17">
        <v>1</v>
      </c>
      <c r="K243" s="17">
        <v>1</v>
      </c>
      <c r="L243" s="17">
        <v>0.98571428571428643</v>
      </c>
      <c r="M243" s="17">
        <v>0.97142857142857097</v>
      </c>
      <c r="N243" s="17">
        <v>0.21999999999999989</v>
      </c>
      <c r="O243" s="17">
        <v>0.10571428571428575</v>
      </c>
      <c r="P243" s="17">
        <v>0.40571428571428597</v>
      </c>
      <c r="Q243" s="17">
        <v>0.47999999999999954</v>
      </c>
      <c r="R243" s="17">
        <v>0.5914285714285713</v>
      </c>
      <c r="S243" s="17">
        <v>1366.0000000000005</v>
      </c>
      <c r="T243" s="17">
        <v>0.31962000000000002</v>
      </c>
      <c r="U243" s="71" t="str">
        <f t="shared" si="45"/>
        <v>Media</v>
      </c>
      <c r="AE243" s="17">
        <f t="shared" si="37"/>
        <v>1323</v>
      </c>
      <c r="AF243" s="18">
        <f t="shared" si="38"/>
        <v>1754.6108586477119</v>
      </c>
      <c r="AG243" s="17">
        <f t="shared" si="39"/>
        <v>69</v>
      </c>
      <c r="AH243" s="17">
        <f t="shared" si="40"/>
        <v>465</v>
      </c>
      <c r="AI243" s="17">
        <f t="shared" si="41"/>
        <v>0</v>
      </c>
      <c r="AJ243" s="17">
        <f t="shared" si="42"/>
        <v>534</v>
      </c>
      <c r="AK243" s="18">
        <f t="shared" si="43"/>
        <v>942.43919592195664</v>
      </c>
      <c r="AL243" s="17">
        <v>0.31962000000000002</v>
      </c>
      <c r="AM243" s="71" t="s">
        <v>50</v>
      </c>
      <c r="AO243" s="19">
        <v>305</v>
      </c>
      <c r="AP243" s="20" t="s">
        <v>303</v>
      </c>
      <c r="AQ243" s="21">
        <v>1332</v>
      </c>
      <c r="AR243" s="21">
        <v>1329</v>
      </c>
      <c r="AS243" s="22">
        <v>1265</v>
      </c>
      <c r="AT243" s="22">
        <v>64</v>
      </c>
      <c r="AU243" s="23">
        <v>3</v>
      </c>
      <c r="AV243" s="24">
        <v>5329</v>
      </c>
      <c r="AW243" s="22">
        <v>2579</v>
      </c>
      <c r="AX243" s="23">
        <v>2750</v>
      </c>
      <c r="AZ243"/>
    </row>
    <row r="244" spans="2:52" x14ac:dyDescent="0.25">
      <c r="B244" s="13">
        <f t="shared" si="44"/>
        <v>241</v>
      </c>
      <c r="C244" s="28" t="str">
        <f>VLOOKUP($D$4:$D$406,[1]Hoja2!$D$2:$E$486,2,FALSE)</f>
        <v>LLANOS DE SULA II</v>
      </c>
      <c r="D244" s="17">
        <v>298</v>
      </c>
      <c r="E244" s="17">
        <v>0.96600566572238</v>
      </c>
      <c r="F244" s="17">
        <v>1</v>
      </c>
      <c r="G244" s="17">
        <v>0.99433427762039606</v>
      </c>
      <c r="H244" s="17">
        <v>0.98442367601246128</v>
      </c>
      <c r="I244" s="17">
        <v>0.9657320872274141</v>
      </c>
      <c r="J244" s="17">
        <v>0.9968847352024921</v>
      </c>
      <c r="K244" s="17">
        <v>0.99065420560747697</v>
      </c>
      <c r="L244" s="17">
        <v>0.9750778816199378</v>
      </c>
      <c r="M244" s="17">
        <v>0.98130841121495371</v>
      </c>
      <c r="N244" s="17">
        <v>1.8691588785046738E-2</v>
      </c>
      <c r="O244" s="17">
        <v>1.2461059190031142E-2</v>
      </c>
      <c r="P244" s="17">
        <v>0.70093457943925175</v>
      </c>
      <c r="Q244" s="17">
        <v>0.40186915887850455</v>
      </c>
      <c r="R244" s="17">
        <v>0.69470404984423617</v>
      </c>
      <c r="S244" s="17">
        <v>1442.9999999999998</v>
      </c>
      <c r="T244" s="17">
        <v>0.32721</v>
      </c>
      <c r="U244" s="71" t="str">
        <f t="shared" si="45"/>
        <v>Media</v>
      </c>
      <c r="AE244" s="17">
        <f t="shared" si="37"/>
        <v>1439</v>
      </c>
      <c r="AF244" s="18">
        <f t="shared" si="38"/>
        <v>1908.4542899425981</v>
      </c>
      <c r="AG244" s="17">
        <f t="shared" si="39"/>
        <v>18</v>
      </c>
      <c r="AH244" s="17">
        <f t="shared" si="40"/>
        <v>334</v>
      </c>
      <c r="AI244" s="17">
        <f t="shared" si="41"/>
        <v>0</v>
      </c>
      <c r="AJ244" s="17">
        <f t="shared" si="42"/>
        <v>352</v>
      </c>
      <c r="AK244" s="18">
        <f t="shared" si="43"/>
        <v>621.23332764893019</v>
      </c>
      <c r="AL244" s="17">
        <v>0.32721</v>
      </c>
      <c r="AM244" s="71" t="s">
        <v>50</v>
      </c>
      <c r="AO244" s="19">
        <v>306</v>
      </c>
      <c r="AP244" s="20" t="s">
        <v>304</v>
      </c>
      <c r="AQ244" s="21">
        <v>475</v>
      </c>
      <c r="AR244" s="21">
        <v>475</v>
      </c>
      <c r="AS244" s="22">
        <v>382</v>
      </c>
      <c r="AT244" s="22">
        <v>93</v>
      </c>
      <c r="AU244" s="23">
        <v>0</v>
      </c>
      <c r="AV244" s="24">
        <v>1445</v>
      </c>
      <c r="AW244" s="22">
        <v>649</v>
      </c>
      <c r="AX244" s="23">
        <v>796</v>
      </c>
      <c r="AZ244"/>
    </row>
    <row r="245" spans="2:52" x14ac:dyDescent="0.25">
      <c r="B245" s="13">
        <f t="shared" si="44"/>
        <v>242</v>
      </c>
      <c r="C245" s="28" t="str">
        <f>VLOOKUP($D$4:$D$406,[1]Hoja2!$D$2:$E$486,2,FALSE)</f>
        <v>Col. San Luis</v>
      </c>
      <c r="D245" s="17">
        <v>152</v>
      </c>
      <c r="E245" s="17">
        <v>0.66402116402116473</v>
      </c>
      <c r="F245" s="17">
        <v>0.96031746031746057</v>
      </c>
      <c r="G245" s="17">
        <v>0.99735449735449766</v>
      </c>
      <c r="H245" s="17">
        <v>0.96209912536443176</v>
      </c>
      <c r="I245" s="17">
        <v>0.97084548104956236</v>
      </c>
      <c r="J245" s="17">
        <v>1</v>
      </c>
      <c r="K245" s="17">
        <v>1</v>
      </c>
      <c r="L245" s="17">
        <v>0.96793002915451909</v>
      </c>
      <c r="M245" s="17">
        <v>0.98250728862973769</v>
      </c>
      <c r="N245" s="17">
        <v>0.10204081632653056</v>
      </c>
      <c r="O245" s="17">
        <v>2.9154518950437344E-2</v>
      </c>
      <c r="P245" s="17">
        <v>0.58017492711370255</v>
      </c>
      <c r="Q245" s="17">
        <v>0.52186588921282817</v>
      </c>
      <c r="R245" s="17">
        <v>0.70262390670553854</v>
      </c>
      <c r="S245" s="17">
        <v>1560</v>
      </c>
      <c r="T245" s="17">
        <v>0.32795999999999997</v>
      </c>
      <c r="U245" s="71" t="str">
        <f t="shared" si="45"/>
        <v>Media</v>
      </c>
      <c r="AE245" s="17">
        <f t="shared" si="37"/>
        <v>1555</v>
      </c>
      <c r="AF245" s="18">
        <f t="shared" si="38"/>
        <v>2062.2977212374844</v>
      </c>
      <c r="AG245" s="17">
        <f t="shared" si="39"/>
        <v>33</v>
      </c>
      <c r="AH245" s="17">
        <f t="shared" si="40"/>
        <v>342</v>
      </c>
      <c r="AI245" s="17">
        <f t="shared" si="41"/>
        <v>0</v>
      </c>
      <c r="AJ245" s="17">
        <f t="shared" si="42"/>
        <v>375</v>
      </c>
      <c r="AK245" s="18">
        <f t="shared" si="43"/>
        <v>661.82527803508196</v>
      </c>
      <c r="AL245" s="17">
        <v>0.32795999999999997</v>
      </c>
      <c r="AM245" s="71" t="s">
        <v>50</v>
      </c>
      <c r="AO245" s="19">
        <v>307</v>
      </c>
      <c r="AP245" s="20" t="s">
        <v>305</v>
      </c>
      <c r="AQ245" s="21">
        <v>143</v>
      </c>
      <c r="AR245" s="21">
        <v>141</v>
      </c>
      <c r="AS245" s="22">
        <v>109</v>
      </c>
      <c r="AT245" s="22">
        <v>32</v>
      </c>
      <c r="AU245" s="23">
        <v>2</v>
      </c>
      <c r="AV245" s="24">
        <v>248</v>
      </c>
      <c r="AW245" s="22">
        <v>113</v>
      </c>
      <c r="AX245" s="23">
        <v>135</v>
      </c>
      <c r="AZ245"/>
    </row>
    <row r="246" spans="2:52" x14ac:dyDescent="0.25">
      <c r="B246" s="13">
        <f t="shared" si="44"/>
        <v>243</v>
      </c>
      <c r="C246" s="28" t="str">
        <f>VLOOKUP($D$4:$D$406,[1]Hoja2!$D$2:$E$486,2,FALSE)</f>
        <v>Col. Centroamericana</v>
      </c>
      <c r="D246" s="17">
        <v>53</v>
      </c>
      <c r="E246" s="17">
        <v>0.78688524590163944</v>
      </c>
      <c r="F246" s="17">
        <v>0.94262295081967229</v>
      </c>
      <c r="G246" s="17">
        <v>1</v>
      </c>
      <c r="H246" s="17">
        <v>0.98888888888888904</v>
      </c>
      <c r="I246" s="17">
        <v>1</v>
      </c>
      <c r="J246" s="17">
        <v>1</v>
      </c>
      <c r="K246" s="17">
        <v>1</v>
      </c>
      <c r="L246" s="17">
        <v>1</v>
      </c>
      <c r="M246" s="17">
        <v>0.98888888888888904</v>
      </c>
      <c r="N246" s="17">
        <v>6.666666666666668E-2</v>
      </c>
      <c r="O246" s="17">
        <v>1.1111111111111112E-2</v>
      </c>
      <c r="P246" s="17">
        <v>0.46666666666666667</v>
      </c>
      <c r="Q246" s="17">
        <v>0.45555555555555555</v>
      </c>
      <c r="R246" s="17">
        <v>0.61111111111111094</v>
      </c>
      <c r="S246" s="17">
        <v>373.00000000000011</v>
      </c>
      <c r="T246" s="17">
        <v>0.33001000000000003</v>
      </c>
      <c r="U246" s="71" t="str">
        <f t="shared" si="45"/>
        <v>Media</v>
      </c>
      <c r="AE246" s="17">
        <f t="shared" si="37"/>
        <v>372</v>
      </c>
      <c r="AF246" s="18">
        <f t="shared" si="38"/>
        <v>493.35996932498017</v>
      </c>
      <c r="AG246" s="17">
        <f t="shared" si="39"/>
        <v>7</v>
      </c>
      <c r="AH246" s="17">
        <f t="shared" si="40"/>
        <v>116</v>
      </c>
      <c r="AI246" s="17">
        <f t="shared" si="41"/>
        <v>0</v>
      </c>
      <c r="AJ246" s="17">
        <f t="shared" si="42"/>
        <v>123</v>
      </c>
      <c r="AK246" s="18">
        <f t="shared" si="43"/>
        <v>217.07869119550688</v>
      </c>
      <c r="AL246" s="17">
        <v>0.33001000000000003</v>
      </c>
      <c r="AM246" s="71" t="s">
        <v>50</v>
      </c>
      <c r="AO246" s="19">
        <v>308</v>
      </c>
      <c r="AP246" s="20" t="s">
        <v>306</v>
      </c>
      <c r="AQ246" s="21">
        <v>112</v>
      </c>
      <c r="AR246" s="21">
        <v>112</v>
      </c>
      <c r="AS246" s="22">
        <v>84</v>
      </c>
      <c r="AT246" s="22">
        <v>28</v>
      </c>
      <c r="AU246" s="23">
        <v>0</v>
      </c>
      <c r="AV246" s="24">
        <v>291</v>
      </c>
      <c r="AW246" s="22">
        <v>134</v>
      </c>
      <c r="AX246" s="23">
        <v>157</v>
      </c>
      <c r="AZ246"/>
    </row>
    <row r="247" spans="2:52" x14ac:dyDescent="0.25">
      <c r="B247" s="13">
        <f t="shared" si="44"/>
        <v>244</v>
      </c>
      <c r="C247" s="28" t="str">
        <f>VLOOKUP($D$4:$D$406,[1]Hoja2!$D$2:$E$486,2,FALSE)</f>
        <v>Col. Pastor Zelaya No 2</v>
      </c>
      <c r="D247" s="17">
        <v>127</v>
      </c>
      <c r="E247" s="17">
        <v>0.80398671096345564</v>
      </c>
      <c r="F247" s="17">
        <v>0.94352159468438523</v>
      </c>
      <c r="G247" s="17">
        <v>0.98671096345514964</v>
      </c>
      <c r="H247" s="17">
        <v>0.93103448275862088</v>
      </c>
      <c r="I247" s="17">
        <v>0.96168582375478884</v>
      </c>
      <c r="J247" s="17">
        <v>0.98467432950191613</v>
      </c>
      <c r="K247" s="17">
        <v>0.98467432950191613</v>
      </c>
      <c r="L247" s="17">
        <v>0.91954022988505746</v>
      </c>
      <c r="M247" s="17">
        <v>0.97318007662835226</v>
      </c>
      <c r="N247" s="17">
        <v>0.10344827586206894</v>
      </c>
      <c r="O247" s="17">
        <v>5.7471264367816084E-2</v>
      </c>
      <c r="P247" s="17">
        <v>0.75478927203065083</v>
      </c>
      <c r="Q247" s="17">
        <v>0.53256704980842917</v>
      </c>
      <c r="R247" s="17">
        <v>0.75478927203065138</v>
      </c>
      <c r="S247" s="17">
        <v>1107.0000000000011</v>
      </c>
      <c r="T247" s="17">
        <v>0.33565</v>
      </c>
      <c r="U247" s="71" t="str">
        <f t="shared" si="45"/>
        <v>Media</v>
      </c>
      <c r="AE247" s="17">
        <f t="shared" si="37"/>
        <v>1113</v>
      </c>
      <c r="AF247" s="18">
        <f t="shared" si="38"/>
        <v>1476.1011985449004</v>
      </c>
      <c r="AG247" s="17">
        <f t="shared" si="39"/>
        <v>35</v>
      </c>
      <c r="AH247" s="17">
        <f t="shared" si="40"/>
        <v>267</v>
      </c>
      <c r="AI247" s="17">
        <f t="shared" si="41"/>
        <v>0</v>
      </c>
      <c r="AJ247" s="17">
        <f t="shared" si="42"/>
        <v>302</v>
      </c>
      <c r="AK247" s="18">
        <f t="shared" si="43"/>
        <v>532.98995724425265</v>
      </c>
      <c r="AL247" s="17">
        <v>0.33565</v>
      </c>
      <c r="AM247" s="71" t="s">
        <v>50</v>
      </c>
      <c r="AO247" s="19">
        <v>309</v>
      </c>
      <c r="AP247" s="20" t="s">
        <v>307</v>
      </c>
      <c r="AQ247" s="21">
        <v>39</v>
      </c>
      <c r="AR247" s="21">
        <v>39</v>
      </c>
      <c r="AS247" s="22">
        <v>33</v>
      </c>
      <c r="AT247" s="22">
        <v>6</v>
      </c>
      <c r="AU247" s="23">
        <v>0</v>
      </c>
      <c r="AV247" s="24">
        <v>81</v>
      </c>
      <c r="AW247" s="22">
        <v>36</v>
      </c>
      <c r="AX247" s="23">
        <v>45</v>
      </c>
      <c r="AZ247"/>
    </row>
    <row r="248" spans="2:52" ht="15.75" x14ac:dyDescent="0.25">
      <c r="B248" s="13">
        <f t="shared" si="44"/>
        <v>245</v>
      </c>
      <c r="C248" s="65" t="s">
        <v>85</v>
      </c>
      <c r="D248" s="17">
        <v>19</v>
      </c>
      <c r="E248" s="17">
        <v>0.971830985915493</v>
      </c>
      <c r="F248" s="17">
        <v>0.64788732394366189</v>
      </c>
      <c r="G248" s="17">
        <v>1</v>
      </c>
      <c r="H248" s="17">
        <v>0.75862068965517215</v>
      </c>
      <c r="I248" s="17">
        <v>0.94827586206896564</v>
      </c>
      <c r="J248" s="17">
        <v>0.98275862068965514</v>
      </c>
      <c r="K248" s="17">
        <v>0.9137931034482758</v>
      </c>
      <c r="L248" s="17">
        <v>1</v>
      </c>
      <c r="M248" s="17">
        <v>0.31034482758620696</v>
      </c>
      <c r="N248" s="17">
        <v>0.70689655172413768</v>
      </c>
      <c r="O248" s="17">
        <v>0.65517241379310343</v>
      </c>
      <c r="P248" s="17">
        <v>0.9482758620689653</v>
      </c>
      <c r="Q248" s="17">
        <v>0.25862068965517249</v>
      </c>
      <c r="R248" s="17">
        <v>0.82758620689655149</v>
      </c>
      <c r="S248" s="17">
        <v>285</v>
      </c>
      <c r="T248" s="17">
        <v>0.34737000000000001</v>
      </c>
      <c r="U248" s="71" t="str">
        <f t="shared" si="45"/>
        <v>Media</v>
      </c>
      <c r="AE248" s="17">
        <v>0</v>
      </c>
      <c r="AF248" s="18">
        <f t="shared" si="38"/>
        <v>0</v>
      </c>
      <c r="AG248" s="17" t="e">
        <f t="shared" si="39"/>
        <v>#N/A</v>
      </c>
      <c r="AH248" s="17" t="e">
        <f t="shared" si="40"/>
        <v>#N/A</v>
      </c>
      <c r="AI248" s="17" t="e">
        <f t="shared" si="41"/>
        <v>#N/A</v>
      </c>
      <c r="AJ248" s="17">
        <v>0</v>
      </c>
      <c r="AK248" s="18">
        <f t="shared" si="43"/>
        <v>0</v>
      </c>
      <c r="AL248" s="17">
        <v>0.34737000000000001</v>
      </c>
      <c r="AM248" s="71" t="s">
        <v>50</v>
      </c>
      <c r="AO248" s="19">
        <v>311</v>
      </c>
      <c r="AP248" s="20" t="s">
        <v>308</v>
      </c>
      <c r="AQ248" s="21">
        <v>246</v>
      </c>
      <c r="AR248" s="21">
        <v>246</v>
      </c>
      <c r="AS248" s="22">
        <v>205</v>
      </c>
      <c r="AT248" s="22">
        <v>41</v>
      </c>
      <c r="AU248" s="23">
        <v>0</v>
      </c>
      <c r="AV248" s="24">
        <v>741</v>
      </c>
      <c r="AW248" s="22">
        <v>335</v>
      </c>
      <c r="AX248" s="23">
        <v>406</v>
      </c>
      <c r="AZ248"/>
    </row>
    <row r="249" spans="2:52" x14ac:dyDescent="0.25">
      <c r="B249" s="13">
        <f t="shared" si="44"/>
        <v>246</v>
      </c>
      <c r="C249" s="28" t="str">
        <f>VLOOKUP($D$4:$D$406,[1]Hoja2!$D$2:$E$486,2,FALSE)</f>
        <v>Tr. MERCEDES FESITRANH</v>
      </c>
      <c r="D249" s="17">
        <v>420</v>
      </c>
      <c r="E249" s="17">
        <v>1</v>
      </c>
      <c r="F249" s="17">
        <v>0.75</v>
      </c>
      <c r="G249" s="17">
        <v>1</v>
      </c>
      <c r="H249" s="17">
        <v>1</v>
      </c>
      <c r="I249" s="17">
        <v>1</v>
      </c>
      <c r="J249" s="17">
        <v>1</v>
      </c>
      <c r="K249" s="17">
        <v>1</v>
      </c>
      <c r="L249" s="17">
        <v>1</v>
      </c>
      <c r="M249" s="17">
        <v>0.33333333333333331</v>
      </c>
      <c r="N249" s="17">
        <v>0.66666666666666663</v>
      </c>
      <c r="O249" s="17">
        <v>0.33333333333333331</v>
      </c>
      <c r="P249" s="17">
        <v>0.66666666666666663</v>
      </c>
      <c r="Q249" s="17">
        <v>0.33333333333333331</v>
      </c>
      <c r="R249" s="17">
        <v>0.66666666666666663</v>
      </c>
      <c r="S249" s="17">
        <v>19</v>
      </c>
      <c r="T249" s="17">
        <v>0.35505999999999999</v>
      </c>
      <c r="U249" s="71" t="str">
        <f t="shared" si="45"/>
        <v>Media</v>
      </c>
      <c r="AE249" s="17">
        <f t="shared" si="37"/>
        <v>19</v>
      </c>
      <c r="AF249" s="18">
        <f t="shared" si="38"/>
        <v>25.198493056921031</v>
      </c>
      <c r="AG249" s="17">
        <f t="shared" si="39"/>
        <v>0</v>
      </c>
      <c r="AH249" s="17">
        <f t="shared" si="40"/>
        <v>4</v>
      </c>
      <c r="AI249" s="17">
        <f t="shared" si="41"/>
        <v>0</v>
      </c>
      <c r="AJ249" s="17">
        <f t="shared" si="42"/>
        <v>4</v>
      </c>
      <c r="AK249" s="18">
        <f t="shared" si="43"/>
        <v>7.0594696323742072</v>
      </c>
      <c r="AL249" s="17">
        <v>0.35505999999999999</v>
      </c>
      <c r="AM249" s="71" t="s">
        <v>50</v>
      </c>
      <c r="AO249" s="19">
        <v>312</v>
      </c>
      <c r="AP249" s="20" t="s">
        <v>309</v>
      </c>
      <c r="AQ249" s="21">
        <v>144</v>
      </c>
      <c r="AR249" s="21">
        <v>143</v>
      </c>
      <c r="AS249" s="22">
        <v>122</v>
      </c>
      <c r="AT249" s="22">
        <v>21</v>
      </c>
      <c r="AU249" s="23">
        <v>1</v>
      </c>
      <c r="AV249" s="24">
        <v>517</v>
      </c>
      <c r="AW249" s="22">
        <v>247</v>
      </c>
      <c r="AX249" s="23">
        <v>270</v>
      </c>
      <c r="AZ249"/>
    </row>
    <row r="250" spans="2:52" x14ac:dyDescent="0.25">
      <c r="B250" s="13">
        <f t="shared" si="44"/>
        <v>247</v>
      </c>
      <c r="C250" s="28" t="str">
        <f>VLOOKUP($D$4:$D$406,[1]Hoja2!$D$2:$E$486,2,FALSE)</f>
        <v>COL. SAN VICENTE  DE PAUL #2</v>
      </c>
      <c r="D250" s="17">
        <v>377</v>
      </c>
      <c r="E250" s="17">
        <v>0.97101449275362317</v>
      </c>
      <c r="F250" s="17">
        <v>1</v>
      </c>
      <c r="G250" s="17">
        <v>1</v>
      </c>
      <c r="H250" s="17">
        <v>0.97619047619047616</v>
      </c>
      <c r="I250" s="17">
        <v>0.96031746031746046</v>
      </c>
      <c r="J250" s="17">
        <v>0.99206349206349198</v>
      </c>
      <c r="K250" s="17">
        <v>1</v>
      </c>
      <c r="L250" s="17">
        <v>0.98412698412698407</v>
      </c>
      <c r="M250" s="17">
        <v>0.94444444444444442</v>
      </c>
      <c r="N250" s="17">
        <v>7.9365079365079347E-2</v>
      </c>
      <c r="O250" s="17">
        <v>1.5873015873015879E-2</v>
      </c>
      <c r="P250" s="17">
        <v>0.80952380952380965</v>
      </c>
      <c r="Q250" s="17">
        <v>0.37301587301587291</v>
      </c>
      <c r="R250" s="17">
        <v>0.75396825396825351</v>
      </c>
      <c r="S250" s="17">
        <v>617.00000000000023</v>
      </c>
      <c r="T250" s="17">
        <v>0.35881000000000002</v>
      </c>
      <c r="U250" s="71" t="str">
        <f t="shared" si="45"/>
        <v>Media</v>
      </c>
      <c r="AE250" s="17">
        <f t="shared" si="37"/>
        <v>603</v>
      </c>
      <c r="AF250" s="18">
        <f t="shared" si="38"/>
        <v>799.72059543807279</v>
      </c>
      <c r="AG250" s="17">
        <f t="shared" si="39"/>
        <v>5</v>
      </c>
      <c r="AH250" s="17">
        <f t="shared" si="40"/>
        <v>129</v>
      </c>
      <c r="AI250" s="17">
        <f t="shared" si="41"/>
        <v>0</v>
      </c>
      <c r="AJ250" s="17">
        <f t="shared" si="42"/>
        <v>134</v>
      </c>
      <c r="AK250" s="18">
        <f t="shared" si="43"/>
        <v>236.49223268453594</v>
      </c>
      <c r="AL250" s="17">
        <v>0.35881000000000002</v>
      </c>
      <c r="AM250" s="71" t="s">
        <v>50</v>
      </c>
      <c r="AO250" s="19">
        <v>313</v>
      </c>
      <c r="AP250" s="20" t="s">
        <v>310</v>
      </c>
      <c r="AQ250" s="21">
        <v>141</v>
      </c>
      <c r="AR250" s="21">
        <v>140</v>
      </c>
      <c r="AS250" s="22">
        <v>121</v>
      </c>
      <c r="AT250" s="22">
        <v>19</v>
      </c>
      <c r="AU250" s="23">
        <v>1</v>
      </c>
      <c r="AV250" s="24">
        <v>429</v>
      </c>
      <c r="AW250" s="22">
        <v>197</v>
      </c>
      <c r="AX250" s="23">
        <v>232</v>
      </c>
      <c r="AZ250"/>
    </row>
    <row r="251" spans="2:52" x14ac:dyDescent="0.25">
      <c r="B251" s="13">
        <f t="shared" si="44"/>
        <v>248</v>
      </c>
      <c r="C251" s="28" t="str">
        <f>VLOOKUP($D$4:$D$406,[1]Hoja2!$D$2:$E$486,2,FALSE)</f>
        <v>VILLAS DEL CARMEN</v>
      </c>
      <c r="D251" s="17">
        <v>452</v>
      </c>
      <c r="E251" s="17">
        <v>0.79687499999999989</v>
      </c>
      <c r="F251" s="17">
        <v>0.93749999999999978</v>
      </c>
      <c r="G251" s="17">
        <v>1</v>
      </c>
      <c r="H251" s="17">
        <v>0.97674418604651136</v>
      </c>
      <c r="I251" s="17">
        <v>0.95348837209302328</v>
      </c>
      <c r="J251" s="17">
        <v>0.97674418604651136</v>
      </c>
      <c r="K251" s="17">
        <v>1</v>
      </c>
      <c r="L251" s="17">
        <v>1</v>
      </c>
      <c r="M251" s="17">
        <v>0.83720930232558144</v>
      </c>
      <c r="N251" s="17">
        <v>0.25581395348837205</v>
      </c>
      <c r="O251" s="17">
        <v>9.3023255813953487E-2</v>
      </c>
      <c r="P251" s="17">
        <v>0.69767441860465107</v>
      </c>
      <c r="Q251" s="17">
        <v>0.44186046511627908</v>
      </c>
      <c r="R251" s="17">
        <v>0.79069767441860472</v>
      </c>
      <c r="S251" s="17">
        <v>202.00000000000003</v>
      </c>
      <c r="T251" s="17">
        <v>0.35962</v>
      </c>
      <c r="U251" s="71" t="str">
        <f t="shared" si="45"/>
        <v>Media</v>
      </c>
      <c r="AE251" s="17">
        <f t="shared" si="37"/>
        <v>202</v>
      </c>
      <c r="AF251" s="18">
        <f t="shared" si="38"/>
        <v>267.89976828937097</v>
      </c>
      <c r="AG251" s="17">
        <f t="shared" si="39"/>
        <v>18</v>
      </c>
      <c r="AH251" s="17">
        <f t="shared" si="40"/>
        <v>46</v>
      </c>
      <c r="AI251" s="17">
        <f t="shared" si="41"/>
        <v>0</v>
      </c>
      <c r="AJ251" s="17">
        <f t="shared" si="42"/>
        <v>64</v>
      </c>
      <c r="AK251" s="18">
        <f t="shared" si="43"/>
        <v>112.95151411798732</v>
      </c>
      <c r="AL251" s="17">
        <v>0.35962</v>
      </c>
      <c r="AM251" s="71" t="s">
        <v>50</v>
      </c>
      <c r="AO251" s="19">
        <v>314</v>
      </c>
      <c r="AP251" s="20" t="s">
        <v>311</v>
      </c>
      <c r="AQ251" s="21">
        <v>9</v>
      </c>
      <c r="AR251" s="21">
        <v>9</v>
      </c>
      <c r="AS251" s="22">
        <v>5</v>
      </c>
      <c r="AT251" s="22">
        <v>4</v>
      </c>
      <c r="AU251" s="23">
        <v>0</v>
      </c>
      <c r="AV251" s="24">
        <v>18</v>
      </c>
      <c r="AW251" s="22">
        <v>12</v>
      </c>
      <c r="AX251" s="23">
        <v>6</v>
      </c>
      <c r="AZ251"/>
    </row>
    <row r="252" spans="2:52" x14ac:dyDescent="0.25">
      <c r="B252" s="13">
        <f t="shared" si="44"/>
        <v>249</v>
      </c>
      <c r="C252" s="28" t="str">
        <f>VLOOKUP($D$4:$D$406,[1]Hoja2!$D$2:$E$486,2,FALSE)</f>
        <v>Col. Flor del Valle</v>
      </c>
      <c r="D252" s="17">
        <v>69</v>
      </c>
      <c r="E252" s="17">
        <v>0.74671052631578949</v>
      </c>
      <c r="F252" s="17">
        <v>0.93999999999999972</v>
      </c>
      <c r="G252" s="17">
        <v>0.99333333333333307</v>
      </c>
      <c r="H252" s="17">
        <v>0.98161764705882382</v>
      </c>
      <c r="I252" s="17">
        <v>0.98897058823529405</v>
      </c>
      <c r="J252" s="17">
        <v>1</v>
      </c>
      <c r="K252" s="17">
        <v>0.99632352941176461</v>
      </c>
      <c r="L252" s="17">
        <v>0.98161764705882371</v>
      </c>
      <c r="M252" s="17">
        <v>0.98529411764705888</v>
      </c>
      <c r="N252" s="17">
        <v>9.5588235294117599E-2</v>
      </c>
      <c r="O252" s="17">
        <v>3.6764705882352977E-2</v>
      </c>
      <c r="P252" s="17">
        <v>0.64705882352941202</v>
      </c>
      <c r="Q252" s="17">
        <v>0.4816176470588231</v>
      </c>
      <c r="R252" s="17">
        <v>0.67647058823529416</v>
      </c>
      <c r="S252" s="17">
        <v>1280.0000000000002</v>
      </c>
      <c r="T252" s="17">
        <v>0.36703000000000002</v>
      </c>
      <c r="U252" s="71" t="str">
        <f t="shared" si="45"/>
        <v>Media</v>
      </c>
      <c r="AE252" s="17">
        <f t="shared" si="37"/>
        <v>1297</v>
      </c>
      <c r="AF252" s="18">
        <f t="shared" si="38"/>
        <v>1720.1287102540305</v>
      </c>
      <c r="AG252" s="17">
        <f t="shared" si="39"/>
        <v>27</v>
      </c>
      <c r="AH252" s="17">
        <f t="shared" si="40"/>
        <v>275</v>
      </c>
      <c r="AI252" s="17">
        <f t="shared" si="41"/>
        <v>1</v>
      </c>
      <c r="AJ252" s="17">
        <f t="shared" si="42"/>
        <v>302</v>
      </c>
      <c r="AK252" s="18">
        <f t="shared" si="43"/>
        <v>532.98995724425265</v>
      </c>
      <c r="AL252" s="17">
        <v>0.36703000000000002</v>
      </c>
      <c r="AM252" s="71" t="s">
        <v>50</v>
      </c>
      <c r="AO252" s="19">
        <v>315</v>
      </c>
      <c r="AP252" s="20" t="s">
        <v>312</v>
      </c>
      <c r="AQ252" s="21">
        <v>719</v>
      </c>
      <c r="AR252" s="21">
        <v>719</v>
      </c>
      <c r="AS252" s="22">
        <v>690</v>
      </c>
      <c r="AT252" s="22">
        <v>29</v>
      </c>
      <c r="AU252" s="23">
        <v>0</v>
      </c>
      <c r="AV252" s="24">
        <v>2956</v>
      </c>
      <c r="AW252" s="22">
        <v>1461</v>
      </c>
      <c r="AX252" s="23">
        <v>1495</v>
      </c>
      <c r="AZ252"/>
    </row>
    <row r="253" spans="2:52" x14ac:dyDescent="0.25">
      <c r="B253" s="13">
        <f t="shared" si="44"/>
        <v>250</v>
      </c>
      <c r="C253" s="28" t="str">
        <f>VLOOKUP($D$4:$D$406,[1]Hoja2!$D$2:$E$486,2,FALSE)</f>
        <v>GOYBI</v>
      </c>
      <c r="D253" s="17">
        <v>267</v>
      </c>
      <c r="E253" s="17">
        <v>1</v>
      </c>
      <c r="F253" s="17">
        <v>1</v>
      </c>
      <c r="G253" s="17">
        <v>1</v>
      </c>
      <c r="H253" s="17">
        <v>1</v>
      </c>
      <c r="I253" s="17">
        <v>1</v>
      </c>
      <c r="J253" s="17">
        <v>1</v>
      </c>
      <c r="K253" s="17">
        <v>1</v>
      </c>
      <c r="L253" s="17">
        <v>1</v>
      </c>
      <c r="M253" s="17">
        <v>1</v>
      </c>
      <c r="N253" s="17">
        <v>0</v>
      </c>
      <c r="O253" s="17">
        <v>0</v>
      </c>
      <c r="P253" s="17">
        <v>1</v>
      </c>
      <c r="Q253" s="17">
        <v>0</v>
      </c>
      <c r="R253" s="17">
        <v>1</v>
      </c>
      <c r="S253" s="17">
        <v>4</v>
      </c>
      <c r="T253" s="17">
        <v>0.38818000000000003</v>
      </c>
      <c r="U253" s="71" t="str">
        <f t="shared" si="45"/>
        <v>Media</v>
      </c>
      <c r="AE253" s="17">
        <f t="shared" si="37"/>
        <v>4</v>
      </c>
      <c r="AF253" s="18">
        <f t="shared" si="38"/>
        <v>5.3049459067202172</v>
      </c>
      <c r="AG253" s="17">
        <f t="shared" si="39"/>
        <v>0</v>
      </c>
      <c r="AH253" s="17">
        <f t="shared" si="40"/>
        <v>2</v>
      </c>
      <c r="AI253" s="17">
        <f t="shared" si="41"/>
        <v>0</v>
      </c>
      <c r="AJ253" s="17">
        <f t="shared" si="42"/>
        <v>2</v>
      </c>
      <c r="AK253" s="18">
        <f t="shared" si="43"/>
        <v>3.5297348161871036</v>
      </c>
      <c r="AL253" s="17">
        <v>0.38818000000000003</v>
      </c>
      <c r="AM253" s="71" t="s">
        <v>50</v>
      </c>
      <c r="AO253" s="19">
        <v>316</v>
      </c>
      <c r="AP253" s="20" t="s">
        <v>313</v>
      </c>
      <c r="AQ253" s="21">
        <v>682</v>
      </c>
      <c r="AR253" s="21">
        <v>682</v>
      </c>
      <c r="AS253" s="22">
        <v>576</v>
      </c>
      <c r="AT253" s="22">
        <v>106</v>
      </c>
      <c r="AU253" s="23">
        <v>0</v>
      </c>
      <c r="AV253" s="24">
        <v>2398</v>
      </c>
      <c r="AW253" s="22">
        <v>1164</v>
      </c>
      <c r="AX253" s="23">
        <v>1234</v>
      </c>
      <c r="AZ253"/>
    </row>
    <row r="254" spans="2:52" x14ac:dyDescent="0.25">
      <c r="B254" s="13">
        <f t="shared" si="44"/>
        <v>251</v>
      </c>
      <c r="C254" s="28" t="str">
        <f>VLOOKUP($D$4:$D$406,[1]Hoja2!$D$2:$E$486,2,FALSE)</f>
        <v>VILLAS DULCE HOGAR</v>
      </c>
      <c r="D254" s="17">
        <v>453</v>
      </c>
      <c r="E254" s="17">
        <v>0.87096774193548387</v>
      </c>
      <c r="F254" s="17">
        <v>1</v>
      </c>
      <c r="G254" s="17">
        <v>0.96774193548387089</v>
      </c>
      <c r="H254" s="17">
        <v>1</v>
      </c>
      <c r="I254" s="17">
        <v>0.96428571428571419</v>
      </c>
      <c r="J254" s="17">
        <v>1</v>
      </c>
      <c r="K254" s="17">
        <v>1</v>
      </c>
      <c r="L254" s="17">
        <v>1</v>
      </c>
      <c r="M254" s="17">
        <v>0.92857142857142838</v>
      </c>
      <c r="N254" s="17">
        <v>0.10714285714285716</v>
      </c>
      <c r="O254" s="17">
        <v>3.5714285714285719E-2</v>
      </c>
      <c r="P254" s="17">
        <v>0.5357142857142857</v>
      </c>
      <c r="Q254" s="17">
        <v>0.53571428571428581</v>
      </c>
      <c r="R254" s="17">
        <v>0.7857142857142857</v>
      </c>
      <c r="S254" s="17">
        <v>118</v>
      </c>
      <c r="T254" s="17">
        <v>0.39762999999999998</v>
      </c>
      <c r="U254" s="71" t="str">
        <f t="shared" si="45"/>
        <v>Media</v>
      </c>
      <c r="AE254" s="17">
        <f t="shared" si="37"/>
        <v>118</v>
      </c>
      <c r="AF254" s="18">
        <f t="shared" si="38"/>
        <v>156.4959042482464</v>
      </c>
      <c r="AG254" s="17">
        <f t="shared" si="39"/>
        <v>2</v>
      </c>
      <c r="AH254" s="17">
        <f t="shared" si="40"/>
        <v>29</v>
      </c>
      <c r="AI254" s="17">
        <f t="shared" si="41"/>
        <v>0</v>
      </c>
      <c r="AJ254" s="17">
        <f t="shared" si="42"/>
        <v>31</v>
      </c>
      <c r="AK254" s="18">
        <f t="shared" si="43"/>
        <v>54.710889650900107</v>
      </c>
      <c r="AL254" s="17">
        <v>0.39762999999999998</v>
      </c>
      <c r="AM254" s="71" t="s">
        <v>50</v>
      </c>
      <c r="AO254" s="19">
        <v>317</v>
      </c>
      <c r="AP254" s="20" t="s">
        <v>314</v>
      </c>
      <c r="AQ254" s="21">
        <v>43</v>
      </c>
      <c r="AR254" s="21">
        <v>43</v>
      </c>
      <c r="AS254" s="22">
        <v>39</v>
      </c>
      <c r="AT254" s="22">
        <v>4</v>
      </c>
      <c r="AU254" s="23">
        <v>0</v>
      </c>
      <c r="AV254" s="24">
        <v>180</v>
      </c>
      <c r="AW254" s="22">
        <v>92</v>
      </c>
      <c r="AX254" s="23">
        <v>88</v>
      </c>
      <c r="AZ254"/>
    </row>
    <row r="255" spans="2:52" x14ac:dyDescent="0.25">
      <c r="B255" s="13">
        <f t="shared" si="44"/>
        <v>252</v>
      </c>
      <c r="C255" s="28" t="str">
        <f>VLOOKUP($D$4:$D$406,[1]Hoja2!$D$2:$E$486,2,FALSE)</f>
        <v>Barrio Guadalupe</v>
      </c>
      <c r="D255" s="17">
        <v>14</v>
      </c>
      <c r="E255" s="17">
        <v>0.76874003189792628</v>
      </c>
      <c r="F255" s="17">
        <v>0.88834951456310707</v>
      </c>
      <c r="G255" s="17">
        <v>0.99190938511326765</v>
      </c>
      <c r="H255" s="17">
        <v>0.93975903614457834</v>
      </c>
      <c r="I255" s="17">
        <v>0.97991967871485941</v>
      </c>
      <c r="J255" s="17">
        <v>0.99598393574297228</v>
      </c>
      <c r="K255" s="17">
        <v>0.98995983935742893</v>
      </c>
      <c r="L255" s="17">
        <v>0.9618473895582329</v>
      </c>
      <c r="M255" s="17">
        <v>0.93373493975903621</v>
      </c>
      <c r="N255" s="17">
        <v>0.17068273092369468</v>
      </c>
      <c r="O255" s="17">
        <v>0.10040160642570277</v>
      </c>
      <c r="P255" s="17">
        <v>0.66064257028112428</v>
      </c>
      <c r="Q255" s="17">
        <v>0.57429718875502034</v>
      </c>
      <c r="R255" s="17">
        <v>0.69678714859437729</v>
      </c>
      <c r="S255" s="17">
        <v>2087</v>
      </c>
      <c r="T255" s="17">
        <v>0.39888000000000001</v>
      </c>
      <c r="U255" s="71" t="str">
        <f t="shared" si="45"/>
        <v>Media</v>
      </c>
      <c r="AE255" s="17">
        <f t="shared" si="37"/>
        <v>1882</v>
      </c>
      <c r="AF255" s="18">
        <f t="shared" si="38"/>
        <v>2495.977049111862</v>
      </c>
      <c r="AG255" s="17">
        <f t="shared" si="39"/>
        <v>49</v>
      </c>
      <c r="AH255" s="17">
        <f t="shared" si="40"/>
        <v>509</v>
      </c>
      <c r="AI255" s="17">
        <f t="shared" si="41"/>
        <v>2</v>
      </c>
      <c r="AJ255" s="17">
        <f t="shared" si="42"/>
        <v>558</v>
      </c>
      <c r="AK255" s="18">
        <f t="shared" si="43"/>
        <v>984.79601371620186</v>
      </c>
      <c r="AL255" s="17">
        <v>0.39888000000000001</v>
      </c>
      <c r="AM255" s="71" t="s">
        <v>50</v>
      </c>
      <c r="AO255" s="19">
        <v>318</v>
      </c>
      <c r="AP255" s="20" t="s">
        <v>315</v>
      </c>
      <c r="AQ255" s="21">
        <v>66</v>
      </c>
      <c r="AR255" s="21">
        <v>66</v>
      </c>
      <c r="AS255" s="22">
        <v>65</v>
      </c>
      <c r="AT255" s="22">
        <v>1</v>
      </c>
      <c r="AU255" s="23">
        <v>0</v>
      </c>
      <c r="AV255" s="24">
        <v>296</v>
      </c>
      <c r="AW255" s="22">
        <v>148</v>
      </c>
      <c r="AX255" s="23">
        <v>148</v>
      </c>
      <c r="AZ255"/>
    </row>
    <row r="256" spans="2:52" x14ac:dyDescent="0.25">
      <c r="B256" s="13">
        <f t="shared" si="44"/>
        <v>253</v>
      </c>
      <c r="C256" s="28" t="str">
        <f>VLOOKUP($D$4:$D$406,[1]Hoja2!$D$2:$E$486,2,FALSE)</f>
        <v>Zona Militar</v>
      </c>
      <c r="D256" s="17">
        <v>190</v>
      </c>
      <c r="E256" s="17">
        <v>0.57894736842105265</v>
      </c>
      <c r="F256" s="17">
        <v>0.84210526315789469</v>
      </c>
      <c r="G256" s="17">
        <v>1</v>
      </c>
      <c r="H256" s="17">
        <v>1</v>
      </c>
      <c r="I256" s="17">
        <v>1</v>
      </c>
      <c r="J256" s="17">
        <v>1</v>
      </c>
      <c r="K256" s="17">
        <v>1</v>
      </c>
      <c r="L256" s="17">
        <v>0.92857142857142849</v>
      </c>
      <c r="M256" s="17">
        <v>0.85714285714285721</v>
      </c>
      <c r="N256" s="17">
        <v>0.32142857142857145</v>
      </c>
      <c r="O256" s="17">
        <v>0.25</v>
      </c>
      <c r="P256" s="17">
        <v>0.46428571428571436</v>
      </c>
      <c r="Q256" s="17">
        <v>0.6428571428571429</v>
      </c>
      <c r="R256" s="17">
        <v>0.67857142857142849</v>
      </c>
      <c r="S256" s="17">
        <v>99.000000000000028</v>
      </c>
      <c r="T256" s="17">
        <v>0.41110999999999998</v>
      </c>
      <c r="U256" s="71" t="str">
        <f t="shared" si="45"/>
        <v>Media</v>
      </c>
      <c r="AE256" s="17">
        <f t="shared" si="37"/>
        <v>99</v>
      </c>
      <c r="AF256" s="18">
        <f t="shared" si="38"/>
        <v>131.29741119132538</v>
      </c>
      <c r="AG256" s="17">
        <f t="shared" si="39"/>
        <v>9</v>
      </c>
      <c r="AH256" s="17">
        <f t="shared" si="40"/>
        <v>29</v>
      </c>
      <c r="AI256" s="17">
        <f t="shared" si="41"/>
        <v>0</v>
      </c>
      <c r="AJ256" s="17">
        <f t="shared" si="42"/>
        <v>38</v>
      </c>
      <c r="AK256" s="18">
        <f t="shared" si="43"/>
        <v>67.064961507554969</v>
      </c>
      <c r="AL256" s="17">
        <v>0.41110999999999998</v>
      </c>
      <c r="AM256" s="71" t="s">
        <v>50</v>
      </c>
      <c r="AO256" s="19">
        <v>319</v>
      </c>
      <c r="AP256" s="20" t="s">
        <v>316</v>
      </c>
      <c r="AQ256" s="21">
        <v>40</v>
      </c>
      <c r="AR256" s="21">
        <v>40</v>
      </c>
      <c r="AS256" s="22">
        <v>39</v>
      </c>
      <c r="AT256" s="22">
        <v>1</v>
      </c>
      <c r="AU256" s="23">
        <v>0</v>
      </c>
      <c r="AV256" s="24">
        <v>135</v>
      </c>
      <c r="AW256" s="22">
        <v>67</v>
      </c>
      <c r="AX256" s="23">
        <v>68</v>
      </c>
      <c r="AZ256"/>
    </row>
    <row r="257" spans="2:52" x14ac:dyDescent="0.25">
      <c r="B257" s="13">
        <f t="shared" si="44"/>
        <v>254</v>
      </c>
      <c r="C257" s="28" t="str">
        <f>VLOOKUP($D$4:$D$406,[1]Hoja2!$D$2:$E$486,2,FALSE)</f>
        <v>Col. Tepeaca</v>
      </c>
      <c r="D257" s="17">
        <v>167</v>
      </c>
      <c r="E257" s="17">
        <v>0.91916167664670634</v>
      </c>
      <c r="F257" s="17">
        <v>0.98203592814371277</v>
      </c>
      <c r="G257" s="17">
        <v>0.99401197604790392</v>
      </c>
      <c r="H257" s="17">
        <v>0.96753246753246702</v>
      </c>
      <c r="I257" s="17">
        <v>0.96753246753246702</v>
      </c>
      <c r="J257" s="17">
        <v>0.99350649350649323</v>
      </c>
      <c r="K257" s="17">
        <v>0.99350649350649323</v>
      </c>
      <c r="L257" s="17">
        <v>0.97402597402597424</v>
      </c>
      <c r="M257" s="17">
        <v>0.98701298701298723</v>
      </c>
      <c r="N257" s="17">
        <v>0.10389610389610389</v>
      </c>
      <c r="O257" s="17">
        <v>4.2207792207792201E-2</v>
      </c>
      <c r="P257" s="17">
        <v>0.75324675324675305</v>
      </c>
      <c r="Q257" s="17">
        <v>0.42532467532467577</v>
      </c>
      <c r="R257" s="17">
        <v>0.73376623376623351</v>
      </c>
      <c r="S257" s="17">
        <v>1545.9999999999989</v>
      </c>
      <c r="T257" s="17">
        <v>0.41206999999999999</v>
      </c>
      <c r="U257" s="71" t="str">
        <f t="shared" si="45"/>
        <v>Media</v>
      </c>
      <c r="AE257" s="17">
        <f t="shared" si="37"/>
        <v>1524</v>
      </c>
      <c r="AF257" s="18">
        <f t="shared" si="38"/>
        <v>2021.1843904604027</v>
      </c>
      <c r="AG257" s="17">
        <f t="shared" si="39"/>
        <v>16</v>
      </c>
      <c r="AH257" s="17">
        <f t="shared" si="40"/>
        <v>314</v>
      </c>
      <c r="AI257" s="17">
        <f t="shared" si="41"/>
        <v>0</v>
      </c>
      <c r="AJ257" s="17">
        <f t="shared" si="42"/>
        <v>330</v>
      </c>
      <c r="AK257" s="18">
        <f t="shared" si="43"/>
        <v>582.40624467087207</v>
      </c>
      <c r="AL257" s="17">
        <v>0.41206999999999999</v>
      </c>
      <c r="AM257" s="71" t="s">
        <v>50</v>
      </c>
      <c r="AO257" s="19">
        <v>320</v>
      </c>
      <c r="AP257" s="20" t="s">
        <v>317</v>
      </c>
      <c r="AQ257" s="21">
        <v>7</v>
      </c>
      <c r="AR257" s="21">
        <v>7</v>
      </c>
      <c r="AS257" s="22">
        <v>3</v>
      </c>
      <c r="AT257" s="22">
        <v>4</v>
      </c>
      <c r="AU257" s="23">
        <v>0</v>
      </c>
      <c r="AV257" s="24">
        <v>15</v>
      </c>
      <c r="AW257" s="22">
        <v>4</v>
      </c>
      <c r="AX257" s="23">
        <v>11</v>
      </c>
      <c r="AZ257"/>
    </row>
    <row r="258" spans="2:52" x14ac:dyDescent="0.25">
      <c r="B258" s="13">
        <f t="shared" si="44"/>
        <v>255</v>
      </c>
      <c r="C258" s="28" t="str">
        <f>VLOOKUP($D$4:$D$406,[1]Hoja2!$D$2:$E$486,2,FALSE)</f>
        <v>Barrio Barandilla</v>
      </c>
      <c r="D258" s="17">
        <v>1</v>
      </c>
      <c r="E258" s="17">
        <v>0.70438799076212411</v>
      </c>
      <c r="F258" s="17">
        <v>0.88483796296296147</v>
      </c>
      <c r="G258" s="17">
        <v>0.99016203703703765</v>
      </c>
      <c r="H258" s="17">
        <v>0.96995708154506366</v>
      </c>
      <c r="I258" s="17">
        <v>0.95565092989985734</v>
      </c>
      <c r="J258" s="17">
        <v>0.99785407725321873</v>
      </c>
      <c r="K258" s="17">
        <v>0.99427753934191598</v>
      </c>
      <c r="L258" s="17">
        <v>0.97067238912732545</v>
      </c>
      <c r="M258" s="17">
        <v>0.80042918454935552</v>
      </c>
      <c r="N258" s="17">
        <v>0.21888412017167386</v>
      </c>
      <c r="O258" s="17">
        <v>0.12231759656652348</v>
      </c>
      <c r="P258" s="17">
        <v>0.5550786838340489</v>
      </c>
      <c r="Q258" s="17">
        <v>0.61158798283261762</v>
      </c>
      <c r="R258" s="17">
        <v>0.73462088698140326</v>
      </c>
      <c r="S258" s="17">
        <v>5734.9999999999982</v>
      </c>
      <c r="T258" s="17">
        <v>0.41639999999999999</v>
      </c>
      <c r="U258" s="71" t="str">
        <f t="shared" si="45"/>
        <v>Media</v>
      </c>
      <c r="AE258" s="17">
        <f t="shared" si="37"/>
        <v>4212</v>
      </c>
      <c r="AF258" s="18">
        <f t="shared" si="38"/>
        <v>5586.108039776389</v>
      </c>
      <c r="AG258" s="17">
        <f t="shared" si="39"/>
        <v>119</v>
      </c>
      <c r="AH258" s="17">
        <f t="shared" si="40"/>
        <v>1122</v>
      </c>
      <c r="AI258" s="17">
        <f t="shared" si="41"/>
        <v>2</v>
      </c>
      <c r="AJ258" s="17">
        <f t="shared" si="42"/>
        <v>1241</v>
      </c>
      <c r="AK258" s="18">
        <f t="shared" si="43"/>
        <v>2190.200453444098</v>
      </c>
      <c r="AL258" s="17">
        <v>0.41639999999999999</v>
      </c>
      <c r="AM258" s="71" t="s">
        <v>50</v>
      </c>
      <c r="AO258" s="19">
        <v>321</v>
      </c>
      <c r="AP258" s="20" t="s">
        <v>318</v>
      </c>
      <c r="AQ258" s="21">
        <v>276</v>
      </c>
      <c r="AR258" s="21">
        <v>274</v>
      </c>
      <c r="AS258" s="22">
        <v>259</v>
      </c>
      <c r="AT258" s="22">
        <v>15</v>
      </c>
      <c r="AU258" s="23">
        <v>2</v>
      </c>
      <c r="AV258" s="24">
        <v>1437</v>
      </c>
      <c r="AW258" s="22">
        <v>708</v>
      </c>
      <c r="AX258" s="23">
        <v>729</v>
      </c>
      <c r="AZ258"/>
    </row>
    <row r="259" spans="2:52" ht="15.75" x14ac:dyDescent="0.25">
      <c r="B259" s="13">
        <f t="shared" si="44"/>
        <v>256</v>
      </c>
      <c r="C259" s="65" t="s">
        <v>85</v>
      </c>
      <c r="D259" s="17">
        <v>342</v>
      </c>
      <c r="E259" s="17">
        <v>0.86923076923076892</v>
      </c>
      <c r="F259" s="17">
        <v>0.90769230769230769</v>
      </c>
      <c r="G259" s="17">
        <v>0.88461538461538458</v>
      </c>
      <c r="H259" s="17">
        <v>1</v>
      </c>
      <c r="I259" s="17">
        <v>0.55769230769230749</v>
      </c>
      <c r="J259" s="17">
        <v>0.98076923076923084</v>
      </c>
      <c r="K259" s="17">
        <v>1</v>
      </c>
      <c r="L259" s="17">
        <v>0.99038461538461542</v>
      </c>
      <c r="M259" s="17">
        <v>0.99038461538461531</v>
      </c>
      <c r="N259" s="17">
        <v>0.25961538461538464</v>
      </c>
      <c r="O259" s="17">
        <v>0.125</v>
      </c>
      <c r="P259" s="17">
        <v>0.76923076923076905</v>
      </c>
      <c r="Q259" s="17">
        <v>0.6826923076923076</v>
      </c>
      <c r="R259" s="17">
        <v>0.89423076923076916</v>
      </c>
      <c r="S259" s="17">
        <v>457.99999999999994</v>
      </c>
      <c r="T259" s="17">
        <v>0.4168</v>
      </c>
      <c r="U259" s="71" t="str">
        <f t="shared" si="45"/>
        <v>Media</v>
      </c>
      <c r="AE259" s="17">
        <f t="shared" si="37"/>
        <v>458</v>
      </c>
      <c r="AF259" s="18">
        <f t="shared" si="38"/>
        <v>607.41630631946487</v>
      </c>
      <c r="AG259" s="17">
        <f t="shared" si="39"/>
        <v>22</v>
      </c>
      <c r="AH259" s="17">
        <f t="shared" si="40"/>
        <v>108</v>
      </c>
      <c r="AI259" s="17">
        <f t="shared" si="41"/>
        <v>0</v>
      </c>
      <c r="AJ259" s="17">
        <f t="shared" si="42"/>
        <v>130</v>
      </c>
      <c r="AK259" s="18">
        <f t="shared" si="43"/>
        <v>229.43276305216173</v>
      </c>
      <c r="AL259" s="17">
        <v>0.4168</v>
      </c>
      <c r="AM259" s="71" t="s">
        <v>50</v>
      </c>
      <c r="AO259" s="19">
        <v>323</v>
      </c>
      <c r="AP259" s="20" t="s">
        <v>319</v>
      </c>
      <c r="AQ259" s="21">
        <v>612</v>
      </c>
      <c r="AR259" s="21">
        <v>611</v>
      </c>
      <c r="AS259" s="22">
        <v>572</v>
      </c>
      <c r="AT259" s="22">
        <v>39</v>
      </c>
      <c r="AU259" s="23">
        <v>1</v>
      </c>
      <c r="AV259" s="24">
        <v>2285</v>
      </c>
      <c r="AW259" s="22">
        <v>1004</v>
      </c>
      <c r="AX259" s="23">
        <v>1281</v>
      </c>
      <c r="AZ259"/>
    </row>
    <row r="260" spans="2:52" x14ac:dyDescent="0.25">
      <c r="B260" s="13">
        <f t="shared" si="44"/>
        <v>257</v>
      </c>
      <c r="C260" s="28" t="str">
        <f>VLOOKUP($D$4:$D$406,[1]Hoja2!$D$2:$E$486,2,FALSE)</f>
        <v>Col. San Pedro</v>
      </c>
      <c r="D260" s="17">
        <v>153</v>
      </c>
      <c r="E260" s="17">
        <v>0.72543352601156097</v>
      </c>
      <c r="F260" s="17">
        <v>0.95664739884393124</v>
      </c>
      <c r="G260" s="17">
        <v>0.98554913294797741</v>
      </c>
      <c r="H260" s="17">
        <v>0.98338870431893732</v>
      </c>
      <c r="I260" s="17">
        <v>0.98338870431893732</v>
      </c>
      <c r="J260" s="17">
        <v>0.99335548172757449</v>
      </c>
      <c r="K260" s="17">
        <v>0.99003322259136262</v>
      </c>
      <c r="L260" s="17">
        <v>0.98671096345514953</v>
      </c>
      <c r="M260" s="17">
        <v>0.98338870431893755</v>
      </c>
      <c r="N260" s="17">
        <v>0.14617940199335552</v>
      </c>
      <c r="O260" s="17">
        <v>4.6511627906976757E-2</v>
      </c>
      <c r="P260" s="17">
        <v>0.52823920265780766</v>
      </c>
      <c r="Q260" s="17">
        <v>0.57142857142857151</v>
      </c>
      <c r="R260" s="17">
        <v>0.75083056478405374</v>
      </c>
      <c r="S260" s="17">
        <v>1234.0000000000007</v>
      </c>
      <c r="T260" s="17">
        <v>0.43059999999999998</v>
      </c>
      <c r="U260" s="71" t="str">
        <f t="shared" si="45"/>
        <v>Media</v>
      </c>
      <c r="AE260" s="17">
        <f t="shared" si="37"/>
        <v>1239</v>
      </c>
      <c r="AF260" s="18">
        <f t="shared" si="38"/>
        <v>1643.2069946065872</v>
      </c>
      <c r="AG260" s="17">
        <f t="shared" si="39"/>
        <v>46</v>
      </c>
      <c r="AH260" s="17">
        <f t="shared" si="40"/>
        <v>302</v>
      </c>
      <c r="AI260" s="17">
        <f t="shared" si="41"/>
        <v>0</v>
      </c>
      <c r="AJ260" s="17">
        <f t="shared" si="42"/>
        <v>348</v>
      </c>
      <c r="AK260" s="18">
        <f t="shared" si="43"/>
        <v>614.17385801655598</v>
      </c>
      <c r="AL260" s="17">
        <v>0.43059999999999998</v>
      </c>
      <c r="AM260" s="71" t="s">
        <v>50</v>
      </c>
      <c r="AO260" s="19">
        <v>324</v>
      </c>
      <c r="AP260" s="20" t="s">
        <v>320</v>
      </c>
      <c r="AQ260" s="21">
        <v>71</v>
      </c>
      <c r="AR260" s="21">
        <v>71</v>
      </c>
      <c r="AS260" s="22">
        <v>66</v>
      </c>
      <c r="AT260" s="22">
        <v>5</v>
      </c>
      <c r="AU260" s="23">
        <v>0</v>
      </c>
      <c r="AV260" s="24">
        <v>256</v>
      </c>
      <c r="AW260" s="22">
        <v>113</v>
      </c>
      <c r="AX260" s="23">
        <v>143</v>
      </c>
      <c r="AZ260"/>
    </row>
    <row r="261" spans="2:52" x14ac:dyDescent="0.25">
      <c r="B261" s="13">
        <f t="shared" si="44"/>
        <v>258</v>
      </c>
      <c r="C261" s="28" t="str">
        <f>VLOOKUP($D$4:$D$406,[1]Hoja2!$D$2:$E$486,2,FALSE)</f>
        <v>Col.La Paz</v>
      </c>
      <c r="D261" s="17">
        <v>93</v>
      </c>
      <c r="E261" s="17">
        <v>0.63959390862944154</v>
      </c>
      <c r="F261" s="17">
        <v>0.98984771573604002</v>
      </c>
      <c r="G261" s="17">
        <v>1</v>
      </c>
      <c r="H261" s="17">
        <v>0.96256684491978628</v>
      </c>
      <c r="I261" s="17">
        <v>0.97326203208556128</v>
      </c>
      <c r="J261" s="17">
        <v>1</v>
      </c>
      <c r="K261" s="17">
        <v>1</v>
      </c>
      <c r="L261" s="17">
        <v>0.97326203208556128</v>
      </c>
      <c r="M261" s="17">
        <v>1</v>
      </c>
      <c r="N261" s="17">
        <v>0.11229946524064169</v>
      </c>
      <c r="O261" s="17">
        <v>4.2780748663101616E-2</v>
      </c>
      <c r="P261" s="17">
        <v>0.49197860962566847</v>
      </c>
      <c r="Q261" s="17">
        <v>0.5882352941176473</v>
      </c>
      <c r="R261" s="17">
        <v>0.76470588235294101</v>
      </c>
      <c r="S261" s="17">
        <v>771.99999999999966</v>
      </c>
      <c r="T261" s="17">
        <v>0.43419999999999997</v>
      </c>
      <c r="U261" s="71" t="str">
        <f t="shared" si="45"/>
        <v>Media</v>
      </c>
      <c r="AE261" s="17">
        <f t="shared" ref="AE261:AE324" si="46">VLOOKUP(D261,$AO$4:$AX$397,8,FALSE)</f>
        <v>767</v>
      </c>
      <c r="AF261" s="18">
        <f t="shared" ref="AF261:AF324" si="47">AE261*(1+0.026)^(11)</f>
        <v>1017.2233776136017</v>
      </c>
      <c r="AG261" s="17">
        <f t="shared" ref="AG261:AG324" si="48">VLOOKUP(D261,$AO$4:$AX$397,6,FALSE)</f>
        <v>14</v>
      </c>
      <c r="AH261" s="17">
        <f t="shared" ref="AH261:AH324" si="49">VLOOKUP(D261,$AO$4:$AX$397,5,FALSE)</f>
        <v>182</v>
      </c>
      <c r="AI261" s="17">
        <f t="shared" ref="AI261:AI324" si="50">VLOOKUP(D261,$AO$4:$AX$397,7,FALSE)</f>
        <v>0</v>
      </c>
      <c r="AJ261" s="17">
        <f t="shared" ref="AJ261:AJ324" si="51">VLOOKUP(D261,$AO$4:$AX$397,4,FALSE)</f>
        <v>196</v>
      </c>
      <c r="AK261" s="18">
        <f t="shared" ref="AK261:AK324" si="52">AJ261*(1+0.053)^(11)</f>
        <v>345.91401198633616</v>
      </c>
      <c r="AL261" s="17">
        <v>0.43419999999999997</v>
      </c>
      <c r="AM261" s="71" t="s">
        <v>50</v>
      </c>
      <c r="AO261" s="19">
        <v>325</v>
      </c>
      <c r="AP261" s="20" t="s">
        <v>321</v>
      </c>
      <c r="AQ261" s="21">
        <v>437</v>
      </c>
      <c r="AR261" s="21">
        <v>437</v>
      </c>
      <c r="AS261" s="22">
        <v>389</v>
      </c>
      <c r="AT261" s="22">
        <v>48</v>
      </c>
      <c r="AU261" s="23">
        <v>0</v>
      </c>
      <c r="AV261" s="24">
        <v>1721</v>
      </c>
      <c r="AW261" s="22">
        <v>849</v>
      </c>
      <c r="AX261" s="23">
        <v>872</v>
      </c>
      <c r="AZ261"/>
    </row>
    <row r="262" spans="2:52" x14ac:dyDescent="0.25">
      <c r="B262" s="13">
        <f t="shared" ref="B262:B325" si="53">+B261+1</f>
        <v>259</v>
      </c>
      <c r="C262" s="28" t="str">
        <f>VLOOKUP($D$4:$D$406,[1]Hoja2!$D$2:$E$486,2,FALSE)</f>
        <v>Col. Calpules</v>
      </c>
      <c r="D262" s="17">
        <v>51</v>
      </c>
      <c r="E262" s="17">
        <v>0.93421052631578916</v>
      </c>
      <c r="F262" s="17">
        <v>0.8684210526315792</v>
      </c>
      <c r="G262" s="17">
        <v>0.98684210526315808</v>
      </c>
      <c r="H262" s="17">
        <v>0.94656488549618334</v>
      </c>
      <c r="I262" s="17">
        <v>0.90076335877862601</v>
      </c>
      <c r="J262" s="17">
        <v>0.98473282442748089</v>
      </c>
      <c r="K262" s="17">
        <v>0.99236641221374033</v>
      </c>
      <c r="L262" s="17">
        <v>0.99236641221374033</v>
      </c>
      <c r="M262" s="17">
        <v>0.63358778625954204</v>
      </c>
      <c r="N262" s="17">
        <v>0.22900763358778636</v>
      </c>
      <c r="O262" s="17">
        <v>0.10687022900763361</v>
      </c>
      <c r="P262" s="17">
        <v>0.68702290076335915</v>
      </c>
      <c r="Q262" s="17">
        <v>0.66412213740458026</v>
      </c>
      <c r="R262" s="17">
        <v>0.7709923664122138</v>
      </c>
      <c r="S262" s="17">
        <v>618.00000000000011</v>
      </c>
      <c r="T262" s="17">
        <v>0.43880000000000002</v>
      </c>
      <c r="U262" s="71" t="str">
        <f t="shared" si="45"/>
        <v>Media</v>
      </c>
      <c r="AE262" s="17">
        <f t="shared" si="46"/>
        <v>628</v>
      </c>
      <c r="AF262" s="18">
        <f t="shared" si="47"/>
        <v>832.87650735507407</v>
      </c>
      <c r="AG262" s="17">
        <f t="shared" si="48"/>
        <v>11</v>
      </c>
      <c r="AH262" s="17">
        <f t="shared" si="49"/>
        <v>143</v>
      </c>
      <c r="AI262" s="17">
        <f t="shared" si="50"/>
        <v>0</v>
      </c>
      <c r="AJ262" s="17">
        <f t="shared" si="51"/>
        <v>154</v>
      </c>
      <c r="AK262" s="18">
        <f t="shared" si="52"/>
        <v>271.78958084640698</v>
      </c>
      <c r="AL262" s="17">
        <v>0.43880000000000002</v>
      </c>
      <c r="AM262" s="71" t="s">
        <v>50</v>
      </c>
      <c r="AO262" s="19">
        <v>326</v>
      </c>
      <c r="AP262" s="20" t="s">
        <v>322</v>
      </c>
      <c r="AQ262" s="21">
        <v>159</v>
      </c>
      <c r="AR262" s="21">
        <v>159</v>
      </c>
      <c r="AS262" s="22">
        <v>115</v>
      </c>
      <c r="AT262" s="22">
        <v>44</v>
      </c>
      <c r="AU262" s="23">
        <v>0</v>
      </c>
      <c r="AV262" s="24">
        <v>571</v>
      </c>
      <c r="AW262" s="22">
        <v>281</v>
      </c>
      <c r="AX262" s="23">
        <v>290</v>
      </c>
      <c r="AZ262"/>
    </row>
    <row r="263" spans="2:52" x14ac:dyDescent="0.25">
      <c r="B263" s="13">
        <f t="shared" si="53"/>
        <v>260</v>
      </c>
      <c r="C263" s="28" t="str">
        <f>VLOOKUP($D$4:$D$406,[1]Hoja2!$D$2:$E$486,2,FALSE)</f>
        <v>JUPITER</v>
      </c>
      <c r="D263" s="17">
        <v>282</v>
      </c>
      <c r="E263" s="17">
        <v>0.58536585365853644</v>
      </c>
      <c r="F263" s="17">
        <v>0.9804878048780491</v>
      </c>
      <c r="G263" s="17">
        <v>0.99024390243902427</v>
      </c>
      <c r="H263" s="17">
        <v>1</v>
      </c>
      <c r="I263" s="17">
        <v>0.99447513812154686</v>
      </c>
      <c r="J263" s="17">
        <v>1</v>
      </c>
      <c r="K263" s="17">
        <v>1</v>
      </c>
      <c r="L263" s="17">
        <v>1</v>
      </c>
      <c r="M263" s="17">
        <v>0.9834254143646407</v>
      </c>
      <c r="N263" s="17">
        <v>0.20441988950276241</v>
      </c>
      <c r="O263" s="17">
        <v>0.1049723756906077</v>
      </c>
      <c r="P263" s="17">
        <v>0.46961325966850836</v>
      </c>
      <c r="Q263" s="17">
        <v>0.59116022099447574</v>
      </c>
      <c r="R263" s="17">
        <v>0.7071823204419887</v>
      </c>
      <c r="S263" s="17">
        <v>724.00000000000011</v>
      </c>
      <c r="T263" s="17">
        <v>0.43912000000000001</v>
      </c>
      <c r="U263" s="71" t="str">
        <f t="shared" si="45"/>
        <v>Media</v>
      </c>
      <c r="AE263" s="17">
        <f t="shared" si="46"/>
        <v>760</v>
      </c>
      <c r="AF263" s="18">
        <f t="shared" si="47"/>
        <v>1007.9397222768413</v>
      </c>
      <c r="AG263" s="17">
        <f t="shared" si="48"/>
        <v>23</v>
      </c>
      <c r="AH263" s="17">
        <f t="shared" si="49"/>
        <v>190</v>
      </c>
      <c r="AI263" s="17">
        <f t="shared" si="50"/>
        <v>0</v>
      </c>
      <c r="AJ263" s="17">
        <f t="shared" si="51"/>
        <v>213</v>
      </c>
      <c r="AK263" s="18">
        <f t="shared" si="52"/>
        <v>375.91675792392653</v>
      </c>
      <c r="AL263" s="17">
        <v>0.43912000000000001</v>
      </c>
      <c r="AM263" s="71" t="s">
        <v>50</v>
      </c>
      <c r="AO263" s="19">
        <v>327</v>
      </c>
      <c r="AP263" s="20" t="s">
        <v>323</v>
      </c>
      <c r="AQ263" s="21">
        <v>220</v>
      </c>
      <c r="AR263" s="21">
        <v>219</v>
      </c>
      <c r="AS263" s="22">
        <v>101</v>
      </c>
      <c r="AT263" s="22">
        <v>118</v>
      </c>
      <c r="AU263" s="23">
        <v>1</v>
      </c>
      <c r="AV263" s="24">
        <v>319</v>
      </c>
      <c r="AW263" s="22">
        <v>143</v>
      </c>
      <c r="AX263" s="23">
        <v>176</v>
      </c>
      <c r="AZ263"/>
    </row>
    <row r="264" spans="2:52" x14ac:dyDescent="0.25">
      <c r="B264" s="13">
        <f t="shared" si="53"/>
        <v>261</v>
      </c>
      <c r="C264" s="28" t="str">
        <f>VLOOKUP($D$4:$D$406,[1]Hoja2!$D$2:$E$486,2,FALSE)</f>
        <v>Barrio Santa Ana</v>
      </c>
      <c r="D264" s="17">
        <v>32</v>
      </c>
      <c r="E264" s="17">
        <v>0.85026737967914456</v>
      </c>
      <c r="F264" s="17">
        <v>0.90730837789661334</v>
      </c>
      <c r="G264" s="17">
        <v>0.98039215686274517</v>
      </c>
      <c r="H264" s="17">
        <v>0.96692111959287552</v>
      </c>
      <c r="I264" s="17">
        <v>0.96946564885496189</v>
      </c>
      <c r="J264" s="17">
        <v>0.98473282442748089</v>
      </c>
      <c r="K264" s="17">
        <v>0.98982188295165341</v>
      </c>
      <c r="L264" s="17">
        <v>0.98218829516539397</v>
      </c>
      <c r="M264" s="17">
        <v>0.56234096692112001</v>
      </c>
      <c r="N264" s="17">
        <v>0.29007633587786291</v>
      </c>
      <c r="O264" s="17">
        <v>0.19083969465648853</v>
      </c>
      <c r="P264" s="17">
        <v>0.7430025445292614</v>
      </c>
      <c r="Q264" s="17">
        <v>0.59033078880407153</v>
      </c>
      <c r="R264" s="17">
        <v>0.70992366412213692</v>
      </c>
      <c r="S264" s="17">
        <v>1708.9999999999993</v>
      </c>
      <c r="T264" s="17">
        <v>0.44235000000000002</v>
      </c>
      <c r="U264" s="71" t="str">
        <f t="shared" si="45"/>
        <v>Media</v>
      </c>
      <c r="AE264" s="17">
        <f t="shared" si="46"/>
        <v>690</v>
      </c>
      <c r="AF264" s="18">
        <f t="shared" si="47"/>
        <v>915.10316890923741</v>
      </c>
      <c r="AG264" s="17">
        <f t="shared" si="48"/>
        <v>24</v>
      </c>
      <c r="AH264" s="17">
        <f t="shared" si="49"/>
        <v>263</v>
      </c>
      <c r="AI264" s="17">
        <f t="shared" si="50"/>
        <v>0</v>
      </c>
      <c r="AJ264" s="17">
        <f t="shared" si="51"/>
        <v>287</v>
      </c>
      <c r="AK264" s="18">
        <f t="shared" si="52"/>
        <v>506.51694612284939</v>
      </c>
      <c r="AL264" s="17">
        <v>0.44235000000000002</v>
      </c>
      <c r="AM264" s="71" t="s">
        <v>50</v>
      </c>
      <c r="AO264" s="19">
        <v>328</v>
      </c>
      <c r="AP264" s="20" t="s">
        <v>324</v>
      </c>
      <c r="AQ264" s="21">
        <v>28</v>
      </c>
      <c r="AR264" s="21">
        <v>28</v>
      </c>
      <c r="AS264" s="22">
        <v>23</v>
      </c>
      <c r="AT264" s="22">
        <v>5</v>
      </c>
      <c r="AU264" s="23">
        <v>0</v>
      </c>
      <c r="AV264" s="24">
        <v>95</v>
      </c>
      <c r="AW264" s="22">
        <v>45</v>
      </c>
      <c r="AX264" s="23">
        <v>50</v>
      </c>
      <c r="AZ264"/>
    </row>
    <row r="265" spans="2:52" x14ac:dyDescent="0.25">
      <c r="B265" s="13">
        <f t="shared" si="53"/>
        <v>262</v>
      </c>
      <c r="C265" s="28" t="str">
        <f>VLOOKUP($D$4:$D$406,[1]Hoja2!$D$2:$E$486,2,FALSE)</f>
        <v>BUENA VISTA</v>
      </c>
      <c r="D265" s="17">
        <v>219</v>
      </c>
      <c r="E265" s="17">
        <v>0.92857142857142849</v>
      </c>
      <c r="F265" s="17">
        <v>1</v>
      </c>
      <c r="G265" s="17">
        <v>0.88095238095238093</v>
      </c>
      <c r="H265" s="17">
        <v>1</v>
      </c>
      <c r="I265" s="17">
        <v>1</v>
      </c>
      <c r="J265" s="17">
        <v>1</v>
      </c>
      <c r="K265" s="17">
        <v>0.95238095238095233</v>
      </c>
      <c r="L265" s="17">
        <v>1</v>
      </c>
      <c r="M265" s="17">
        <v>0.95238095238095233</v>
      </c>
      <c r="N265" s="17">
        <v>0.1428571428571429</v>
      </c>
      <c r="O265" s="17">
        <v>0.14285714285714285</v>
      </c>
      <c r="P265" s="17">
        <v>0.66666666666666674</v>
      </c>
      <c r="Q265" s="17">
        <v>0.47619047619047616</v>
      </c>
      <c r="R265" s="17">
        <v>0.80952380952380942</v>
      </c>
      <c r="S265" s="17">
        <v>95.000000000000014</v>
      </c>
      <c r="T265" s="17">
        <v>0.44985000000000003</v>
      </c>
      <c r="U265" s="71" t="str">
        <f t="shared" si="45"/>
        <v>Media</v>
      </c>
      <c r="AE265" s="17">
        <f t="shared" si="46"/>
        <v>97</v>
      </c>
      <c r="AF265" s="18">
        <f t="shared" si="47"/>
        <v>128.64493823796528</v>
      </c>
      <c r="AG265" s="17">
        <f t="shared" si="48"/>
        <v>20</v>
      </c>
      <c r="AH265" s="17">
        <f t="shared" si="49"/>
        <v>23</v>
      </c>
      <c r="AI265" s="17">
        <f t="shared" si="50"/>
        <v>0</v>
      </c>
      <c r="AJ265" s="17">
        <f t="shared" si="51"/>
        <v>43</v>
      </c>
      <c r="AK265" s="18">
        <f t="shared" si="52"/>
        <v>75.889298548022722</v>
      </c>
      <c r="AL265" s="17">
        <v>0.44985000000000003</v>
      </c>
      <c r="AM265" s="71" t="s">
        <v>50</v>
      </c>
      <c r="AO265" s="19">
        <v>329</v>
      </c>
      <c r="AP265" s="20" t="s">
        <v>325</v>
      </c>
      <c r="AQ265" s="21">
        <v>18</v>
      </c>
      <c r="AR265" s="21">
        <v>18</v>
      </c>
      <c r="AS265" s="22">
        <v>18</v>
      </c>
      <c r="AT265" s="22">
        <v>0</v>
      </c>
      <c r="AU265" s="23">
        <v>0</v>
      </c>
      <c r="AV265" s="24">
        <v>43</v>
      </c>
      <c r="AW265" s="22">
        <v>19</v>
      </c>
      <c r="AX265" s="23">
        <v>24</v>
      </c>
      <c r="AZ265"/>
    </row>
    <row r="266" spans="2:52" x14ac:dyDescent="0.25">
      <c r="B266" s="13">
        <f t="shared" si="53"/>
        <v>263</v>
      </c>
      <c r="C266" s="28" t="str">
        <f>VLOOKUP($D$4:$D$406,[1]Hoja2!$D$2:$E$486,2,FALSE)</f>
        <v>Barrio Guamilito</v>
      </c>
      <c r="D266" s="17">
        <v>15</v>
      </c>
      <c r="E266" s="17">
        <v>0.64599483204134445</v>
      </c>
      <c r="F266" s="17">
        <v>0.87209302325581251</v>
      </c>
      <c r="G266" s="17">
        <v>0.98578811369509034</v>
      </c>
      <c r="H266" s="17">
        <v>0.96885813148788902</v>
      </c>
      <c r="I266" s="17">
        <v>0.96020761245674746</v>
      </c>
      <c r="J266" s="17">
        <v>0.98615916955017258</v>
      </c>
      <c r="K266" s="17">
        <v>0.98442906574394395</v>
      </c>
      <c r="L266" s="17">
        <v>0.97923875432525898</v>
      </c>
      <c r="M266" s="17">
        <v>0.78892733564013873</v>
      </c>
      <c r="N266" s="17">
        <v>0.26124567474048421</v>
      </c>
      <c r="O266" s="17">
        <v>0.18339100346020756</v>
      </c>
      <c r="P266" s="17">
        <v>0.48269896193771616</v>
      </c>
      <c r="Q266" s="17">
        <v>0.70415224913494856</v>
      </c>
      <c r="R266" s="17">
        <v>0.74394463667820121</v>
      </c>
      <c r="S266" s="17">
        <v>2111.9999999999995</v>
      </c>
      <c r="T266" s="17">
        <v>0.46090999999999999</v>
      </c>
      <c r="U266" s="71" t="str">
        <f t="shared" si="45"/>
        <v>Media</v>
      </c>
      <c r="AE266" s="17">
        <f t="shared" si="46"/>
        <v>1584</v>
      </c>
      <c r="AF266" s="18">
        <f t="shared" si="47"/>
        <v>2100.7585790612061</v>
      </c>
      <c r="AG266" s="17">
        <f t="shared" si="48"/>
        <v>98</v>
      </c>
      <c r="AH266" s="17">
        <f t="shared" si="49"/>
        <v>546</v>
      </c>
      <c r="AI266" s="17">
        <f t="shared" si="50"/>
        <v>0</v>
      </c>
      <c r="AJ266" s="17">
        <f t="shared" si="51"/>
        <v>644</v>
      </c>
      <c r="AK266" s="18">
        <f t="shared" si="52"/>
        <v>1136.5746108122473</v>
      </c>
      <c r="AL266" s="17">
        <v>0.46090999999999999</v>
      </c>
      <c r="AM266" s="71" t="s">
        <v>50</v>
      </c>
      <c r="AO266" s="19">
        <v>330</v>
      </c>
      <c r="AP266" s="20" t="s">
        <v>326</v>
      </c>
      <c r="AQ266" s="21">
        <v>11</v>
      </c>
      <c r="AR266" s="21">
        <v>11</v>
      </c>
      <c r="AS266" s="22">
        <v>7</v>
      </c>
      <c r="AT266" s="22">
        <v>4</v>
      </c>
      <c r="AU266" s="23">
        <v>0</v>
      </c>
      <c r="AV266" s="24">
        <v>21</v>
      </c>
      <c r="AW266" s="22">
        <v>8</v>
      </c>
      <c r="AX266" s="23">
        <v>13</v>
      </c>
      <c r="AZ266"/>
    </row>
    <row r="267" spans="2:52" x14ac:dyDescent="0.25">
      <c r="B267" s="13">
        <f t="shared" si="53"/>
        <v>264</v>
      </c>
      <c r="C267" s="28" t="str">
        <f>VLOOKUP($D$4:$D$406,[1]Hoja2!$D$2:$E$486,2,FALSE)</f>
        <v>ALAMEDA</v>
      </c>
      <c r="D267" s="17">
        <v>195</v>
      </c>
      <c r="E267" s="17">
        <v>0.98750000000000016</v>
      </c>
      <c r="F267" s="17">
        <v>0.89999999999999991</v>
      </c>
      <c r="G267" s="17">
        <v>0.96249999999999991</v>
      </c>
      <c r="H267" s="17">
        <v>0.92424242424242431</v>
      </c>
      <c r="I267" s="17">
        <v>0.96969696969696961</v>
      </c>
      <c r="J267" s="17">
        <v>1</v>
      </c>
      <c r="K267" s="17">
        <v>1</v>
      </c>
      <c r="L267" s="17">
        <v>0.96969696969696961</v>
      </c>
      <c r="M267" s="17">
        <v>0.53030303030303017</v>
      </c>
      <c r="N267" s="17">
        <v>0.36363636363636354</v>
      </c>
      <c r="O267" s="17">
        <v>0.19696969696969696</v>
      </c>
      <c r="P267" s="17">
        <v>0.78787878787878785</v>
      </c>
      <c r="Q267" s="17">
        <v>0.59090909090909083</v>
      </c>
      <c r="R267" s="17">
        <v>0.78787878787878796</v>
      </c>
      <c r="S267" s="17">
        <v>309.00000000000011</v>
      </c>
      <c r="T267" s="17">
        <v>0.46340999999999999</v>
      </c>
      <c r="U267" s="71" t="str">
        <f t="shared" ref="U267:U330" si="54">+IF(T267&lt;$W$9,$V$9,IF(T267&lt;$W$10,$V$10,IF(T267&lt;$W$11,$V$11,IF(T267&lt;$W$12,$V$12,IF(T267&lt;$W$13,$V$13)))))</f>
        <v>Media</v>
      </c>
      <c r="AE267" s="17">
        <f t="shared" si="46"/>
        <v>322</v>
      </c>
      <c r="AF267" s="18">
        <f t="shared" si="47"/>
        <v>427.0481454909775</v>
      </c>
      <c r="AG267" s="17">
        <f t="shared" si="48"/>
        <v>10</v>
      </c>
      <c r="AH267" s="17">
        <f t="shared" si="49"/>
        <v>72</v>
      </c>
      <c r="AI267" s="17">
        <f t="shared" si="50"/>
        <v>0</v>
      </c>
      <c r="AJ267" s="17">
        <f t="shared" si="51"/>
        <v>82</v>
      </c>
      <c r="AK267" s="18">
        <f t="shared" si="52"/>
        <v>144.71912746367124</v>
      </c>
      <c r="AL267" s="17">
        <v>0.46340999999999999</v>
      </c>
      <c r="AM267" s="71" t="s">
        <v>50</v>
      </c>
      <c r="AO267" s="19">
        <v>331</v>
      </c>
      <c r="AP267" s="20" t="s">
        <v>327</v>
      </c>
      <c r="AQ267" s="21">
        <v>112</v>
      </c>
      <c r="AR267" s="21">
        <v>112</v>
      </c>
      <c r="AS267" s="22">
        <v>90</v>
      </c>
      <c r="AT267" s="22">
        <v>22</v>
      </c>
      <c r="AU267" s="23">
        <v>0</v>
      </c>
      <c r="AV267" s="24">
        <v>431</v>
      </c>
      <c r="AW267" s="22">
        <v>209</v>
      </c>
      <c r="AX267" s="23">
        <v>222</v>
      </c>
      <c r="AZ267"/>
    </row>
    <row r="268" spans="2:52" x14ac:dyDescent="0.25">
      <c r="B268" s="13">
        <f t="shared" si="53"/>
        <v>265</v>
      </c>
      <c r="C268" s="28" t="str">
        <f>VLOOKUP($D$4:$D$406,[1]Hoja2!$D$2:$E$486,2,FALSE)</f>
        <v>Col. Morazan</v>
      </c>
      <c r="D268" s="17">
        <v>117</v>
      </c>
      <c r="E268" s="17">
        <v>0.59360730593607247</v>
      </c>
      <c r="F268" s="17">
        <v>0.92694063926940651</v>
      </c>
      <c r="G268" s="17">
        <v>0.97945205479452058</v>
      </c>
      <c r="H268" s="17">
        <v>0.971830985915493</v>
      </c>
      <c r="I268" s="17">
        <v>0.98309859154929624</v>
      </c>
      <c r="J268" s="17">
        <v>0.99154929577464779</v>
      </c>
      <c r="K268" s="17">
        <v>0.99154929577464779</v>
      </c>
      <c r="L268" s="17">
        <v>0.98309859154929635</v>
      </c>
      <c r="M268" s="17">
        <v>0.99154929577464779</v>
      </c>
      <c r="N268" s="17">
        <v>0.2225352112676057</v>
      </c>
      <c r="O268" s="17">
        <v>0.10422535211267613</v>
      </c>
      <c r="P268" s="17">
        <v>0.55211267605633851</v>
      </c>
      <c r="Q268" s="17">
        <v>0.62253521126760536</v>
      </c>
      <c r="R268" s="17">
        <v>0.79718309859154957</v>
      </c>
      <c r="S268" s="17">
        <v>1410.0000000000007</v>
      </c>
      <c r="T268" s="17">
        <v>0.47521999999999998</v>
      </c>
      <c r="U268" s="71" t="str">
        <f t="shared" si="54"/>
        <v>Media</v>
      </c>
      <c r="AE268" s="17">
        <f t="shared" si="46"/>
        <v>1387</v>
      </c>
      <c r="AF268" s="18">
        <f t="shared" si="47"/>
        <v>1839.4899931552352</v>
      </c>
      <c r="AG268" s="17">
        <f t="shared" si="48"/>
        <v>43</v>
      </c>
      <c r="AH268" s="17">
        <f t="shared" si="49"/>
        <v>388</v>
      </c>
      <c r="AI268" s="17">
        <f t="shared" si="50"/>
        <v>0</v>
      </c>
      <c r="AJ268" s="17">
        <f t="shared" si="51"/>
        <v>431</v>
      </c>
      <c r="AK268" s="18">
        <f t="shared" si="52"/>
        <v>760.6578528883208</v>
      </c>
      <c r="AL268" s="17">
        <v>0.47521999999999998</v>
      </c>
      <c r="AM268" s="71" t="s">
        <v>50</v>
      </c>
      <c r="AO268" s="19">
        <v>332</v>
      </c>
      <c r="AP268" s="20" t="s">
        <v>328</v>
      </c>
      <c r="AQ268" s="21">
        <v>151</v>
      </c>
      <c r="AR268" s="21">
        <v>151</v>
      </c>
      <c r="AS268" s="22">
        <v>125</v>
      </c>
      <c r="AT268" s="22">
        <v>26</v>
      </c>
      <c r="AU268" s="23">
        <v>0</v>
      </c>
      <c r="AV268" s="24">
        <v>606</v>
      </c>
      <c r="AW268" s="22">
        <v>281</v>
      </c>
      <c r="AX268" s="23">
        <v>325</v>
      </c>
      <c r="AZ268"/>
    </row>
    <row r="269" spans="2:52" x14ac:dyDescent="0.25">
      <c r="B269" s="13">
        <f t="shared" si="53"/>
        <v>266</v>
      </c>
      <c r="C269" s="28" t="str">
        <f>VLOOKUP($D$4:$D$406,[1]Hoja2!$D$2:$E$486,2,FALSE)</f>
        <v>Col. Residencial La Gran Villa</v>
      </c>
      <c r="D269" s="17">
        <v>138</v>
      </c>
      <c r="E269" s="17">
        <v>0.67796610169491522</v>
      </c>
      <c r="F269" s="17">
        <v>0.73684210526315808</v>
      </c>
      <c r="G269" s="17">
        <v>0.71929824561403499</v>
      </c>
      <c r="H269" s="17">
        <v>0.96969696969696961</v>
      </c>
      <c r="I269" s="17">
        <v>0.96969696969696961</v>
      </c>
      <c r="J269" s="17">
        <v>0.96969696969696961</v>
      </c>
      <c r="K269" s="17">
        <v>0.96969696969696961</v>
      </c>
      <c r="L269" s="17">
        <v>0.96969696969696961</v>
      </c>
      <c r="M269" s="17">
        <v>0.93939393939393945</v>
      </c>
      <c r="N269" s="17">
        <v>0.51515151515151514</v>
      </c>
      <c r="O269" s="17">
        <v>0.42424242424242425</v>
      </c>
      <c r="P269" s="17">
        <v>0.75757575757575746</v>
      </c>
      <c r="Q269" s="17">
        <v>0.78787878787878796</v>
      </c>
      <c r="R269" s="17">
        <v>0.81818181818181834</v>
      </c>
      <c r="S269" s="17">
        <v>113.00000000000001</v>
      </c>
      <c r="T269" s="17">
        <v>0.47749999999999998</v>
      </c>
      <c r="U269" s="71" t="str">
        <f t="shared" si="54"/>
        <v>Media</v>
      </c>
      <c r="AE269" s="17">
        <f t="shared" si="46"/>
        <v>120</v>
      </c>
      <c r="AF269" s="18">
        <f t="shared" si="47"/>
        <v>159.14837720160651</v>
      </c>
      <c r="AG269" s="17">
        <f t="shared" si="48"/>
        <v>19</v>
      </c>
      <c r="AH269" s="17">
        <f t="shared" si="49"/>
        <v>40</v>
      </c>
      <c r="AI269" s="17">
        <f t="shared" si="50"/>
        <v>1</v>
      </c>
      <c r="AJ269" s="17">
        <f t="shared" si="51"/>
        <v>59</v>
      </c>
      <c r="AK269" s="18">
        <f t="shared" si="52"/>
        <v>104.12717707751956</v>
      </c>
      <c r="AL269" s="17">
        <v>0.47749999999999998</v>
      </c>
      <c r="AM269" s="71" t="s">
        <v>50</v>
      </c>
      <c r="AO269" s="19">
        <v>333</v>
      </c>
      <c r="AP269" s="20" t="s">
        <v>329</v>
      </c>
      <c r="AQ269" s="21">
        <v>134</v>
      </c>
      <c r="AR269" s="21">
        <v>134</v>
      </c>
      <c r="AS269" s="22">
        <v>106</v>
      </c>
      <c r="AT269" s="22">
        <v>28</v>
      </c>
      <c r="AU269" s="23">
        <v>0</v>
      </c>
      <c r="AV269" s="24">
        <v>532</v>
      </c>
      <c r="AW269" s="22">
        <v>262</v>
      </c>
      <c r="AX269" s="23">
        <v>270</v>
      </c>
      <c r="AZ269"/>
    </row>
    <row r="270" spans="2:52" x14ac:dyDescent="0.25">
      <c r="B270" s="13">
        <f t="shared" si="53"/>
        <v>267</v>
      </c>
      <c r="C270" s="28" t="str">
        <f>VLOOKUP($D$4:$D$406,[1]Hoja2!$D$2:$E$486,2,FALSE)</f>
        <v>Col. Honduras</v>
      </c>
      <c r="D270" s="17">
        <v>74</v>
      </c>
      <c r="E270" s="17">
        <v>0.79729729729729792</v>
      </c>
      <c r="F270" s="17">
        <v>0.88610038610038666</v>
      </c>
      <c r="G270" s="17">
        <v>0.94980694980695013</v>
      </c>
      <c r="H270" s="17">
        <v>0.97354497354497382</v>
      </c>
      <c r="I270" s="17">
        <v>0.99206349206349242</v>
      </c>
      <c r="J270" s="17">
        <v>1</v>
      </c>
      <c r="K270" s="17">
        <v>1</v>
      </c>
      <c r="L270" s="17">
        <v>0.98677248677248741</v>
      </c>
      <c r="M270" s="17">
        <v>0.96825396825396892</v>
      </c>
      <c r="N270" s="17">
        <v>0.22222222222222218</v>
      </c>
      <c r="O270" s="17">
        <v>9.7883597883597934E-2</v>
      </c>
      <c r="P270" s="17">
        <v>0.60052910052910091</v>
      </c>
      <c r="Q270" s="17">
        <v>0.57671957671957741</v>
      </c>
      <c r="R270" s="17">
        <v>0.76719576719576743</v>
      </c>
      <c r="S270" s="17">
        <v>1739.0000000000002</v>
      </c>
      <c r="T270" s="17">
        <v>0.47752</v>
      </c>
      <c r="U270" s="71" t="str">
        <f t="shared" si="54"/>
        <v>Media</v>
      </c>
      <c r="AE270" s="17">
        <f t="shared" si="46"/>
        <v>1757</v>
      </c>
      <c r="AF270" s="18">
        <f t="shared" si="47"/>
        <v>2330.1974895268554</v>
      </c>
      <c r="AG270" s="17">
        <f t="shared" si="48"/>
        <v>58</v>
      </c>
      <c r="AH270" s="17">
        <f t="shared" si="49"/>
        <v>462</v>
      </c>
      <c r="AI270" s="17">
        <f t="shared" si="50"/>
        <v>0</v>
      </c>
      <c r="AJ270" s="17">
        <f t="shared" si="51"/>
        <v>520</v>
      </c>
      <c r="AK270" s="18">
        <f t="shared" si="52"/>
        <v>917.73105220864693</v>
      </c>
      <c r="AL270" s="17">
        <v>0.47752</v>
      </c>
      <c r="AM270" s="71" t="s">
        <v>50</v>
      </c>
      <c r="AO270" s="19">
        <v>334</v>
      </c>
      <c r="AP270" s="20" t="s">
        <v>330</v>
      </c>
      <c r="AQ270" s="21">
        <v>140</v>
      </c>
      <c r="AR270" s="21">
        <v>140</v>
      </c>
      <c r="AS270" s="22">
        <v>121</v>
      </c>
      <c r="AT270" s="22">
        <v>19</v>
      </c>
      <c r="AU270" s="23">
        <v>0</v>
      </c>
      <c r="AV270" s="24">
        <v>600</v>
      </c>
      <c r="AW270" s="22">
        <v>302</v>
      </c>
      <c r="AX270" s="23">
        <v>298</v>
      </c>
      <c r="AZ270"/>
    </row>
    <row r="271" spans="2:52" x14ac:dyDescent="0.25">
      <c r="B271" s="13">
        <f t="shared" si="53"/>
        <v>268</v>
      </c>
      <c r="C271" s="28" t="str">
        <f>VLOOKUP($D$4:$D$406,[1]Hoja2!$D$2:$E$486,2,FALSE)</f>
        <v>Col. La Libertad</v>
      </c>
      <c r="D271" s="17">
        <v>89</v>
      </c>
      <c r="E271" s="17">
        <v>0.72685185185185153</v>
      </c>
      <c r="F271" s="17">
        <v>0.90740740740740744</v>
      </c>
      <c r="G271" s="17">
        <v>0.94444444444444464</v>
      </c>
      <c r="H271" s="17">
        <v>0.97560975609756084</v>
      </c>
      <c r="I271" s="17">
        <v>0.98048780487804899</v>
      </c>
      <c r="J271" s="17">
        <v>1</v>
      </c>
      <c r="K271" s="17">
        <v>1</v>
      </c>
      <c r="L271" s="17">
        <v>0.9804878048780491</v>
      </c>
      <c r="M271" s="17">
        <v>1</v>
      </c>
      <c r="N271" s="17">
        <v>0.13170731707317074</v>
      </c>
      <c r="O271" s="17">
        <v>8.780487804878051E-2</v>
      </c>
      <c r="P271" s="17">
        <v>0.69268292682926791</v>
      </c>
      <c r="Q271" s="17">
        <v>0.62926829268292706</v>
      </c>
      <c r="R271" s="17">
        <v>0.80975609756097533</v>
      </c>
      <c r="S271" s="17">
        <v>816.99999999999977</v>
      </c>
      <c r="T271" s="17">
        <v>0.47904999999999998</v>
      </c>
      <c r="U271" s="71" t="str">
        <f t="shared" si="54"/>
        <v>Media</v>
      </c>
      <c r="AE271" s="17">
        <f t="shared" si="46"/>
        <v>827</v>
      </c>
      <c r="AF271" s="18">
        <f t="shared" si="47"/>
        <v>1096.7975662144049</v>
      </c>
      <c r="AG271" s="17">
        <f t="shared" si="48"/>
        <v>12</v>
      </c>
      <c r="AH271" s="17">
        <f t="shared" si="49"/>
        <v>206</v>
      </c>
      <c r="AI271" s="17">
        <f t="shared" si="50"/>
        <v>0</v>
      </c>
      <c r="AJ271" s="17">
        <f t="shared" si="51"/>
        <v>218</v>
      </c>
      <c r="AK271" s="18">
        <f t="shared" si="52"/>
        <v>384.74109496439428</v>
      </c>
      <c r="AL271" s="17">
        <v>0.47904999999999998</v>
      </c>
      <c r="AM271" s="71" t="s">
        <v>50</v>
      </c>
      <c r="AO271" s="19">
        <v>335</v>
      </c>
      <c r="AP271" s="20" t="s">
        <v>331</v>
      </c>
      <c r="AQ271" s="21">
        <v>115</v>
      </c>
      <c r="AR271" s="21">
        <v>115</v>
      </c>
      <c r="AS271" s="22">
        <v>112</v>
      </c>
      <c r="AT271" s="22">
        <v>3</v>
      </c>
      <c r="AU271" s="23">
        <v>0</v>
      </c>
      <c r="AV271" s="24">
        <v>412</v>
      </c>
      <c r="AW271" s="22">
        <v>190</v>
      </c>
      <c r="AX271" s="23">
        <v>222</v>
      </c>
      <c r="AZ271"/>
    </row>
    <row r="272" spans="2:52" x14ac:dyDescent="0.25">
      <c r="B272" s="13">
        <f t="shared" si="53"/>
        <v>269</v>
      </c>
      <c r="C272" s="28" t="str">
        <f>VLOOKUP($D$4:$D$406,[1]Hoja2!$D$2:$E$486,2,FALSE)</f>
        <v>Barrio San Cristóbal</v>
      </c>
      <c r="D272" s="17">
        <v>28</v>
      </c>
      <c r="E272" s="17">
        <v>0.76249999999999984</v>
      </c>
      <c r="F272" s="17">
        <v>0.96249999999999936</v>
      </c>
      <c r="G272" s="17">
        <v>0.98500000000000032</v>
      </c>
      <c r="H272" s="17">
        <v>0.97077922077922063</v>
      </c>
      <c r="I272" s="17">
        <v>0.95779220779220753</v>
      </c>
      <c r="J272" s="17">
        <v>0.99025974025974017</v>
      </c>
      <c r="K272" s="17">
        <v>1</v>
      </c>
      <c r="L272" s="17">
        <v>0.98051948051948101</v>
      </c>
      <c r="M272" s="17">
        <v>0.91558441558441539</v>
      </c>
      <c r="N272" s="17">
        <v>0.1688311688311688</v>
      </c>
      <c r="O272" s="17">
        <v>8.1168831168831154E-2</v>
      </c>
      <c r="P272" s="17">
        <v>0.54220779220779192</v>
      </c>
      <c r="Q272" s="17">
        <v>0.59415584415584377</v>
      </c>
      <c r="R272" s="17">
        <v>0.7629870129870131</v>
      </c>
      <c r="S272" s="17">
        <v>1264.0000000000002</v>
      </c>
      <c r="T272" s="17">
        <v>0.48465999999999998</v>
      </c>
      <c r="U272" s="71" t="str">
        <f t="shared" si="54"/>
        <v>Media</v>
      </c>
      <c r="AE272" s="17">
        <f t="shared" si="46"/>
        <v>1234</v>
      </c>
      <c r="AF272" s="18">
        <f t="shared" si="47"/>
        <v>1636.5758122231871</v>
      </c>
      <c r="AG272" s="17">
        <f t="shared" si="48"/>
        <v>27</v>
      </c>
      <c r="AH272" s="17">
        <f t="shared" si="49"/>
        <v>356</v>
      </c>
      <c r="AI272" s="17">
        <f t="shared" si="50"/>
        <v>1</v>
      </c>
      <c r="AJ272" s="17">
        <f t="shared" si="51"/>
        <v>383</v>
      </c>
      <c r="AK272" s="18">
        <f t="shared" si="52"/>
        <v>675.94421729983037</v>
      </c>
      <c r="AL272" s="17">
        <v>0.48465999999999998</v>
      </c>
      <c r="AM272" s="71" t="s">
        <v>50</v>
      </c>
      <c r="AO272" s="19">
        <v>336</v>
      </c>
      <c r="AP272" s="20" t="s">
        <v>332</v>
      </c>
      <c r="AQ272" s="21">
        <v>183</v>
      </c>
      <c r="AR272" s="21">
        <v>183</v>
      </c>
      <c r="AS272" s="22">
        <v>166</v>
      </c>
      <c r="AT272" s="22">
        <v>17</v>
      </c>
      <c r="AU272" s="23">
        <v>0</v>
      </c>
      <c r="AV272" s="24">
        <v>748</v>
      </c>
      <c r="AW272" s="22">
        <v>380</v>
      </c>
      <c r="AX272" s="23">
        <v>368</v>
      </c>
      <c r="AZ272"/>
    </row>
    <row r="273" spans="2:52" x14ac:dyDescent="0.25">
      <c r="B273" s="13">
        <f t="shared" si="53"/>
        <v>270</v>
      </c>
      <c r="C273" s="28" t="str">
        <f>VLOOKUP($D$4:$D$406,[1]Hoja2!$D$2:$E$486,2,FALSE)</f>
        <v>Col. Sula "A"</v>
      </c>
      <c r="D273" s="17">
        <v>164</v>
      </c>
      <c r="E273" s="17">
        <v>0.86274509803921562</v>
      </c>
      <c r="F273" s="17">
        <v>0.98039215686274506</v>
      </c>
      <c r="G273" s="17">
        <v>0.98039215686274506</v>
      </c>
      <c r="H273" s="17">
        <v>0.9565217391304347</v>
      </c>
      <c r="I273" s="17">
        <v>0.9565217391304347</v>
      </c>
      <c r="J273" s="17">
        <v>0.97826086956521729</v>
      </c>
      <c r="K273" s="17">
        <v>0.97826086956521729</v>
      </c>
      <c r="L273" s="17">
        <v>0.95652173913043459</v>
      </c>
      <c r="M273" s="17">
        <v>0.95652173913043448</v>
      </c>
      <c r="N273" s="17">
        <v>0.1304347826086957</v>
      </c>
      <c r="O273" s="17">
        <v>2.1739130434782622E-2</v>
      </c>
      <c r="P273" s="17">
        <v>0.84782608695652162</v>
      </c>
      <c r="Q273" s="17">
        <v>0.58695652173913038</v>
      </c>
      <c r="R273" s="17">
        <v>0.8695652173913041</v>
      </c>
      <c r="S273" s="17">
        <v>180</v>
      </c>
      <c r="T273" s="17">
        <v>0.48814000000000002</v>
      </c>
      <c r="U273" s="71" t="str">
        <f t="shared" si="54"/>
        <v>Media</v>
      </c>
      <c r="AE273" s="17">
        <f t="shared" si="46"/>
        <v>184</v>
      </c>
      <c r="AF273" s="18">
        <f t="shared" si="47"/>
        <v>244.02751170912998</v>
      </c>
      <c r="AG273" s="17">
        <f t="shared" si="48"/>
        <v>4</v>
      </c>
      <c r="AH273" s="17">
        <f t="shared" si="49"/>
        <v>48</v>
      </c>
      <c r="AI273" s="17">
        <f t="shared" si="50"/>
        <v>0</v>
      </c>
      <c r="AJ273" s="17">
        <f t="shared" si="51"/>
        <v>52</v>
      </c>
      <c r="AK273" s="18">
        <f t="shared" si="52"/>
        <v>91.773105220864693</v>
      </c>
      <c r="AL273" s="17">
        <v>0.48814000000000002</v>
      </c>
      <c r="AM273" s="71" t="s">
        <v>50</v>
      </c>
      <c r="AO273" s="19">
        <v>337</v>
      </c>
      <c r="AP273" s="20" t="s">
        <v>333</v>
      </c>
      <c r="AQ273" s="21">
        <v>259</v>
      </c>
      <c r="AR273" s="21">
        <v>259</v>
      </c>
      <c r="AS273" s="22">
        <v>242</v>
      </c>
      <c r="AT273" s="22">
        <v>17</v>
      </c>
      <c r="AU273" s="23">
        <v>0</v>
      </c>
      <c r="AV273" s="24">
        <v>1287</v>
      </c>
      <c r="AW273" s="22">
        <v>643</v>
      </c>
      <c r="AX273" s="23">
        <v>644</v>
      </c>
      <c r="AZ273"/>
    </row>
    <row r="274" spans="2:52" x14ac:dyDescent="0.25">
      <c r="B274" s="13">
        <f t="shared" si="53"/>
        <v>271</v>
      </c>
      <c r="C274" s="28" t="str">
        <f>VLOOKUP($D$4:$D$406,[1]Hoja2!$D$2:$E$486,2,FALSE)</f>
        <v>Col. Buenos Aires</v>
      </c>
      <c r="D274" s="17">
        <v>44</v>
      </c>
      <c r="E274" s="17">
        <v>0.66067864271457077</v>
      </c>
      <c r="F274" s="17">
        <v>0.92985971943887824</v>
      </c>
      <c r="G274" s="17">
        <v>0.97595190380761576</v>
      </c>
      <c r="H274" s="17">
        <v>0.98104265402843616</v>
      </c>
      <c r="I274" s="17">
        <v>0.9620853080568712</v>
      </c>
      <c r="J274" s="17">
        <v>0.98578199052132698</v>
      </c>
      <c r="K274" s="17">
        <v>0.98578199052132709</v>
      </c>
      <c r="L274" s="17">
        <v>0.99526066350710862</v>
      </c>
      <c r="M274" s="17">
        <v>0.9620853080568712</v>
      </c>
      <c r="N274" s="17">
        <v>0.22748815165876771</v>
      </c>
      <c r="O274" s="17">
        <v>9.4786729857819912E-2</v>
      </c>
      <c r="P274" s="17">
        <v>0.58767772511848326</v>
      </c>
      <c r="Q274" s="17">
        <v>0.64691943127962126</v>
      </c>
      <c r="R274" s="17">
        <v>0.75355450236966826</v>
      </c>
      <c r="S274" s="17">
        <v>1666.9999999999998</v>
      </c>
      <c r="T274" s="17">
        <v>0.49952000000000002</v>
      </c>
      <c r="U274" s="71" t="str">
        <f t="shared" si="54"/>
        <v>Media</v>
      </c>
      <c r="AE274" s="17">
        <f t="shared" si="46"/>
        <v>1687</v>
      </c>
      <c r="AF274" s="18">
        <f t="shared" si="47"/>
        <v>2237.3609361592517</v>
      </c>
      <c r="AG274" s="17">
        <f t="shared" si="48"/>
        <v>65</v>
      </c>
      <c r="AH274" s="17">
        <f t="shared" si="49"/>
        <v>436</v>
      </c>
      <c r="AI274" s="17">
        <f t="shared" si="50"/>
        <v>2</v>
      </c>
      <c r="AJ274" s="17">
        <f t="shared" si="51"/>
        <v>501</v>
      </c>
      <c r="AK274" s="18">
        <f t="shared" si="52"/>
        <v>884.19857145486947</v>
      </c>
      <c r="AL274" s="17">
        <v>0.49952000000000002</v>
      </c>
      <c r="AM274" s="71" t="s">
        <v>50</v>
      </c>
      <c r="AO274" s="19">
        <v>339</v>
      </c>
      <c r="AP274" s="20" t="s">
        <v>334</v>
      </c>
      <c r="AQ274" s="21">
        <v>326</v>
      </c>
      <c r="AR274" s="21">
        <v>326</v>
      </c>
      <c r="AS274" s="22">
        <v>306</v>
      </c>
      <c r="AT274" s="22">
        <v>20</v>
      </c>
      <c r="AU274" s="23">
        <v>0</v>
      </c>
      <c r="AV274" s="24">
        <v>1264</v>
      </c>
      <c r="AW274" s="22">
        <v>600</v>
      </c>
      <c r="AX274" s="23">
        <v>664</v>
      </c>
      <c r="AZ274"/>
    </row>
    <row r="275" spans="2:52" x14ac:dyDescent="0.25">
      <c r="B275" s="13">
        <f t="shared" si="53"/>
        <v>272</v>
      </c>
      <c r="C275" s="28" t="str">
        <f>VLOOKUP($D$4:$D$406,[1]Hoja2!$D$2:$E$486,2,FALSE)</f>
        <v>Col. Luisiana</v>
      </c>
      <c r="D275" s="17">
        <v>316</v>
      </c>
      <c r="E275" s="17">
        <v>0.8055152394775037</v>
      </c>
      <c r="F275" s="17">
        <v>0.97677793904209076</v>
      </c>
      <c r="G275" s="17">
        <v>0.96081277213352612</v>
      </c>
      <c r="H275" s="17">
        <v>0.98242530755711865</v>
      </c>
      <c r="I275" s="17">
        <v>0.91388400702987727</v>
      </c>
      <c r="J275" s="17">
        <v>0.99297012302284604</v>
      </c>
      <c r="K275" s="17">
        <v>0.98769771528998307</v>
      </c>
      <c r="L275" s="17">
        <v>0.98769771528998263</v>
      </c>
      <c r="M275" s="17">
        <v>0.98066783831283011</v>
      </c>
      <c r="N275" s="17">
        <v>0.19859402460456946</v>
      </c>
      <c r="O275" s="17">
        <v>9.3145869947276E-2</v>
      </c>
      <c r="P275" s="17">
        <v>0.64850615114235532</v>
      </c>
      <c r="Q275" s="17">
        <v>0.64147627416520214</v>
      </c>
      <c r="R275" s="17">
        <v>0.81370826010544839</v>
      </c>
      <c r="S275" s="17">
        <v>2413.9999999999986</v>
      </c>
      <c r="T275" s="17">
        <v>0.49972</v>
      </c>
      <c r="U275" s="71" t="str">
        <f t="shared" si="54"/>
        <v>Media</v>
      </c>
      <c r="AE275" s="17">
        <f t="shared" si="46"/>
        <v>2398</v>
      </c>
      <c r="AF275" s="18">
        <f t="shared" si="47"/>
        <v>3180.31507107877</v>
      </c>
      <c r="AG275" s="17">
        <f t="shared" si="48"/>
        <v>106</v>
      </c>
      <c r="AH275" s="17">
        <f t="shared" si="49"/>
        <v>576</v>
      </c>
      <c r="AI275" s="17">
        <f t="shared" si="50"/>
        <v>0</v>
      </c>
      <c r="AJ275" s="17">
        <f t="shared" si="51"/>
        <v>682</v>
      </c>
      <c r="AK275" s="18">
        <f t="shared" si="52"/>
        <v>1203.6395723198023</v>
      </c>
      <c r="AL275" s="17">
        <v>0.49972</v>
      </c>
      <c r="AM275" s="71" t="s">
        <v>50</v>
      </c>
      <c r="AO275" s="19">
        <v>340</v>
      </c>
      <c r="AP275" s="20" t="s">
        <v>335</v>
      </c>
      <c r="AQ275" s="21">
        <v>17</v>
      </c>
      <c r="AR275" s="21">
        <v>17</v>
      </c>
      <c r="AS275" s="22">
        <v>16</v>
      </c>
      <c r="AT275" s="22">
        <v>1</v>
      </c>
      <c r="AU275" s="23">
        <v>0</v>
      </c>
      <c r="AV275" s="24">
        <v>52</v>
      </c>
      <c r="AW275" s="22">
        <v>25</v>
      </c>
      <c r="AX275" s="23">
        <v>27</v>
      </c>
      <c r="AZ275"/>
    </row>
    <row r="276" spans="2:52" x14ac:dyDescent="0.25">
      <c r="B276" s="13">
        <f t="shared" si="53"/>
        <v>273</v>
      </c>
      <c r="C276" s="28" t="str">
        <f>VLOOKUP($D$4:$D$406,[1]Hoja2!$D$2:$E$486,2,FALSE)</f>
        <v>UNIVERSAL</v>
      </c>
      <c r="D276" s="17">
        <v>437</v>
      </c>
      <c r="E276" s="17">
        <v>0.87820512820512808</v>
      </c>
      <c r="F276" s="17">
        <v>0.95512820512820495</v>
      </c>
      <c r="G276" s="17">
        <v>0.98076923076923073</v>
      </c>
      <c r="H276" s="17">
        <v>0.95424836601307195</v>
      </c>
      <c r="I276" s="17">
        <v>0.98039215686274495</v>
      </c>
      <c r="J276" s="17">
        <v>0.98692810457516356</v>
      </c>
      <c r="K276" s="17">
        <v>0.98692810457516356</v>
      </c>
      <c r="L276" s="17">
        <v>0.97385620915032645</v>
      </c>
      <c r="M276" s="17">
        <v>0.95424836601307161</v>
      </c>
      <c r="N276" s="17">
        <v>0.23529411764705899</v>
      </c>
      <c r="O276" s="17">
        <v>0.12418300653594769</v>
      </c>
      <c r="P276" s="17">
        <v>0.65359477124182996</v>
      </c>
      <c r="Q276" s="17">
        <v>0.62091503267973813</v>
      </c>
      <c r="R276" s="17">
        <v>0.83006535947712445</v>
      </c>
      <c r="S276" s="17">
        <v>679.00000000000011</v>
      </c>
      <c r="T276" s="17">
        <v>0.49997000000000003</v>
      </c>
      <c r="U276" s="71" t="str">
        <f t="shared" si="54"/>
        <v>Media</v>
      </c>
      <c r="AE276" s="17">
        <f t="shared" si="46"/>
        <v>679</v>
      </c>
      <c r="AF276" s="18">
        <f t="shared" si="47"/>
        <v>900.51456766575689</v>
      </c>
      <c r="AG276" s="17">
        <f t="shared" si="48"/>
        <v>2</v>
      </c>
      <c r="AH276" s="17">
        <f t="shared" si="49"/>
        <v>154</v>
      </c>
      <c r="AI276" s="17">
        <f t="shared" si="50"/>
        <v>0</v>
      </c>
      <c r="AJ276" s="17">
        <f t="shared" si="51"/>
        <v>156</v>
      </c>
      <c r="AK276" s="18">
        <f t="shared" si="52"/>
        <v>275.31931566259408</v>
      </c>
      <c r="AL276" s="17">
        <v>0.49997000000000003</v>
      </c>
      <c r="AM276" s="71" t="s">
        <v>50</v>
      </c>
      <c r="AO276" s="19">
        <v>341</v>
      </c>
      <c r="AP276" s="20" t="s">
        <v>336</v>
      </c>
      <c r="AQ276" s="21">
        <v>100</v>
      </c>
      <c r="AR276" s="21">
        <v>100</v>
      </c>
      <c r="AS276" s="22">
        <v>75</v>
      </c>
      <c r="AT276" s="22">
        <v>25</v>
      </c>
      <c r="AU276" s="23">
        <v>0</v>
      </c>
      <c r="AV276" s="24">
        <v>429</v>
      </c>
      <c r="AW276" s="22">
        <v>217</v>
      </c>
      <c r="AX276" s="23">
        <v>212</v>
      </c>
      <c r="AZ276"/>
    </row>
    <row r="277" spans="2:52" x14ac:dyDescent="0.25">
      <c r="B277" s="13">
        <f t="shared" si="53"/>
        <v>274</v>
      </c>
      <c r="C277" s="28" t="str">
        <f>VLOOKUP($D$4:$D$406,[1]Hoja2!$D$2:$E$486,2,FALSE)</f>
        <v>COL. FESITRANH II (CELEO GONZALEZ)</v>
      </c>
      <c r="D277" s="17">
        <v>261</v>
      </c>
      <c r="E277" s="17">
        <v>0.93786982248520634</v>
      </c>
      <c r="F277" s="17">
        <v>0.9644619940769994</v>
      </c>
      <c r="G277" s="17">
        <v>0.96446199407699962</v>
      </c>
      <c r="H277" s="17">
        <v>0.97594936708860813</v>
      </c>
      <c r="I277" s="17">
        <v>0.73924050632911453</v>
      </c>
      <c r="J277" s="17">
        <v>0.97848101265822729</v>
      </c>
      <c r="K277" s="17">
        <v>0.9835443037974686</v>
      </c>
      <c r="L277" s="17">
        <v>0.99240506329113953</v>
      </c>
      <c r="M277" s="17">
        <v>0.97215189873417784</v>
      </c>
      <c r="N277" s="17">
        <v>0.22911392405063291</v>
      </c>
      <c r="O277" s="17">
        <v>0.10126582278481015</v>
      </c>
      <c r="P277" s="17">
        <v>0.746835443037975</v>
      </c>
      <c r="Q277" s="17">
        <v>0.62911392405063327</v>
      </c>
      <c r="R277" s="17">
        <v>0.85063291139240427</v>
      </c>
      <c r="S277" s="17">
        <v>3359.0000000000005</v>
      </c>
      <c r="T277" s="17">
        <v>0.51668000000000003</v>
      </c>
      <c r="U277" s="71" t="str">
        <f t="shared" si="54"/>
        <v>Media</v>
      </c>
      <c r="AE277" s="17">
        <f t="shared" si="46"/>
        <v>3347</v>
      </c>
      <c r="AF277" s="18">
        <f t="shared" si="47"/>
        <v>4438.9134874481415</v>
      </c>
      <c r="AG277" s="17">
        <f t="shared" si="48"/>
        <v>141</v>
      </c>
      <c r="AH277" s="17">
        <f t="shared" si="49"/>
        <v>871</v>
      </c>
      <c r="AI277" s="17">
        <f t="shared" si="50"/>
        <v>1</v>
      </c>
      <c r="AJ277" s="17">
        <f t="shared" si="51"/>
        <v>1012</v>
      </c>
      <c r="AK277" s="18">
        <f t="shared" si="52"/>
        <v>1786.0458169906744</v>
      </c>
      <c r="AL277" s="17">
        <v>0.51668000000000003</v>
      </c>
      <c r="AM277" s="71" t="s">
        <v>50</v>
      </c>
      <c r="AO277" s="19">
        <v>342</v>
      </c>
      <c r="AP277" s="20" t="s">
        <v>337</v>
      </c>
      <c r="AQ277" s="21">
        <v>130</v>
      </c>
      <c r="AR277" s="21">
        <v>130</v>
      </c>
      <c r="AS277" s="22">
        <v>108</v>
      </c>
      <c r="AT277" s="22">
        <v>22</v>
      </c>
      <c r="AU277" s="23">
        <v>0</v>
      </c>
      <c r="AV277" s="24">
        <v>458</v>
      </c>
      <c r="AW277" s="22">
        <v>206</v>
      </c>
      <c r="AX277" s="23">
        <v>252</v>
      </c>
      <c r="AZ277"/>
    </row>
    <row r="278" spans="2:52" x14ac:dyDescent="0.25">
      <c r="B278" s="13">
        <f t="shared" si="53"/>
        <v>275</v>
      </c>
      <c r="C278" s="28" t="str">
        <f>VLOOKUP($D$4:$D$406,[1]Hoja2!$D$2:$E$486,2,FALSE)</f>
        <v>REPARTO DEL CARMEN</v>
      </c>
      <c r="D278" s="17">
        <v>357</v>
      </c>
      <c r="E278" s="17">
        <v>0.87356321839080464</v>
      </c>
      <c r="F278" s="17">
        <v>0.95402298850574707</v>
      </c>
      <c r="G278" s="17">
        <v>0.98850574712643702</v>
      </c>
      <c r="H278" s="17">
        <v>0.9722222222222221</v>
      </c>
      <c r="I278" s="17">
        <v>0.9722222222222221</v>
      </c>
      <c r="J278" s="17">
        <v>0.98611111111111116</v>
      </c>
      <c r="K278" s="17">
        <v>0.9722222222222221</v>
      </c>
      <c r="L278" s="17">
        <v>0.9722222222222221</v>
      </c>
      <c r="M278" s="17">
        <v>0.95833333333333326</v>
      </c>
      <c r="N278" s="17">
        <v>0.25000000000000011</v>
      </c>
      <c r="O278" s="17">
        <v>0.12500000000000008</v>
      </c>
      <c r="P278" s="17">
        <v>0.66666666666666652</v>
      </c>
      <c r="Q278" s="17">
        <v>0.66666666666666674</v>
      </c>
      <c r="R278" s="17">
        <v>0.76388888888888873</v>
      </c>
      <c r="S278" s="17">
        <v>333</v>
      </c>
      <c r="T278" s="17">
        <v>0.52144999999999997</v>
      </c>
      <c r="U278" s="71" t="str">
        <f t="shared" si="54"/>
        <v>Media</v>
      </c>
      <c r="AE278" s="17">
        <f t="shared" si="46"/>
        <v>333</v>
      </c>
      <c r="AF278" s="18">
        <f t="shared" si="47"/>
        <v>441.63674673445809</v>
      </c>
      <c r="AG278" s="17">
        <f t="shared" si="48"/>
        <v>6</v>
      </c>
      <c r="AH278" s="17">
        <f t="shared" si="49"/>
        <v>81</v>
      </c>
      <c r="AI278" s="17">
        <f t="shared" si="50"/>
        <v>0</v>
      </c>
      <c r="AJ278" s="17">
        <f t="shared" si="51"/>
        <v>87</v>
      </c>
      <c r="AK278" s="18">
        <f t="shared" si="52"/>
        <v>153.543464504139</v>
      </c>
      <c r="AL278" s="17">
        <v>0.52144999999999997</v>
      </c>
      <c r="AM278" s="71" t="s">
        <v>50</v>
      </c>
      <c r="AO278" s="19">
        <v>343</v>
      </c>
      <c r="AP278" s="20" t="s">
        <v>338</v>
      </c>
      <c r="AQ278" s="21">
        <v>3</v>
      </c>
      <c r="AR278" s="21">
        <v>3</v>
      </c>
      <c r="AS278" s="22">
        <v>3</v>
      </c>
      <c r="AT278" s="22">
        <v>0</v>
      </c>
      <c r="AU278" s="23">
        <v>0</v>
      </c>
      <c r="AV278" s="24">
        <v>14</v>
      </c>
      <c r="AW278" s="22">
        <v>7</v>
      </c>
      <c r="AX278" s="23">
        <v>7</v>
      </c>
      <c r="AZ278"/>
    </row>
    <row r="279" spans="2:52" x14ac:dyDescent="0.25">
      <c r="B279" s="13">
        <f t="shared" si="53"/>
        <v>276</v>
      </c>
      <c r="C279" s="28" t="str">
        <f>VLOOKUP($D$4:$D$406,[1]Hoja2!$D$2:$E$486,2,FALSE)</f>
        <v>SANTA ROSA DE SAN PEDRO</v>
      </c>
      <c r="D279" s="17">
        <v>387</v>
      </c>
      <c r="E279" s="17">
        <v>0.85576923076923084</v>
      </c>
      <c r="F279" s="17">
        <v>0.9423076923076924</v>
      </c>
      <c r="G279" s="17">
        <v>0.98076923076923084</v>
      </c>
      <c r="H279" s="17">
        <v>0.96739130434782628</v>
      </c>
      <c r="I279" s="17">
        <v>0.98913043478260887</v>
      </c>
      <c r="J279" s="17">
        <v>0.98913043478260887</v>
      </c>
      <c r="K279" s="17">
        <v>0.98913043478260887</v>
      </c>
      <c r="L279" s="17">
        <v>0.98913043478260887</v>
      </c>
      <c r="M279" s="17">
        <v>0.96739130434782605</v>
      </c>
      <c r="N279" s="17">
        <v>0.21739130434782605</v>
      </c>
      <c r="O279" s="17">
        <v>0.15217391304347824</v>
      </c>
      <c r="P279" s="17">
        <v>0.48913043478260876</v>
      </c>
      <c r="Q279" s="17">
        <v>0.67391304347826098</v>
      </c>
      <c r="R279" s="17">
        <v>0.7934782608695653</v>
      </c>
      <c r="S279" s="17">
        <v>440</v>
      </c>
      <c r="T279" s="17">
        <v>0.52661999999999998</v>
      </c>
      <c r="U279" s="71" t="str">
        <f t="shared" si="54"/>
        <v>Media</v>
      </c>
      <c r="AE279" s="17">
        <f t="shared" si="46"/>
        <v>440</v>
      </c>
      <c r="AF279" s="18">
        <f t="shared" si="47"/>
        <v>583.54404973922385</v>
      </c>
      <c r="AG279" s="17">
        <f t="shared" si="48"/>
        <v>4</v>
      </c>
      <c r="AH279" s="17">
        <f t="shared" si="49"/>
        <v>100</v>
      </c>
      <c r="AI279" s="17">
        <f t="shared" si="50"/>
        <v>0</v>
      </c>
      <c r="AJ279" s="17">
        <f t="shared" si="51"/>
        <v>104</v>
      </c>
      <c r="AK279" s="18">
        <f t="shared" si="52"/>
        <v>183.54621044172939</v>
      </c>
      <c r="AL279" s="17">
        <v>0.52661999999999998</v>
      </c>
      <c r="AM279" s="71" t="s">
        <v>50</v>
      </c>
      <c r="AO279" s="19">
        <v>345</v>
      </c>
      <c r="AP279" s="20" t="s">
        <v>339</v>
      </c>
      <c r="AQ279" s="21">
        <v>479</v>
      </c>
      <c r="AR279" s="21">
        <v>477</v>
      </c>
      <c r="AS279" s="22">
        <v>429</v>
      </c>
      <c r="AT279" s="22">
        <v>48</v>
      </c>
      <c r="AU279" s="23">
        <v>2</v>
      </c>
      <c r="AV279" s="24">
        <v>1751</v>
      </c>
      <c r="AW279" s="22">
        <v>858</v>
      </c>
      <c r="AX279" s="23">
        <v>893</v>
      </c>
      <c r="AZ279"/>
    </row>
    <row r="280" spans="2:52" x14ac:dyDescent="0.25">
      <c r="B280" s="13">
        <f t="shared" si="53"/>
        <v>277</v>
      </c>
      <c r="C280" s="28" t="str">
        <f>VLOOKUP($D$4:$D$406,[1]Hoja2!$D$2:$E$486,2,FALSE)</f>
        <v>COL. FELIPE ZELAYA</v>
      </c>
      <c r="D280" s="17">
        <v>259</v>
      </c>
      <c r="E280" s="17">
        <v>0.85643153526970917</v>
      </c>
      <c r="F280" s="17">
        <v>0.96016597510373436</v>
      </c>
      <c r="G280" s="17">
        <v>0.95269709543568315</v>
      </c>
      <c r="H280" s="17">
        <v>0.97463002114164998</v>
      </c>
      <c r="I280" s="17">
        <v>0.94186046511627985</v>
      </c>
      <c r="J280" s="17">
        <v>0.99471458773784327</v>
      </c>
      <c r="K280" s="17">
        <v>0.99260042283298178</v>
      </c>
      <c r="L280" s="17">
        <v>0.97040169133192333</v>
      </c>
      <c r="M280" s="17">
        <v>0.98202959830866765</v>
      </c>
      <c r="N280" s="17">
        <v>0.23467230443974618</v>
      </c>
      <c r="O280" s="17">
        <v>9.9365750528541297E-2</v>
      </c>
      <c r="P280" s="17">
        <v>0.71247357293868985</v>
      </c>
      <c r="Q280" s="17">
        <v>0.62050739957716716</v>
      </c>
      <c r="R280" s="17">
        <v>0.82241014799154299</v>
      </c>
      <c r="S280" s="17">
        <v>4016.0000000000027</v>
      </c>
      <c r="T280" s="17">
        <v>0.52815999999999996</v>
      </c>
      <c r="U280" s="71" t="str">
        <f t="shared" si="54"/>
        <v>Media</v>
      </c>
      <c r="AE280" s="17">
        <f t="shared" si="46"/>
        <v>3990</v>
      </c>
      <c r="AF280" s="18">
        <f t="shared" si="47"/>
        <v>5291.6835419534164</v>
      </c>
      <c r="AG280" s="17">
        <f t="shared" si="48"/>
        <v>188</v>
      </c>
      <c r="AH280" s="17">
        <f t="shared" si="49"/>
        <v>1010</v>
      </c>
      <c r="AI280" s="17">
        <f t="shared" si="50"/>
        <v>0</v>
      </c>
      <c r="AJ280" s="17">
        <f t="shared" si="51"/>
        <v>1198</v>
      </c>
      <c r="AK280" s="18">
        <f t="shared" si="52"/>
        <v>2114.3111548960751</v>
      </c>
      <c r="AL280" s="17">
        <v>0.52815999999999996</v>
      </c>
      <c r="AM280" s="71" t="s">
        <v>50</v>
      </c>
      <c r="AO280" s="19">
        <v>346</v>
      </c>
      <c r="AP280" s="20" t="s">
        <v>340</v>
      </c>
      <c r="AQ280" s="21">
        <v>1161</v>
      </c>
      <c r="AR280" s="21">
        <v>1161</v>
      </c>
      <c r="AS280" s="22">
        <v>1087</v>
      </c>
      <c r="AT280" s="22">
        <v>74</v>
      </c>
      <c r="AU280" s="23">
        <v>0</v>
      </c>
      <c r="AV280" s="24">
        <v>4096</v>
      </c>
      <c r="AW280" s="22">
        <v>2017</v>
      </c>
      <c r="AX280" s="23">
        <v>2079</v>
      </c>
      <c r="AZ280"/>
    </row>
    <row r="281" spans="2:52" x14ac:dyDescent="0.25">
      <c r="B281" s="13">
        <f t="shared" si="53"/>
        <v>278</v>
      </c>
      <c r="C281" s="28" t="str">
        <f>VLOOKUP($D$4:$D$406,[1]Hoja2!$D$2:$E$486,2,FALSE)</f>
        <v>BRISAS INVA</v>
      </c>
      <c r="D281" s="17">
        <v>218</v>
      </c>
      <c r="E281" s="17">
        <v>0.95854922279792731</v>
      </c>
      <c r="F281" s="17">
        <v>0.99222797927461093</v>
      </c>
      <c r="G281" s="17">
        <v>1</v>
      </c>
      <c r="H281" s="17">
        <v>0.96457765667574913</v>
      </c>
      <c r="I281" s="17">
        <v>0.97275204359673051</v>
      </c>
      <c r="J281" s="17">
        <v>1</v>
      </c>
      <c r="K281" s="17">
        <v>1</v>
      </c>
      <c r="L281" s="17">
        <v>0.92915531335149892</v>
      </c>
      <c r="M281" s="17">
        <v>0.99727520435967343</v>
      </c>
      <c r="N281" s="17">
        <v>0.17438692098092648</v>
      </c>
      <c r="O281" s="17">
        <v>3.8147138964577658E-2</v>
      </c>
      <c r="P281" s="17">
        <v>0.76566757493187998</v>
      </c>
      <c r="Q281" s="17">
        <v>0.54223433242506847</v>
      </c>
      <c r="R281" s="17">
        <v>0.83923705722070829</v>
      </c>
      <c r="S281" s="17">
        <v>1919.9999999999998</v>
      </c>
      <c r="T281" s="17">
        <v>0.53776999999999997</v>
      </c>
      <c r="U281" s="71" t="str">
        <f t="shared" si="54"/>
        <v>Media</v>
      </c>
      <c r="AE281" s="17">
        <f t="shared" si="46"/>
        <v>1895</v>
      </c>
      <c r="AF281" s="18">
        <f t="shared" si="47"/>
        <v>2513.2181233087031</v>
      </c>
      <c r="AG281" s="17">
        <f t="shared" si="48"/>
        <v>4</v>
      </c>
      <c r="AH281" s="17">
        <f t="shared" si="49"/>
        <v>376</v>
      </c>
      <c r="AI281" s="17">
        <f t="shared" si="50"/>
        <v>0</v>
      </c>
      <c r="AJ281" s="17">
        <f t="shared" si="51"/>
        <v>380</v>
      </c>
      <c r="AK281" s="18">
        <f t="shared" si="52"/>
        <v>670.64961507554972</v>
      </c>
      <c r="AL281" s="17">
        <v>0.53776999999999997</v>
      </c>
      <c r="AM281" s="71" t="s">
        <v>50</v>
      </c>
      <c r="AO281" s="19">
        <v>347</v>
      </c>
      <c r="AP281" s="20" t="s">
        <v>341</v>
      </c>
      <c r="AQ281" s="21">
        <v>38</v>
      </c>
      <c r="AR281" s="21">
        <v>38</v>
      </c>
      <c r="AS281" s="22">
        <v>38</v>
      </c>
      <c r="AT281" s="22">
        <v>0</v>
      </c>
      <c r="AU281" s="23">
        <v>0</v>
      </c>
      <c r="AV281" s="24">
        <v>168</v>
      </c>
      <c r="AW281" s="22">
        <v>83</v>
      </c>
      <c r="AX281" s="23">
        <v>85</v>
      </c>
      <c r="AZ281"/>
    </row>
    <row r="282" spans="2:52" x14ac:dyDescent="0.25">
      <c r="B282" s="13">
        <f t="shared" si="53"/>
        <v>279</v>
      </c>
      <c r="C282" s="28" t="str">
        <f>VLOOKUP($D$4:$D$406,[1]Hoja2!$D$2:$E$486,2,FALSE)</f>
        <v>Col. Juan Lindo</v>
      </c>
      <c r="D282" s="17">
        <v>82</v>
      </c>
      <c r="E282" s="17">
        <v>0.90763052208835315</v>
      </c>
      <c r="F282" s="17">
        <v>0.83064516129032218</v>
      </c>
      <c r="G282" s="17">
        <v>0.96774193548387133</v>
      </c>
      <c r="H282" s="17">
        <v>0.95027624309392245</v>
      </c>
      <c r="I282" s="17">
        <v>0.74033149171270696</v>
      </c>
      <c r="J282" s="17">
        <v>0.98342541436464093</v>
      </c>
      <c r="K282" s="17">
        <v>0.97790055248618779</v>
      </c>
      <c r="L282" s="17">
        <v>0.98895027624309406</v>
      </c>
      <c r="M282" s="17">
        <v>0.69060773480662951</v>
      </c>
      <c r="N282" s="17">
        <v>0.40331491712707157</v>
      </c>
      <c r="O282" s="17">
        <v>0.26519337016574585</v>
      </c>
      <c r="P282" s="17">
        <v>0.6961325966850832</v>
      </c>
      <c r="Q282" s="17">
        <v>0.71270718232044239</v>
      </c>
      <c r="R282" s="17">
        <v>0.84530386740331476</v>
      </c>
      <c r="S282" s="17">
        <v>725.00000000000011</v>
      </c>
      <c r="T282" s="17">
        <v>0.53961000000000003</v>
      </c>
      <c r="U282" s="71" t="str">
        <f t="shared" si="54"/>
        <v>Media</v>
      </c>
      <c r="AE282" s="17">
        <f t="shared" si="46"/>
        <v>759</v>
      </c>
      <c r="AF282" s="18">
        <f t="shared" si="47"/>
        <v>1006.6134858001612</v>
      </c>
      <c r="AG282" s="17">
        <f t="shared" si="48"/>
        <v>44</v>
      </c>
      <c r="AH282" s="17">
        <f t="shared" si="49"/>
        <v>205</v>
      </c>
      <c r="AI282" s="17">
        <f t="shared" si="50"/>
        <v>1</v>
      </c>
      <c r="AJ282" s="17">
        <f t="shared" si="51"/>
        <v>249</v>
      </c>
      <c r="AK282" s="18">
        <f t="shared" si="52"/>
        <v>439.45198461529441</v>
      </c>
      <c r="AL282" s="17">
        <v>0.53961000000000003</v>
      </c>
      <c r="AM282" s="71" t="s">
        <v>50</v>
      </c>
      <c r="AO282" s="19">
        <v>348</v>
      </c>
      <c r="AP282" s="20" t="s">
        <v>342</v>
      </c>
      <c r="AQ282" s="21">
        <v>36</v>
      </c>
      <c r="AR282" s="21">
        <v>36</v>
      </c>
      <c r="AS282" s="22">
        <v>30</v>
      </c>
      <c r="AT282" s="22">
        <v>6</v>
      </c>
      <c r="AU282" s="23">
        <v>0</v>
      </c>
      <c r="AV282" s="24">
        <v>90</v>
      </c>
      <c r="AW282" s="22">
        <v>38</v>
      </c>
      <c r="AX282" s="23">
        <v>52</v>
      </c>
      <c r="AZ282"/>
    </row>
    <row r="283" spans="2:52" x14ac:dyDescent="0.25">
      <c r="B283" s="13">
        <f t="shared" si="53"/>
        <v>280</v>
      </c>
      <c r="C283" s="28" t="str">
        <f>VLOOKUP($D$4:$D$406,[1]Hoja2!$D$2:$E$486,2,FALSE)</f>
        <v>SANTA MARTHA</v>
      </c>
      <c r="D283" s="17">
        <v>385</v>
      </c>
      <c r="E283" s="17">
        <v>0.99176389842141377</v>
      </c>
      <c r="F283" s="17">
        <v>0.99724137931034396</v>
      </c>
      <c r="G283" s="17">
        <v>0.99103448275862149</v>
      </c>
      <c r="H283" s="17">
        <v>0.98600823045267372</v>
      </c>
      <c r="I283" s="17">
        <v>0.98024691358024729</v>
      </c>
      <c r="J283" s="17">
        <v>1</v>
      </c>
      <c r="K283" s="17">
        <v>1</v>
      </c>
      <c r="L283" s="17">
        <v>0.98024691358024607</v>
      </c>
      <c r="M283" s="17">
        <v>0.94814814814814896</v>
      </c>
      <c r="N283" s="17">
        <v>0.12921810699588476</v>
      </c>
      <c r="O283" s="17">
        <v>7.6543209876543311E-2</v>
      </c>
      <c r="P283" s="17">
        <v>0.76625514403292128</v>
      </c>
      <c r="Q283" s="17">
        <v>0.46666666666666651</v>
      </c>
      <c r="R283" s="17">
        <v>0.90946502057613221</v>
      </c>
      <c r="S283" s="17">
        <v>5334.9999999999955</v>
      </c>
      <c r="T283" s="17">
        <v>0.54174999999999995</v>
      </c>
      <c r="U283" s="71" t="str">
        <f t="shared" si="54"/>
        <v>Media</v>
      </c>
      <c r="AE283" s="17">
        <f t="shared" si="46"/>
        <v>5333</v>
      </c>
      <c r="AF283" s="18">
        <f t="shared" si="47"/>
        <v>7072.8191301347297</v>
      </c>
      <c r="AG283" s="17">
        <f t="shared" si="48"/>
        <v>132</v>
      </c>
      <c r="AH283" s="17">
        <f t="shared" si="49"/>
        <v>1316</v>
      </c>
      <c r="AI283" s="17">
        <f t="shared" si="50"/>
        <v>4</v>
      </c>
      <c r="AJ283" s="17">
        <f t="shared" si="51"/>
        <v>1448</v>
      </c>
      <c r="AK283" s="18">
        <f t="shared" si="52"/>
        <v>2555.5280069194632</v>
      </c>
      <c r="AL283" s="17">
        <v>0.54174999999999995</v>
      </c>
      <c r="AM283" s="71" t="s">
        <v>50</v>
      </c>
      <c r="AO283" s="19">
        <v>349</v>
      </c>
      <c r="AP283" s="20" t="s">
        <v>343</v>
      </c>
      <c r="AQ283" s="21">
        <v>552</v>
      </c>
      <c r="AR283" s="21">
        <v>552</v>
      </c>
      <c r="AS283" s="22">
        <v>507</v>
      </c>
      <c r="AT283" s="22">
        <v>45</v>
      </c>
      <c r="AU283" s="23">
        <v>0</v>
      </c>
      <c r="AV283" s="24">
        <v>2046</v>
      </c>
      <c r="AW283" s="22">
        <v>975</v>
      </c>
      <c r="AX283" s="23">
        <v>1071</v>
      </c>
      <c r="AZ283"/>
    </row>
    <row r="284" spans="2:52" x14ac:dyDescent="0.25">
      <c r="B284" s="13">
        <f t="shared" si="53"/>
        <v>281</v>
      </c>
      <c r="C284" s="28" t="str">
        <f>VLOOKUP($D$4:$D$406,[1]Hoja2!$D$2:$E$486,2,FALSE)</f>
        <v>Col. Los Laureles</v>
      </c>
      <c r="D284" s="17">
        <v>107</v>
      </c>
      <c r="E284" s="17">
        <v>0.91341991341991335</v>
      </c>
      <c r="F284" s="17">
        <v>0.95238095238095222</v>
      </c>
      <c r="G284" s="17">
        <v>0.98268398268398249</v>
      </c>
      <c r="H284" s="17">
        <v>0.95679012345679026</v>
      </c>
      <c r="I284" s="17">
        <v>0.64814814814814825</v>
      </c>
      <c r="J284" s="17">
        <v>0.79629629629629672</v>
      </c>
      <c r="K284" s="17">
        <v>0.98148148148148118</v>
      </c>
      <c r="L284" s="17">
        <v>0.95679012345679049</v>
      </c>
      <c r="M284" s="17">
        <v>0.64814814814814814</v>
      </c>
      <c r="N284" s="17">
        <v>0.59259259259259289</v>
      </c>
      <c r="O284" s="17">
        <v>0.43209876543209869</v>
      </c>
      <c r="P284" s="17">
        <v>0.83950617283950613</v>
      </c>
      <c r="Q284" s="17">
        <v>0.64814814814814792</v>
      </c>
      <c r="R284" s="17">
        <v>0.78395061728395055</v>
      </c>
      <c r="S284" s="17">
        <v>748.99999999999977</v>
      </c>
      <c r="T284" s="17">
        <v>0.56533</v>
      </c>
      <c r="U284" s="71" t="str">
        <f t="shared" si="54"/>
        <v>Media</v>
      </c>
      <c r="AE284" s="17">
        <f t="shared" si="46"/>
        <v>750</v>
      </c>
      <c r="AF284" s="18">
        <f t="shared" si="47"/>
        <v>994.67735751004068</v>
      </c>
      <c r="AG284" s="17">
        <f t="shared" si="48"/>
        <v>34</v>
      </c>
      <c r="AH284" s="17">
        <f t="shared" si="49"/>
        <v>196</v>
      </c>
      <c r="AI284" s="17">
        <f t="shared" si="50"/>
        <v>0</v>
      </c>
      <c r="AJ284" s="17">
        <f t="shared" si="51"/>
        <v>230</v>
      </c>
      <c r="AK284" s="18">
        <f t="shared" si="52"/>
        <v>405.91950386151689</v>
      </c>
      <c r="AL284" s="17">
        <v>0.56533</v>
      </c>
      <c r="AM284" s="71" t="s">
        <v>50</v>
      </c>
      <c r="AO284" s="19">
        <v>350</v>
      </c>
      <c r="AP284" s="20" t="s">
        <v>344</v>
      </c>
      <c r="AQ284" s="21">
        <v>100</v>
      </c>
      <c r="AR284" s="21">
        <v>100</v>
      </c>
      <c r="AS284" s="22">
        <v>80</v>
      </c>
      <c r="AT284" s="22">
        <v>20</v>
      </c>
      <c r="AU284" s="23">
        <v>0</v>
      </c>
      <c r="AV284" s="24">
        <v>329</v>
      </c>
      <c r="AW284" s="22">
        <v>163</v>
      </c>
      <c r="AX284" s="23">
        <v>166</v>
      </c>
      <c r="AZ284"/>
    </row>
    <row r="285" spans="2:52" x14ac:dyDescent="0.25">
      <c r="B285" s="13">
        <f t="shared" si="53"/>
        <v>282</v>
      </c>
      <c r="C285" s="28" t="str">
        <f>VLOOKUP($D$4:$D$406,[1]Hoja2!$D$2:$E$486,2,FALSE)</f>
        <v>Col. Las Flores</v>
      </c>
      <c r="D285" s="17">
        <v>100</v>
      </c>
      <c r="E285" s="17">
        <v>0.75126903553299496</v>
      </c>
      <c r="F285" s="17">
        <v>0.88324873096446677</v>
      </c>
      <c r="G285" s="17">
        <v>1</v>
      </c>
      <c r="H285" s="17">
        <v>1</v>
      </c>
      <c r="I285" s="17">
        <v>0.99337748344370846</v>
      </c>
      <c r="J285" s="17">
        <v>0.99337748344370846</v>
      </c>
      <c r="K285" s="17">
        <v>1</v>
      </c>
      <c r="L285" s="17">
        <v>0.98675496688741715</v>
      </c>
      <c r="M285" s="17">
        <v>1</v>
      </c>
      <c r="N285" s="17">
        <v>0.27814569536423844</v>
      </c>
      <c r="O285" s="17">
        <v>0.13245033112582785</v>
      </c>
      <c r="P285" s="17">
        <v>0.58940397350993334</v>
      </c>
      <c r="Q285" s="17">
        <v>0.61589403973509904</v>
      </c>
      <c r="R285" s="17">
        <v>0.8079470198675498</v>
      </c>
      <c r="S285" s="17">
        <v>667.99999999999977</v>
      </c>
      <c r="T285" s="17">
        <v>0.60258999999999996</v>
      </c>
      <c r="U285" s="72" t="str">
        <f t="shared" si="54"/>
        <v>Baja</v>
      </c>
      <c r="AE285" s="17">
        <f t="shared" si="46"/>
        <v>675</v>
      </c>
      <c r="AF285" s="18">
        <f t="shared" si="47"/>
        <v>895.20962175903662</v>
      </c>
      <c r="AG285" s="17">
        <f t="shared" si="48"/>
        <v>8</v>
      </c>
      <c r="AH285" s="17">
        <f t="shared" si="49"/>
        <v>191</v>
      </c>
      <c r="AI285" s="17">
        <f t="shared" si="50"/>
        <v>0</v>
      </c>
      <c r="AJ285" s="17">
        <f t="shared" si="51"/>
        <v>199</v>
      </c>
      <c r="AK285" s="18">
        <f t="shared" si="52"/>
        <v>351.20861421061682</v>
      </c>
      <c r="AL285" s="17">
        <v>0.60258999999999996</v>
      </c>
      <c r="AM285" s="72" t="s">
        <v>59</v>
      </c>
      <c r="AO285" s="19">
        <v>351</v>
      </c>
      <c r="AP285" s="20" t="s">
        <v>345</v>
      </c>
      <c r="AQ285" s="21">
        <v>39</v>
      </c>
      <c r="AR285" s="21">
        <v>39</v>
      </c>
      <c r="AS285" s="22">
        <v>36</v>
      </c>
      <c r="AT285" s="22">
        <v>3</v>
      </c>
      <c r="AU285" s="23">
        <v>0</v>
      </c>
      <c r="AV285" s="24">
        <v>171</v>
      </c>
      <c r="AW285" s="22">
        <v>93</v>
      </c>
      <c r="AX285" s="23">
        <v>78</v>
      </c>
      <c r="AZ285"/>
    </row>
    <row r="286" spans="2:52" x14ac:dyDescent="0.25">
      <c r="B286" s="13">
        <f t="shared" si="53"/>
        <v>283</v>
      </c>
      <c r="C286" s="28" t="str">
        <f>VLOOKUP($D$4:$D$406,[1]Hoja2!$D$2:$E$486,2,FALSE)</f>
        <v>Col. Modelo</v>
      </c>
      <c r="D286" s="17">
        <v>111</v>
      </c>
      <c r="E286" s="17">
        <v>0.75327102803738355</v>
      </c>
      <c r="F286" s="17">
        <v>0.98691588785046658</v>
      </c>
      <c r="G286" s="17">
        <v>0.98504672897196222</v>
      </c>
      <c r="H286" s="17">
        <v>0.98721227621483443</v>
      </c>
      <c r="I286" s="17">
        <v>0.99232736572890035</v>
      </c>
      <c r="J286" s="17">
        <v>1</v>
      </c>
      <c r="K286" s="17">
        <v>1</v>
      </c>
      <c r="L286" s="17">
        <v>0.98209718670076751</v>
      </c>
      <c r="M286" s="17">
        <v>0.96675191815856787</v>
      </c>
      <c r="N286" s="17">
        <v>0.22506393861892601</v>
      </c>
      <c r="O286" s="17">
        <v>9.2071611253196933E-2</v>
      </c>
      <c r="P286" s="17">
        <v>0.55242966751918254</v>
      </c>
      <c r="Q286" s="17">
        <v>0.61892583120204581</v>
      </c>
      <c r="R286" s="17">
        <v>0.84398976982097196</v>
      </c>
      <c r="S286" s="17">
        <v>1747.0000000000014</v>
      </c>
      <c r="T286" s="17">
        <v>0.60550999999999999</v>
      </c>
      <c r="U286" s="72" t="str">
        <f t="shared" si="54"/>
        <v>Baja</v>
      </c>
      <c r="AE286" s="17">
        <f t="shared" si="46"/>
        <v>1743</v>
      </c>
      <c r="AF286" s="18">
        <f t="shared" si="47"/>
        <v>2311.6301788533347</v>
      </c>
      <c r="AG286" s="17">
        <f t="shared" si="48"/>
        <v>36</v>
      </c>
      <c r="AH286" s="17">
        <f t="shared" si="49"/>
        <v>500</v>
      </c>
      <c r="AI286" s="17">
        <f t="shared" si="50"/>
        <v>0</v>
      </c>
      <c r="AJ286" s="17">
        <f t="shared" si="51"/>
        <v>536</v>
      </c>
      <c r="AK286" s="18">
        <f t="shared" si="52"/>
        <v>945.96893073814374</v>
      </c>
      <c r="AL286" s="17">
        <v>0.60550999999999999</v>
      </c>
      <c r="AM286" s="72" t="s">
        <v>59</v>
      </c>
      <c r="AO286" s="19">
        <v>352</v>
      </c>
      <c r="AP286" s="20" t="s">
        <v>346</v>
      </c>
      <c r="AQ286" s="21">
        <v>26</v>
      </c>
      <c r="AR286" s="21">
        <v>26</v>
      </c>
      <c r="AS286" s="22">
        <v>21</v>
      </c>
      <c r="AT286" s="22">
        <v>5</v>
      </c>
      <c r="AU286" s="23">
        <v>0</v>
      </c>
      <c r="AV286" s="24">
        <v>98</v>
      </c>
      <c r="AW286" s="22">
        <v>46</v>
      </c>
      <c r="AX286" s="23">
        <v>52</v>
      </c>
      <c r="AZ286"/>
    </row>
    <row r="287" spans="2:52" x14ac:dyDescent="0.25">
      <c r="B287" s="13">
        <f t="shared" si="53"/>
        <v>284</v>
      </c>
      <c r="C287" s="28" t="str">
        <f>VLOOKUP($D$4:$D$406,[1]Hoja2!$D$2:$E$486,2,FALSE)</f>
        <v>Caserío Campo San José</v>
      </c>
      <c r="D287" s="17">
        <v>184</v>
      </c>
      <c r="E287" s="17">
        <v>0.84210526315789458</v>
      </c>
      <c r="F287" s="17">
        <v>1</v>
      </c>
      <c r="G287" s="17">
        <v>0.94736842105263142</v>
      </c>
      <c r="H287" s="17">
        <v>1</v>
      </c>
      <c r="I287" s="17">
        <v>1</v>
      </c>
      <c r="J287" s="17">
        <v>1</v>
      </c>
      <c r="K287" s="17">
        <v>1</v>
      </c>
      <c r="L287" s="17">
        <v>1</v>
      </c>
      <c r="M287" s="17">
        <v>1</v>
      </c>
      <c r="N287" s="17">
        <v>0.21052631578947367</v>
      </c>
      <c r="O287" s="17">
        <v>0.21052631578947367</v>
      </c>
      <c r="P287" s="17">
        <v>0.63157894736842113</v>
      </c>
      <c r="Q287" s="17">
        <v>0.57894736842105265</v>
      </c>
      <c r="R287" s="17">
        <v>0.73684210526315785</v>
      </c>
      <c r="S287" s="17">
        <v>87.000000000000014</v>
      </c>
      <c r="T287" s="17">
        <v>0.6109</v>
      </c>
      <c r="U287" s="72" t="str">
        <f t="shared" si="54"/>
        <v>Baja</v>
      </c>
      <c r="AE287" s="17">
        <f t="shared" si="46"/>
        <v>87</v>
      </c>
      <c r="AF287" s="18">
        <f t="shared" si="47"/>
        <v>115.38257347116472</v>
      </c>
      <c r="AG287" s="17">
        <f t="shared" si="48"/>
        <v>0</v>
      </c>
      <c r="AH287" s="17">
        <f t="shared" si="49"/>
        <v>19</v>
      </c>
      <c r="AI287" s="17">
        <f t="shared" si="50"/>
        <v>0</v>
      </c>
      <c r="AJ287" s="17">
        <f t="shared" si="51"/>
        <v>19</v>
      </c>
      <c r="AK287" s="18">
        <f t="shared" si="52"/>
        <v>33.532480753777484</v>
      </c>
      <c r="AL287" s="17">
        <v>0.6109</v>
      </c>
      <c r="AM287" s="72" t="s">
        <v>59</v>
      </c>
      <c r="AO287" s="19">
        <v>353</v>
      </c>
      <c r="AP287" s="20" t="s">
        <v>347</v>
      </c>
      <c r="AQ287" s="21">
        <v>127</v>
      </c>
      <c r="AR287" s="21">
        <v>126</v>
      </c>
      <c r="AS287" s="22">
        <v>103</v>
      </c>
      <c r="AT287" s="22">
        <v>23</v>
      </c>
      <c r="AU287" s="23">
        <v>1</v>
      </c>
      <c r="AV287" s="24">
        <v>474</v>
      </c>
      <c r="AW287" s="22">
        <v>243</v>
      </c>
      <c r="AX287" s="23">
        <v>231</v>
      </c>
      <c r="AZ287"/>
    </row>
    <row r="288" spans="2:52" x14ac:dyDescent="0.25">
      <c r="B288" s="13">
        <f t="shared" si="53"/>
        <v>285</v>
      </c>
      <c r="C288" s="28" t="str">
        <f>VLOOKUP($D$4:$D$406,[1]Hoja2!$D$2:$E$486,2,FALSE)</f>
        <v>Tr. LOTIF. SAN JUAN -14 DE JULIO</v>
      </c>
      <c r="D288" s="17">
        <v>418</v>
      </c>
      <c r="E288" s="17">
        <v>1</v>
      </c>
      <c r="F288" s="17">
        <v>1</v>
      </c>
      <c r="G288" s="17">
        <v>1</v>
      </c>
      <c r="H288" s="17">
        <v>1</v>
      </c>
      <c r="I288" s="17">
        <v>0.5</v>
      </c>
      <c r="J288" s="17">
        <v>1</v>
      </c>
      <c r="K288" s="17">
        <v>1</v>
      </c>
      <c r="L288" s="17">
        <v>1</v>
      </c>
      <c r="M288" s="17">
        <v>1</v>
      </c>
      <c r="N288" s="17">
        <v>0</v>
      </c>
      <c r="O288" s="17">
        <v>0</v>
      </c>
      <c r="P288" s="17">
        <v>0.5</v>
      </c>
      <c r="Q288" s="17">
        <v>1</v>
      </c>
      <c r="R288" s="17">
        <v>1</v>
      </c>
      <c r="S288" s="17">
        <v>5</v>
      </c>
      <c r="T288" s="17">
        <v>0.61546999999999996</v>
      </c>
      <c r="U288" s="72" t="str">
        <f t="shared" si="54"/>
        <v>Baja</v>
      </c>
      <c r="AE288" s="17">
        <f t="shared" si="46"/>
        <v>9</v>
      </c>
      <c r="AF288" s="18">
        <f t="shared" si="47"/>
        <v>11.936128290120489</v>
      </c>
      <c r="AG288" s="17">
        <f t="shared" si="48"/>
        <v>0</v>
      </c>
      <c r="AH288" s="17">
        <f t="shared" si="49"/>
        <v>3</v>
      </c>
      <c r="AI288" s="17">
        <f t="shared" si="50"/>
        <v>0</v>
      </c>
      <c r="AJ288" s="17">
        <f t="shared" si="51"/>
        <v>3</v>
      </c>
      <c r="AK288" s="18">
        <f t="shared" si="52"/>
        <v>5.2946022242806556</v>
      </c>
      <c r="AL288" s="17">
        <v>0.61546999999999996</v>
      </c>
      <c r="AM288" s="72" t="s">
        <v>59</v>
      </c>
      <c r="AO288" s="19">
        <v>354</v>
      </c>
      <c r="AP288" s="20" t="s">
        <v>348</v>
      </c>
      <c r="AQ288" s="21">
        <v>1</v>
      </c>
      <c r="AR288" s="21">
        <v>1</v>
      </c>
      <c r="AS288" s="22">
        <v>1</v>
      </c>
      <c r="AT288" s="22">
        <v>0</v>
      </c>
      <c r="AU288" s="23">
        <v>0</v>
      </c>
      <c r="AV288" s="24">
        <v>0</v>
      </c>
      <c r="AW288" s="22">
        <v>0</v>
      </c>
      <c r="AX288" s="23">
        <v>0</v>
      </c>
      <c r="AZ288"/>
    </row>
    <row r="289" spans="2:52" x14ac:dyDescent="0.25">
      <c r="B289" s="13">
        <f t="shared" si="53"/>
        <v>286</v>
      </c>
      <c r="C289" s="28" t="str">
        <f>VLOOKUP($D$4:$D$406,[1]Hoja2!$D$2:$E$486,2,FALSE)</f>
        <v>CARMEN INVA</v>
      </c>
      <c r="D289" s="17">
        <v>225</v>
      </c>
      <c r="E289" s="17">
        <v>0.88536155202821942</v>
      </c>
      <c r="F289" s="17">
        <v>0.97883597883597917</v>
      </c>
      <c r="G289" s="17">
        <v>0.97707231040564402</v>
      </c>
      <c r="H289" s="17">
        <v>0.96728016359918167</v>
      </c>
      <c r="I289" s="17">
        <v>0.97341513292433512</v>
      </c>
      <c r="J289" s="17">
        <v>0.99182004089979536</v>
      </c>
      <c r="K289" s="17">
        <v>0.99182004089979536</v>
      </c>
      <c r="L289" s="17">
        <v>0.9713701431492846</v>
      </c>
      <c r="M289" s="17">
        <v>0.98568507157464202</v>
      </c>
      <c r="N289" s="17">
        <v>0.25562372188139065</v>
      </c>
      <c r="O289" s="17">
        <v>0.12883435582822089</v>
      </c>
      <c r="P289" s="17">
        <v>0.69120654396727976</v>
      </c>
      <c r="Q289" s="17">
        <v>0.64417177914110324</v>
      </c>
      <c r="R289" s="17">
        <v>0.8425357873210636</v>
      </c>
      <c r="S289" s="17">
        <v>2091.9999999999991</v>
      </c>
      <c r="T289" s="17">
        <v>0.62682000000000004</v>
      </c>
      <c r="U289" s="72" t="str">
        <f t="shared" si="54"/>
        <v>Baja</v>
      </c>
      <c r="AE289" s="17">
        <f t="shared" si="46"/>
        <v>2102</v>
      </c>
      <c r="AF289" s="18">
        <f t="shared" si="47"/>
        <v>2787.7490739814743</v>
      </c>
      <c r="AG289" s="17">
        <f t="shared" si="48"/>
        <v>31</v>
      </c>
      <c r="AH289" s="17">
        <f t="shared" si="49"/>
        <v>537</v>
      </c>
      <c r="AI289" s="17">
        <f t="shared" si="50"/>
        <v>0</v>
      </c>
      <c r="AJ289" s="17">
        <f t="shared" si="51"/>
        <v>568</v>
      </c>
      <c r="AK289" s="18">
        <f t="shared" si="52"/>
        <v>1002.4446877971375</v>
      </c>
      <c r="AL289" s="17">
        <v>0.62682000000000004</v>
      </c>
      <c r="AM289" s="72" t="s">
        <v>59</v>
      </c>
      <c r="AO289" s="19">
        <v>355</v>
      </c>
      <c r="AP289" s="20" t="s">
        <v>349</v>
      </c>
      <c r="AQ289" s="21">
        <v>757</v>
      </c>
      <c r="AR289" s="21">
        <v>757</v>
      </c>
      <c r="AS289" s="22">
        <v>673</v>
      </c>
      <c r="AT289" s="22">
        <v>84</v>
      </c>
      <c r="AU289" s="23">
        <v>0</v>
      </c>
      <c r="AV289" s="24">
        <v>2890</v>
      </c>
      <c r="AW289" s="22">
        <v>1422</v>
      </c>
      <c r="AX289" s="23">
        <v>1468</v>
      </c>
      <c r="AZ289"/>
    </row>
    <row r="290" spans="2:52" x14ac:dyDescent="0.25">
      <c r="B290" s="13">
        <f t="shared" si="53"/>
        <v>287</v>
      </c>
      <c r="C290" s="28" t="str">
        <f>VLOOKUP($D$4:$D$406,[1]Hoja2!$D$2:$E$486,2,FALSE)</f>
        <v>Barrio Suyapa</v>
      </c>
      <c r="D290" s="17">
        <v>35</v>
      </c>
      <c r="E290" s="17">
        <v>0.74054054054054042</v>
      </c>
      <c r="F290" s="17">
        <v>0.90270270270270225</v>
      </c>
      <c r="G290" s="17">
        <v>0.98108108108108116</v>
      </c>
      <c r="H290" s="17">
        <v>0.984375</v>
      </c>
      <c r="I290" s="17">
        <v>0.98828124999999978</v>
      </c>
      <c r="J290" s="17">
        <v>0.99609374999999989</v>
      </c>
      <c r="K290" s="17">
        <v>0.99609374999999989</v>
      </c>
      <c r="L290" s="17">
        <v>0.93359374999999978</v>
      </c>
      <c r="M290" s="17">
        <v>0.80078125000000022</v>
      </c>
      <c r="N290" s="17">
        <v>0.41015624999999994</v>
      </c>
      <c r="O290" s="17">
        <v>0.2109375</v>
      </c>
      <c r="P290" s="17">
        <v>0.69921875000000011</v>
      </c>
      <c r="Q290" s="17">
        <v>0.68359374999999989</v>
      </c>
      <c r="R290" s="17">
        <v>0.81640624999999956</v>
      </c>
      <c r="S290" s="17">
        <v>1077.0000000000011</v>
      </c>
      <c r="T290" s="17">
        <v>0.62768999999999997</v>
      </c>
      <c r="U290" s="72" t="str">
        <f t="shared" si="54"/>
        <v>Baja</v>
      </c>
      <c r="AE290" s="17">
        <f t="shared" si="46"/>
        <v>1013</v>
      </c>
      <c r="AF290" s="18">
        <f t="shared" si="47"/>
        <v>1343.4775508768951</v>
      </c>
      <c r="AG290" s="17">
        <f t="shared" si="48"/>
        <v>56</v>
      </c>
      <c r="AH290" s="17">
        <f t="shared" si="49"/>
        <v>318</v>
      </c>
      <c r="AI290" s="17">
        <f t="shared" si="50"/>
        <v>0</v>
      </c>
      <c r="AJ290" s="17">
        <f t="shared" si="51"/>
        <v>374</v>
      </c>
      <c r="AK290" s="18">
        <f t="shared" si="52"/>
        <v>660.06041062698841</v>
      </c>
      <c r="AL290" s="17">
        <v>0.62768999999999997</v>
      </c>
      <c r="AM290" s="72" t="s">
        <v>59</v>
      </c>
      <c r="AO290" s="19">
        <v>356</v>
      </c>
      <c r="AP290" s="20" t="s">
        <v>350</v>
      </c>
      <c r="AQ290" s="21">
        <v>67</v>
      </c>
      <c r="AR290" s="21">
        <v>66</v>
      </c>
      <c r="AS290" s="22">
        <v>61</v>
      </c>
      <c r="AT290" s="22">
        <v>5</v>
      </c>
      <c r="AU290" s="23">
        <v>1</v>
      </c>
      <c r="AV290" s="24">
        <v>155</v>
      </c>
      <c r="AW290" s="22">
        <v>80</v>
      </c>
      <c r="AX290" s="23">
        <v>75</v>
      </c>
      <c r="AZ290"/>
    </row>
    <row r="291" spans="2:52" x14ac:dyDescent="0.25">
      <c r="B291" s="13">
        <f t="shared" si="53"/>
        <v>288</v>
      </c>
      <c r="C291" s="28" t="str">
        <f>VLOOKUP($D$4:$D$406,[1]Hoja2!$D$2:$E$486,2,FALSE)</f>
        <v>MERENDON</v>
      </c>
      <c r="D291" s="17">
        <v>319</v>
      </c>
      <c r="E291" s="17">
        <v>0.92307692307692291</v>
      </c>
      <c r="F291" s="17">
        <v>0.92307692307692313</v>
      </c>
      <c r="G291" s="17">
        <v>0.97435897435897412</v>
      </c>
      <c r="H291" s="17">
        <v>0.93333333333333335</v>
      </c>
      <c r="I291" s="17">
        <v>0.76666666666666661</v>
      </c>
      <c r="J291" s="17">
        <v>1</v>
      </c>
      <c r="K291" s="17">
        <v>1</v>
      </c>
      <c r="L291" s="17">
        <v>0.93333333333333335</v>
      </c>
      <c r="M291" s="17">
        <v>0.7</v>
      </c>
      <c r="N291" s="17">
        <v>0.6000000000000002</v>
      </c>
      <c r="O291" s="17">
        <v>0.46666666666666662</v>
      </c>
      <c r="P291" s="17">
        <v>0.53333333333333355</v>
      </c>
      <c r="Q291" s="17">
        <v>0.69999999999999984</v>
      </c>
      <c r="R291" s="17">
        <v>0.76666666666666661</v>
      </c>
      <c r="S291" s="17">
        <v>132</v>
      </c>
      <c r="T291" s="17">
        <v>0.62943000000000005</v>
      </c>
      <c r="U291" s="72" t="str">
        <f t="shared" si="54"/>
        <v>Baja</v>
      </c>
      <c r="AE291" s="17">
        <f t="shared" si="46"/>
        <v>135</v>
      </c>
      <c r="AF291" s="18">
        <f t="shared" si="47"/>
        <v>179.04192435180732</v>
      </c>
      <c r="AG291" s="17">
        <f t="shared" si="48"/>
        <v>1</v>
      </c>
      <c r="AH291" s="17">
        <f t="shared" si="49"/>
        <v>39</v>
      </c>
      <c r="AI291" s="17">
        <f t="shared" si="50"/>
        <v>0</v>
      </c>
      <c r="AJ291" s="17">
        <f t="shared" si="51"/>
        <v>40</v>
      </c>
      <c r="AK291" s="18">
        <f t="shared" si="52"/>
        <v>70.59469632374207</v>
      </c>
      <c r="AL291" s="17">
        <v>0.62943000000000005</v>
      </c>
      <c r="AM291" s="72" t="s">
        <v>59</v>
      </c>
      <c r="AO291" s="19">
        <v>357</v>
      </c>
      <c r="AP291" s="20" t="s">
        <v>351</v>
      </c>
      <c r="AQ291" s="21">
        <v>87</v>
      </c>
      <c r="AR291" s="21">
        <v>87</v>
      </c>
      <c r="AS291" s="22">
        <v>81</v>
      </c>
      <c r="AT291" s="22">
        <v>6</v>
      </c>
      <c r="AU291" s="23">
        <v>0</v>
      </c>
      <c r="AV291" s="24">
        <v>333</v>
      </c>
      <c r="AW291" s="22">
        <v>165</v>
      </c>
      <c r="AX291" s="23">
        <v>168</v>
      </c>
      <c r="AZ291"/>
    </row>
    <row r="292" spans="2:52" x14ac:dyDescent="0.25">
      <c r="B292" s="13">
        <f t="shared" si="53"/>
        <v>289</v>
      </c>
      <c r="C292" s="28" t="str">
        <f>VLOOKUP($D$4:$D$406,[1]Hoja2!$D$2:$E$486,2,FALSE)</f>
        <v>Col. Colombia</v>
      </c>
      <c r="D292" s="17">
        <v>55</v>
      </c>
      <c r="E292" s="17">
        <v>0.7866666666666664</v>
      </c>
      <c r="F292" s="17">
        <v>0.94666666666666666</v>
      </c>
      <c r="G292" s="17">
        <v>1</v>
      </c>
      <c r="H292" s="17">
        <v>0.98305084745762694</v>
      </c>
      <c r="I292" s="17">
        <v>0.98305084745762694</v>
      </c>
      <c r="J292" s="17">
        <v>1</v>
      </c>
      <c r="K292" s="17">
        <v>0.98305084745762694</v>
      </c>
      <c r="L292" s="17">
        <v>0.86440677966101698</v>
      </c>
      <c r="M292" s="17">
        <v>0.88135593220338959</v>
      </c>
      <c r="N292" s="17">
        <v>0.35593220338983056</v>
      </c>
      <c r="O292" s="17">
        <v>0.25423728813559326</v>
      </c>
      <c r="P292" s="17">
        <v>0.5762711864406781</v>
      </c>
      <c r="Q292" s="17">
        <v>0.71186440677966079</v>
      </c>
      <c r="R292" s="17">
        <v>0.81355932203389825</v>
      </c>
      <c r="S292" s="17">
        <v>256.99999999999994</v>
      </c>
      <c r="T292" s="17">
        <v>0.63480999999999999</v>
      </c>
      <c r="U292" s="72" t="str">
        <f t="shared" si="54"/>
        <v>Baja</v>
      </c>
      <c r="AE292" s="17">
        <f t="shared" si="46"/>
        <v>257</v>
      </c>
      <c r="AF292" s="18">
        <f t="shared" si="47"/>
        <v>340.84277450677394</v>
      </c>
      <c r="AG292" s="17">
        <f t="shared" si="48"/>
        <v>5</v>
      </c>
      <c r="AH292" s="17">
        <f t="shared" si="49"/>
        <v>70</v>
      </c>
      <c r="AI292" s="17">
        <f t="shared" si="50"/>
        <v>0</v>
      </c>
      <c r="AJ292" s="17">
        <f t="shared" si="51"/>
        <v>75</v>
      </c>
      <c r="AK292" s="18">
        <f t="shared" si="52"/>
        <v>132.36505560701639</v>
      </c>
      <c r="AL292" s="17">
        <v>0.63480999999999999</v>
      </c>
      <c r="AM292" s="72" t="s">
        <v>59</v>
      </c>
      <c r="AO292" s="19">
        <v>358</v>
      </c>
      <c r="AP292" s="20" t="s">
        <v>352</v>
      </c>
      <c r="AQ292" s="21">
        <v>39</v>
      </c>
      <c r="AR292" s="21">
        <v>39</v>
      </c>
      <c r="AS292" s="22">
        <v>30</v>
      </c>
      <c r="AT292" s="22">
        <v>9</v>
      </c>
      <c r="AU292" s="23">
        <v>0</v>
      </c>
      <c r="AV292" s="24">
        <v>150</v>
      </c>
      <c r="AW292" s="22">
        <v>71</v>
      </c>
      <c r="AX292" s="23">
        <v>79</v>
      </c>
      <c r="AZ292"/>
    </row>
    <row r="293" spans="2:52" x14ac:dyDescent="0.25">
      <c r="B293" s="13">
        <f t="shared" si="53"/>
        <v>290</v>
      </c>
      <c r="C293" s="28" t="str">
        <f>VLOOKUP($D$4:$D$406,[1]Hoja2!$D$2:$E$486,2,FALSE)</f>
        <v>Barrio El Benque</v>
      </c>
      <c r="D293" s="17">
        <v>8</v>
      </c>
      <c r="E293" s="17">
        <v>0.75231481481481466</v>
      </c>
      <c r="F293" s="17">
        <v>0.92592592592592682</v>
      </c>
      <c r="G293" s="17">
        <v>0.99537037037037013</v>
      </c>
      <c r="H293" s="17">
        <v>0.98456790123456783</v>
      </c>
      <c r="I293" s="17">
        <v>0.99074074074074037</v>
      </c>
      <c r="J293" s="17">
        <v>0.99691358024691357</v>
      </c>
      <c r="K293" s="17">
        <v>0.98765432098765427</v>
      </c>
      <c r="L293" s="17">
        <v>0.99691358024691368</v>
      </c>
      <c r="M293" s="17">
        <v>0.98765432098765404</v>
      </c>
      <c r="N293" s="17">
        <v>0.25617283950617298</v>
      </c>
      <c r="O293" s="17">
        <v>0.14506172839506176</v>
      </c>
      <c r="P293" s="17">
        <v>0.5771604938271605</v>
      </c>
      <c r="Q293" s="17">
        <v>0.65432098765432078</v>
      </c>
      <c r="R293" s="17">
        <v>0.79938271604938249</v>
      </c>
      <c r="S293" s="17">
        <v>1231.0000000000005</v>
      </c>
      <c r="T293" s="17">
        <v>0.64454999999999996</v>
      </c>
      <c r="U293" s="72" t="str">
        <f t="shared" si="54"/>
        <v>Baja</v>
      </c>
      <c r="AE293" s="17">
        <f t="shared" si="46"/>
        <v>858</v>
      </c>
      <c r="AF293" s="18">
        <f t="shared" si="47"/>
        <v>1137.9108969914867</v>
      </c>
      <c r="AG293" s="17">
        <f t="shared" si="48"/>
        <v>47</v>
      </c>
      <c r="AH293" s="17">
        <f t="shared" si="49"/>
        <v>269</v>
      </c>
      <c r="AI293" s="17">
        <f t="shared" si="50"/>
        <v>0</v>
      </c>
      <c r="AJ293" s="17">
        <f t="shared" si="51"/>
        <v>316</v>
      </c>
      <c r="AK293" s="18">
        <f t="shared" si="52"/>
        <v>557.69810095756236</v>
      </c>
      <c r="AL293" s="17">
        <v>0.64454999999999996</v>
      </c>
      <c r="AM293" s="72" t="s">
        <v>59</v>
      </c>
      <c r="AO293" s="19">
        <v>359</v>
      </c>
      <c r="AP293" s="20" t="s">
        <v>353</v>
      </c>
      <c r="AQ293" s="21">
        <v>1815</v>
      </c>
      <c r="AR293" s="21">
        <v>1812</v>
      </c>
      <c r="AS293" s="22">
        <v>1674</v>
      </c>
      <c r="AT293" s="22">
        <v>138</v>
      </c>
      <c r="AU293" s="23">
        <v>3</v>
      </c>
      <c r="AV293" s="24">
        <v>7071</v>
      </c>
      <c r="AW293" s="22">
        <v>3413</v>
      </c>
      <c r="AX293" s="23">
        <v>3658</v>
      </c>
      <c r="AZ293"/>
    </row>
    <row r="294" spans="2:52" x14ac:dyDescent="0.25">
      <c r="B294" s="13">
        <f t="shared" si="53"/>
        <v>291</v>
      </c>
      <c r="C294" s="28" t="str">
        <f>VLOOKUP($D$4:$D$406,[1]Hoja2!$D$2:$E$486,2,FALSE)</f>
        <v>Barrio Paz Barahona</v>
      </c>
      <c r="D294" s="17">
        <v>26</v>
      </c>
      <c r="E294" s="17">
        <v>0.61024033437826652</v>
      </c>
      <c r="F294" s="17">
        <v>0.90736842105263105</v>
      </c>
      <c r="G294" s="17">
        <v>0.99157894736842145</v>
      </c>
      <c r="H294" s="17">
        <v>0.99095607235142047</v>
      </c>
      <c r="I294" s="17">
        <v>0.98837209302325546</v>
      </c>
      <c r="J294" s="17">
        <v>0.99741602067183432</v>
      </c>
      <c r="K294" s="17">
        <v>0.99741602067183466</v>
      </c>
      <c r="L294" s="17">
        <v>0.98837209302325502</v>
      </c>
      <c r="M294" s="17">
        <v>0.95607235142118818</v>
      </c>
      <c r="N294" s="17">
        <v>0.31782945736434126</v>
      </c>
      <c r="O294" s="17">
        <v>0.1666666666666666</v>
      </c>
      <c r="P294" s="17">
        <v>0.4806201550387596</v>
      </c>
      <c r="Q294" s="17">
        <v>0.69638242894056879</v>
      </c>
      <c r="R294" s="17">
        <v>0.86692506459948282</v>
      </c>
      <c r="S294" s="17">
        <v>3007.0000000000018</v>
      </c>
      <c r="T294" s="17">
        <v>0.65366999999999997</v>
      </c>
      <c r="U294" s="72" t="str">
        <f t="shared" si="54"/>
        <v>Baja</v>
      </c>
      <c r="AE294" s="17">
        <f t="shared" si="46"/>
        <v>2892</v>
      </c>
      <c r="AF294" s="18">
        <f t="shared" si="47"/>
        <v>3835.4758905587169</v>
      </c>
      <c r="AG294" s="17">
        <f t="shared" si="48"/>
        <v>113</v>
      </c>
      <c r="AH294" s="17">
        <f t="shared" si="49"/>
        <v>812</v>
      </c>
      <c r="AI294" s="17">
        <f t="shared" si="50"/>
        <v>4</v>
      </c>
      <c r="AJ294" s="17">
        <f t="shared" si="51"/>
        <v>925</v>
      </c>
      <c r="AK294" s="18">
        <f t="shared" si="52"/>
        <v>1632.5023524865355</v>
      </c>
      <c r="AL294" s="17">
        <v>0.65366999999999997</v>
      </c>
      <c r="AM294" s="72" t="s">
        <v>59</v>
      </c>
      <c r="AO294" s="19">
        <v>362</v>
      </c>
      <c r="AP294" s="20" t="s">
        <v>354</v>
      </c>
      <c r="AQ294" s="21">
        <v>103</v>
      </c>
      <c r="AR294" s="21">
        <v>103</v>
      </c>
      <c r="AS294" s="22">
        <v>91</v>
      </c>
      <c r="AT294" s="22">
        <v>12</v>
      </c>
      <c r="AU294" s="23">
        <v>0</v>
      </c>
      <c r="AV294" s="24">
        <v>386</v>
      </c>
      <c r="AW294" s="22">
        <v>187</v>
      </c>
      <c r="AX294" s="23">
        <v>199</v>
      </c>
      <c r="AZ294"/>
    </row>
    <row r="295" spans="2:52" x14ac:dyDescent="0.25">
      <c r="B295" s="13">
        <f t="shared" si="53"/>
        <v>292</v>
      </c>
      <c r="C295" s="28" t="str">
        <f>VLOOKUP($D$4:$D$406,[1]Hoja2!$D$2:$E$486,2,FALSE)</f>
        <v>Col. El Progreso</v>
      </c>
      <c r="D295" s="17">
        <v>64</v>
      </c>
      <c r="E295" s="17">
        <v>0.90410958904109606</v>
      </c>
      <c r="F295" s="17">
        <v>0.91780821917808209</v>
      </c>
      <c r="G295" s="17">
        <v>0.97260273972602751</v>
      </c>
      <c r="H295" s="17">
        <v>1</v>
      </c>
      <c r="I295" s="17">
        <v>1</v>
      </c>
      <c r="J295" s="17">
        <v>1</v>
      </c>
      <c r="K295" s="17">
        <v>1</v>
      </c>
      <c r="L295" s="17">
        <v>1</v>
      </c>
      <c r="M295" s="17">
        <v>1</v>
      </c>
      <c r="N295" s="17">
        <v>0.17073170731707321</v>
      </c>
      <c r="O295" s="17">
        <v>0.14634146341463417</v>
      </c>
      <c r="P295" s="17">
        <v>0.5609756097560975</v>
      </c>
      <c r="Q295" s="17">
        <v>0.6097560975609756</v>
      </c>
      <c r="R295" s="17">
        <v>0.85365853658536583</v>
      </c>
      <c r="S295" s="17">
        <v>171</v>
      </c>
      <c r="T295" s="17">
        <v>0.65705999999999998</v>
      </c>
      <c r="U295" s="72" t="str">
        <f t="shared" si="54"/>
        <v>Baja</v>
      </c>
      <c r="AE295" s="17">
        <f t="shared" si="46"/>
        <v>195</v>
      </c>
      <c r="AF295" s="18">
        <f t="shared" si="47"/>
        <v>258.61611295261059</v>
      </c>
      <c r="AG295" s="17">
        <f t="shared" si="48"/>
        <v>4</v>
      </c>
      <c r="AH295" s="17">
        <f t="shared" si="49"/>
        <v>76</v>
      </c>
      <c r="AI295" s="17">
        <f t="shared" si="50"/>
        <v>0</v>
      </c>
      <c r="AJ295" s="17">
        <f t="shared" si="51"/>
        <v>80</v>
      </c>
      <c r="AK295" s="18">
        <f t="shared" si="52"/>
        <v>141.18939264748414</v>
      </c>
      <c r="AL295" s="17">
        <v>0.65705999999999998</v>
      </c>
      <c r="AM295" s="72" t="s">
        <v>59</v>
      </c>
      <c r="AO295" s="19">
        <v>363</v>
      </c>
      <c r="AP295" s="20" t="s">
        <v>355</v>
      </c>
      <c r="AQ295" s="21">
        <v>56</v>
      </c>
      <c r="AR295" s="21">
        <v>56</v>
      </c>
      <c r="AS295" s="22">
        <v>42</v>
      </c>
      <c r="AT295" s="22">
        <v>14</v>
      </c>
      <c r="AU295" s="23">
        <v>0</v>
      </c>
      <c r="AV295" s="24">
        <v>169</v>
      </c>
      <c r="AW295" s="22">
        <v>98</v>
      </c>
      <c r="AX295" s="23">
        <v>71</v>
      </c>
      <c r="AZ295"/>
    </row>
    <row r="296" spans="2:52" x14ac:dyDescent="0.25">
      <c r="B296" s="13">
        <f t="shared" si="53"/>
        <v>293</v>
      </c>
      <c r="C296" s="28" t="str">
        <f>VLOOKUP($D$4:$D$406,[1]Hoja2!$D$2:$E$486,2,FALSE)</f>
        <v>Col. La Granja</v>
      </c>
      <c r="D296" s="17">
        <v>18</v>
      </c>
      <c r="E296" s="17">
        <v>0.76440677966101678</v>
      </c>
      <c r="F296" s="17">
        <v>0.92881355932203447</v>
      </c>
      <c r="G296" s="17">
        <v>0.98644067796610158</v>
      </c>
      <c r="H296" s="17">
        <v>0.97735849056603719</v>
      </c>
      <c r="I296" s="17">
        <v>0.99056603773584884</v>
      </c>
      <c r="J296" s="17">
        <v>0.99811320754716992</v>
      </c>
      <c r="K296" s="17">
        <v>1</v>
      </c>
      <c r="L296" s="17">
        <v>0.97169811320754818</v>
      </c>
      <c r="M296" s="17">
        <v>0.95849056603773575</v>
      </c>
      <c r="N296" s="17">
        <v>0.27547169811320787</v>
      </c>
      <c r="O296" s="17">
        <v>0.15094339622641509</v>
      </c>
      <c r="P296" s="17">
        <v>0.6018867924528305</v>
      </c>
      <c r="Q296" s="17">
        <v>0.66415094339622649</v>
      </c>
      <c r="R296" s="17">
        <v>0.85471698113207517</v>
      </c>
      <c r="S296" s="17">
        <v>2177.0000000000023</v>
      </c>
      <c r="T296" s="17">
        <v>0.66100999999999999</v>
      </c>
      <c r="U296" s="72" t="str">
        <f t="shared" si="54"/>
        <v>Baja</v>
      </c>
      <c r="AE296" s="17">
        <f t="shared" si="46"/>
        <v>2086</v>
      </c>
      <c r="AF296" s="18">
        <f t="shared" si="47"/>
        <v>2766.5292903545933</v>
      </c>
      <c r="AG296" s="17">
        <f t="shared" si="48"/>
        <v>32</v>
      </c>
      <c r="AH296" s="17">
        <f t="shared" si="49"/>
        <v>526</v>
      </c>
      <c r="AI296" s="17">
        <f t="shared" si="50"/>
        <v>0</v>
      </c>
      <c r="AJ296" s="17">
        <f t="shared" si="51"/>
        <v>558</v>
      </c>
      <c r="AK296" s="18">
        <f t="shared" si="52"/>
        <v>984.79601371620186</v>
      </c>
      <c r="AL296" s="17">
        <v>0.66100999999999999</v>
      </c>
      <c r="AM296" s="72" t="s">
        <v>59</v>
      </c>
      <c r="AO296" s="19">
        <v>364</v>
      </c>
      <c r="AP296" s="20" t="s">
        <v>356</v>
      </c>
      <c r="AQ296" s="21">
        <v>300</v>
      </c>
      <c r="AR296" s="21">
        <v>300</v>
      </c>
      <c r="AS296" s="22">
        <v>248</v>
      </c>
      <c r="AT296" s="22">
        <v>52</v>
      </c>
      <c r="AU296" s="23">
        <v>0</v>
      </c>
      <c r="AV296" s="24">
        <v>1117</v>
      </c>
      <c r="AW296" s="22">
        <v>513</v>
      </c>
      <c r="AX296" s="23">
        <v>604</v>
      </c>
      <c r="AZ296"/>
    </row>
    <row r="297" spans="2:52" x14ac:dyDescent="0.25">
      <c r="B297" s="13">
        <f t="shared" si="53"/>
        <v>294</v>
      </c>
      <c r="C297" s="28" t="str">
        <f>VLOOKUP($D$4:$D$406,[1]Hoja2!$D$2:$E$486,2,FALSE)</f>
        <v>MONTE BELLO</v>
      </c>
      <c r="D297" s="17">
        <v>327</v>
      </c>
      <c r="E297" s="17">
        <v>0.78181818181818163</v>
      </c>
      <c r="F297" s="17">
        <v>0.99543378995433762</v>
      </c>
      <c r="G297" s="17">
        <v>1</v>
      </c>
      <c r="H297" s="17">
        <v>0.97530864197530853</v>
      </c>
      <c r="I297" s="17">
        <v>0.98765432098765449</v>
      </c>
      <c r="J297" s="17">
        <v>1</v>
      </c>
      <c r="K297" s="17">
        <v>1</v>
      </c>
      <c r="L297" s="17">
        <v>0.98765432098765449</v>
      </c>
      <c r="M297" s="17">
        <v>0.97530864197530875</v>
      </c>
      <c r="N297" s="17">
        <v>0.20987654320987656</v>
      </c>
      <c r="O297" s="17">
        <v>0.1234567901234568</v>
      </c>
      <c r="P297" s="17">
        <v>0.86419753086419748</v>
      </c>
      <c r="Q297" s="17">
        <v>0.67901234567901214</v>
      </c>
      <c r="R297" s="17">
        <v>0.9012345679012348</v>
      </c>
      <c r="S297" s="17">
        <v>319</v>
      </c>
      <c r="T297" s="17">
        <v>0.67347999999999997</v>
      </c>
      <c r="U297" s="72" t="str">
        <f t="shared" si="54"/>
        <v>Baja</v>
      </c>
      <c r="AE297" s="17">
        <f t="shared" si="46"/>
        <v>319</v>
      </c>
      <c r="AF297" s="18">
        <f t="shared" si="47"/>
        <v>423.06943606093733</v>
      </c>
      <c r="AG297" s="17">
        <f t="shared" si="48"/>
        <v>118</v>
      </c>
      <c r="AH297" s="17">
        <f t="shared" si="49"/>
        <v>101</v>
      </c>
      <c r="AI297" s="17">
        <f t="shared" si="50"/>
        <v>1</v>
      </c>
      <c r="AJ297" s="17">
        <f t="shared" si="51"/>
        <v>219</v>
      </c>
      <c r="AK297" s="18">
        <f t="shared" si="52"/>
        <v>386.50596237248783</v>
      </c>
      <c r="AL297" s="17">
        <v>0.67347999999999997</v>
      </c>
      <c r="AM297" s="72" t="s">
        <v>59</v>
      </c>
      <c r="AO297" s="19">
        <v>365</v>
      </c>
      <c r="AP297" s="20" t="s">
        <v>357</v>
      </c>
      <c r="AQ297" s="21">
        <v>327</v>
      </c>
      <c r="AR297" s="21">
        <v>327</v>
      </c>
      <c r="AS297" s="22">
        <v>260</v>
      </c>
      <c r="AT297" s="22">
        <v>67</v>
      </c>
      <c r="AU297" s="23">
        <v>0</v>
      </c>
      <c r="AV297" s="24">
        <v>1046</v>
      </c>
      <c r="AW297" s="22">
        <v>469</v>
      </c>
      <c r="AX297" s="23">
        <v>577</v>
      </c>
      <c r="AZ297"/>
    </row>
    <row r="298" spans="2:52" x14ac:dyDescent="0.25">
      <c r="B298" s="13">
        <f t="shared" si="53"/>
        <v>295</v>
      </c>
      <c r="C298" s="28" t="str">
        <f>VLOOKUP($D$4:$D$406,[1]Hoja2!$D$2:$E$486,2,FALSE)</f>
        <v>Col. Hernandez</v>
      </c>
      <c r="D298" s="17">
        <v>73</v>
      </c>
      <c r="E298" s="17">
        <v>0.54263565891472865</v>
      </c>
      <c r="F298" s="17">
        <v>0.89922480620155021</v>
      </c>
      <c r="G298" s="17">
        <v>1</v>
      </c>
      <c r="H298" s="17">
        <v>0.99115044247787609</v>
      </c>
      <c r="I298" s="17">
        <v>1</v>
      </c>
      <c r="J298" s="17">
        <v>1</v>
      </c>
      <c r="K298" s="17">
        <v>1</v>
      </c>
      <c r="L298" s="17">
        <v>1</v>
      </c>
      <c r="M298" s="17">
        <v>0.99115044247787609</v>
      </c>
      <c r="N298" s="17">
        <v>0.33628318584070799</v>
      </c>
      <c r="O298" s="17">
        <v>0.26548672566371689</v>
      </c>
      <c r="P298" s="17">
        <v>0.50442477876106173</v>
      </c>
      <c r="Q298" s="17">
        <v>0.76991150442477851</v>
      </c>
      <c r="R298" s="17">
        <v>0.73451327433628333</v>
      </c>
      <c r="S298" s="17">
        <v>363</v>
      </c>
      <c r="T298" s="17">
        <v>0.67430999999999996</v>
      </c>
      <c r="U298" s="72" t="str">
        <f t="shared" si="54"/>
        <v>Baja</v>
      </c>
      <c r="AE298" s="17">
        <f t="shared" si="46"/>
        <v>376</v>
      </c>
      <c r="AF298" s="18">
        <f t="shared" si="47"/>
        <v>498.66491523170043</v>
      </c>
      <c r="AG298" s="17">
        <f t="shared" si="48"/>
        <v>12</v>
      </c>
      <c r="AH298" s="17">
        <f t="shared" si="49"/>
        <v>120</v>
      </c>
      <c r="AI298" s="17">
        <f t="shared" si="50"/>
        <v>0</v>
      </c>
      <c r="AJ298" s="17">
        <f t="shared" si="51"/>
        <v>132</v>
      </c>
      <c r="AK298" s="18">
        <f t="shared" si="52"/>
        <v>232.96249786834883</v>
      </c>
      <c r="AL298" s="17">
        <v>0.67430999999999996</v>
      </c>
      <c r="AM298" s="72" t="s">
        <v>59</v>
      </c>
      <c r="AO298" s="19">
        <v>367</v>
      </c>
      <c r="AP298" s="20" t="s">
        <v>358</v>
      </c>
      <c r="AQ298" s="21">
        <v>81</v>
      </c>
      <c r="AR298" s="21">
        <v>81</v>
      </c>
      <c r="AS298" s="22">
        <v>52</v>
      </c>
      <c r="AT298" s="22">
        <v>29</v>
      </c>
      <c r="AU298" s="23">
        <v>0</v>
      </c>
      <c r="AV298" s="24">
        <v>236</v>
      </c>
      <c r="AW298" s="22">
        <v>116</v>
      </c>
      <c r="AX298" s="23">
        <v>120</v>
      </c>
      <c r="AZ298"/>
    </row>
    <row r="299" spans="2:52" x14ac:dyDescent="0.25">
      <c r="B299" s="13">
        <f t="shared" si="53"/>
        <v>296</v>
      </c>
      <c r="C299" s="28" t="str">
        <f>VLOOKUP($D$4:$D$406,[1]Hoja2!$D$2:$E$486,2,FALSE)</f>
        <v>SITRAUNAH</v>
      </c>
      <c r="D299" s="17">
        <v>399</v>
      </c>
      <c r="E299" s="17">
        <v>0.934782608695652</v>
      </c>
      <c r="F299" s="17">
        <v>0.89130434782608703</v>
      </c>
      <c r="G299" s="17">
        <v>0.97826086956521729</v>
      </c>
      <c r="H299" s="17">
        <v>0.89743589743589747</v>
      </c>
      <c r="I299" s="17">
        <v>0.97435897435897412</v>
      </c>
      <c r="J299" s="17">
        <v>1</v>
      </c>
      <c r="K299" s="17">
        <v>0.97435897435897412</v>
      </c>
      <c r="L299" s="17">
        <v>1</v>
      </c>
      <c r="M299" s="17">
        <v>0.89743589743589736</v>
      </c>
      <c r="N299" s="17">
        <v>0.48717948717948728</v>
      </c>
      <c r="O299" s="17">
        <v>0.23076923076923075</v>
      </c>
      <c r="P299" s="17">
        <v>0.76923076923076938</v>
      </c>
      <c r="Q299" s="17">
        <v>0.71794871794871773</v>
      </c>
      <c r="R299" s="17">
        <v>0.87179487179487158</v>
      </c>
      <c r="S299" s="17">
        <v>169.00000000000006</v>
      </c>
      <c r="T299" s="17">
        <v>0.67666000000000004</v>
      </c>
      <c r="U299" s="72" t="str">
        <f t="shared" si="54"/>
        <v>Baja</v>
      </c>
      <c r="AE299" s="17">
        <f t="shared" si="46"/>
        <v>169</v>
      </c>
      <c r="AF299" s="18">
        <f t="shared" si="47"/>
        <v>224.13396455892916</v>
      </c>
      <c r="AG299" s="17">
        <f t="shared" si="48"/>
        <v>6</v>
      </c>
      <c r="AH299" s="17">
        <f t="shared" si="49"/>
        <v>40</v>
      </c>
      <c r="AI299" s="17">
        <f t="shared" si="50"/>
        <v>0</v>
      </c>
      <c r="AJ299" s="17">
        <f t="shared" si="51"/>
        <v>46</v>
      </c>
      <c r="AK299" s="18">
        <f t="shared" si="52"/>
        <v>81.183900772303389</v>
      </c>
      <c r="AL299" s="17">
        <v>0.67666000000000004</v>
      </c>
      <c r="AM299" s="72" t="s">
        <v>59</v>
      </c>
      <c r="AO299" s="19">
        <v>368</v>
      </c>
      <c r="AP299" s="20" t="s">
        <v>359</v>
      </c>
      <c r="AQ299" s="21">
        <v>365</v>
      </c>
      <c r="AR299" s="21">
        <v>365</v>
      </c>
      <c r="AS299" s="22">
        <v>325</v>
      </c>
      <c r="AT299" s="22">
        <v>40</v>
      </c>
      <c r="AU299" s="23">
        <v>0</v>
      </c>
      <c r="AV299" s="24">
        <v>1592</v>
      </c>
      <c r="AW299" s="22">
        <v>781</v>
      </c>
      <c r="AX299" s="23">
        <v>811</v>
      </c>
      <c r="AZ299"/>
    </row>
    <row r="300" spans="2:52" x14ac:dyDescent="0.25">
      <c r="B300" s="13">
        <f t="shared" si="53"/>
        <v>297</v>
      </c>
      <c r="C300" s="28" t="str">
        <f>VLOOKUP($D$4:$D$406,[1]Hoja2!$D$2:$E$486,2,FALSE)</f>
        <v>SATELITE 1era ETAPA</v>
      </c>
      <c r="D300" s="17">
        <v>389</v>
      </c>
      <c r="E300" s="17">
        <v>0.94466936572199711</v>
      </c>
      <c r="F300" s="17">
        <v>0.98154815481547986</v>
      </c>
      <c r="G300" s="17">
        <v>0.98829882988298845</v>
      </c>
      <c r="H300" s="17">
        <v>0.98592964824120621</v>
      </c>
      <c r="I300" s="17">
        <v>0.98341708542713613</v>
      </c>
      <c r="J300" s="17">
        <v>0.99899497487437161</v>
      </c>
      <c r="K300" s="17">
        <v>0.99798994974874367</v>
      </c>
      <c r="L300" s="17">
        <v>0.98442211055276363</v>
      </c>
      <c r="M300" s="17">
        <v>0.99296482412060216</v>
      </c>
      <c r="N300" s="17">
        <v>0.25577889447236196</v>
      </c>
      <c r="O300" s="17">
        <v>0.10904522613065326</v>
      </c>
      <c r="P300" s="17">
        <v>0.67386934673366772</v>
      </c>
      <c r="Q300" s="17">
        <v>0.66030150753768835</v>
      </c>
      <c r="R300" s="17">
        <v>0.89899497487437274</v>
      </c>
      <c r="S300" s="17">
        <v>8807.9999999999764</v>
      </c>
      <c r="T300" s="17">
        <v>0.67852000000000001</v>
      </c>
      <c r="U300" s="72" t="str">
        <f t="shared" si="54"/>
        <v>Baja</v>
      </c>
      <c r="AE300" s="17">
        <f t="shared" si="46"/>
        <v>8761</v>
      </c>
      <c r="AF300" s="18">
        <f t="shared" si="47"/>
        <v>11619.157772193956</v>
      </c>
      <c r="AG300" s="17">
        <f t="shared" si="48"/>
        <v>123</v>
      </c>
      <c r="AH300" s="17">
        <f t="shared" si="49"/>
        <v>2086</v>
      </c>
      <c r="AI300" s="17">
        <f t="shared" si="50"/>
        <v>1</v>
      </c>
      <c r="AJ300" s="17">
        <f t="shared" si="51"/>
        <v>2209</v>
      </c>
      <c r="AK300" s="18">
        <f t="shared" si="52"/>
        <v>3898.592104478656</v>
      </c>
      <c r="AL300" s="17">
        <v>0.67852000000000001</v>
      </c>
      <c r="AM300" s="72" t="s">
        <v>59</v>
      </c>
      <c r="AO300" s="19">
        <v>369</v>
      </c>
      <c r="AP300" s="20" t="s">
        <v>360</v>
      </c>
      <c r="AQ300" s="21">
        <v>139</v>
      </c>
      <c r="AR300" s="21">
        <v>139</v>
      </c>
      <c r="AS300" s="22">
        <v>123</v>
      </c>
      <c r="AT300" s="22">
        <v>16</v>
      </c>
      <c r="AU300" s="23">
        <v>0</v>
      </c>
      <c r="AV300" s="24">
        <v>500</v>
      </c>
      <c r="AW300" s="22">
        <v>223</v>
      </c>
      <c r="AX300" s="23">
        <v>277</v>
      </c>
      <c r="AZ300"/>
    </row>
    <row r="301" spans="2:52" x14ac:dyDescent="0.25">
      <c r="B301" s="13">
        <f t="shared" si="53"/>
        <v>298</v>
      </c>
      <c r="C301" s="28" t="str">
        <f>VLOOKUP($D$4:$D$406,[1]Hoja2!$D$2:$E$486,2,FALSE)</f>
        <v>SITRAIHSS</v>
      </c>
      <c r="D301" s="17">
        <v>396</v>
      </c>
      <c r="E301" s="17">
        <v>0.92857142857142849</v>
      </c>
      <c r="F301" s="17">
        <v>0.97619047619047594</v>
      </c>
      <c r="G301" s="17">
        <v>0.97619047619047594</v>
      </c>
      <c r="H301" s="17">
        <v>1</v>
      </c>
      <c r="I301" s="17">
        <v>1</v>
      </c>
      <c r="J301" s="17">
        <v>1</v>
      </c>
      <c r="K301" s="17">
        <v>1</v>
      </c>
      <c r="L301" s="17">
        <v>0.91304347826086929</v>
      </c>
      <c r="M301" s="17">
        <v>0.95652173913043459</v>
      </c>
      <c r="N301" s="17">
        <v>0.30434782608695654</v>
      </c>
      <c r="O301" s="17">
        <v>0.21739130434782614</v>
      </c>
      <c r="P301" s="17">
        <v>0.73913043478260865</v>
      </c>
      <c r="Q301" s="17">
        <v>0.65217391304347838</v>
      </c>
      <c r="R301" s="17">
        <v>0.9130434782608694</v>
      </c>
      <c r="S301" s="17">
        <v>93</v>
      </c>
      <c r="T301" s="17">
        <v>0.68511</v>
      </c>
      <c r="U301" s="72" t="str">
        <f t="shared" si="54"/>
        <v>Baja</v>
      </c>
      <c r="AE301" s="17">
        <f t="shared" si="46"/>
        <v>93</v>
      </c>
      <c r="AF301" s="18">
        <f t="shared" si="47"/>
        <v>123.33999233124504</v>
      </c>
      <c r="AG301" s="17">
        <f t="shared" si="48"/>
        <v>13</v>
      </c>
      <c r="AH301" s="17">
        <f t="shared" si="49"/>
        <v>29</v>
      </c>
      <c r="AI301" s="17">
        <f t="shared" si="50"/>
        <v>0</v>
      </c>
      <c r="AJ301" s="17">
        <f t="shared" si="51"/>
        <v>42</v>
      </c>
      <c r="AK301" s="18">
        <f t="shared" si="52"/>
        <v>74.124431139929172</v>
      </c>
      <c r="AL301" s="17">
        <v>0.68511</v>
      </c>
      <c r="AM301" s="72" t="s">
        <v>59</v>
      </c>
      <c r="AO301" s="19">
        <v>370</v>
      </c>
      <c r="AP301" s="20" t="s">
        <v>361</v>
      </c>
      <c r="AQ301" s="21">
        <v>1370</v>
      </c>
      <c r="AR301" s="21">
        <v>1370</v>
      </c>
      <c r="AS301" s="22">
        <v>1208</v>
      </c>
      <c r="AT301" s="22">
        <v>162</v>
      </c>
      <c r="AU301" s="23">
        <v>0</v>
      </c>
      <c r="AV301" s="24">
        <v>5373</v>
      </c>
      <c r="AW301" s="22">
        <v>2686</v>
      </c>
      <c r="AX301" s="23">
        <v>2687</v>
      </c>
      <c r="AZ301"/>
    </row>
    <row r="302" spans="2:52" x14ac:dyDescent="0.25">
      <c r="B302" s="13">
        <f t="shared" si="53"/>
        <v>299</v>
      </c>
      <c r="C302" s="28" t="str">
        <f>VLOOKUP($D$4:$D$406,[1]Hoja2!$D$2:$E$486,2,FALSE)</f>
        <v>Col. Fesitranh</v>
      </c>
      <c r="D302" s="17">
        <v>67</v>
      </c>
      <c r="E302" s="17">
        <v>0.92394366197183075</v>
      </c>
      <c r="F302" s="17">
        <v>0.98779342723004737</v>
      </c>
      <c r="G302" s="17">
        <v>0.98028169014084421</v>
      </c>
      <c r="H302" s="17">
        <v>0.97300103842159913</v>
      </c>
      <c r="I302" s="17">
        <v>0.33644859813084066</v>
      </c>
      <c r="J302" s="17">
        <v>0.96469366562824577</v>
      </c>
      <c r="K302" s="17">
        <v>0.99584631360332321</v>
      </c>
      <c r="L302" s="17">
        <v>0.97403946002076913</v>
      </c>
      <c r="M302" s="17">
        <v>0.95638629283489129</v>
      </c>
      <c r="N302" s="17">
        <v>0.39252336448598146</v>
      </c>
      <c r="O302" s="17">
        <v>0.19937694704049866</v>
      </c>
      <c r="P302" s="17">
        <v>0.78816199376947038</v>
      </c>
      <c r="Q302" s="17">
        <v>0.84215991692627201</v>
      </c>
      <c r="R302" s="17">
        <v>0.92834890965732164</v>
      </c>
      <c r="S302" s="17">
        <v>4465.9999999999973</v>
      </c>
      <c r="T302" s="17">
        <v>0.69366000000000005</v>
      </c>
      <c r="U302" s="72" t="str">
        <f t="shared" si="54"/>
        <v>Baja</v>
      </c>
      <c r="AE302" s="17">
        <f t="shared" si="46"/>
        <v>4402</v>
      </c>
      <c r="AF302" s="18">
        <f t="shared" si="47"/>
        <v>5838.0929703455986</v>
      </c>
      <c r="AG302" s="17">
        <f t="shared" si="48"/>
        <v>21</v>
      </c>
      <c r="AH302" s="17">
        <f t="shared" si="49"/>
        <v>1028</v>
      </c>
      <c r="AI302" s="17">
        <f t="shared" si="50"/>
        <v>0</v>
      </c>
      <c r="AJ302" s="17">
        <f t="shared" si="51"/>
        <v>1049</v>
      </c>
      <c r="AK302" s="18">
        <f t="shared" si="52"/>
        <v>1851.3459110901358</v>
      </c>
      <c r="AL302" s="17">
        <v>0.69366000000000005</v>
      </c>
      <c r="AM302" s="72" t="s">
        <v>59</v>
      </c>
      <c r="AO302" s="19">
        <v>371</v>
      </c>
      <c r="AP302" s="20" t="s">
        <v>362</v>
      </c>
      <c r="AQ302" s="21">
        <v>211</v>
      </c>
      <c r="AR302" s="21">
        <v>210</v>
      </c>
      <c r="AS302" s="22">
        <v>163</v>
      </c>
      <c r="AT302" s="22">
        <v>47</v>
      </c>
      <c r="AU302" s="23">
        <v>1</v>
      </c>
      <c r="AV302" s="24">
        <v>574</v>
      </c>
      <c r="AW302" s="22">
        <v>267</v>
      </c>
      <c r="AX302" s="23">
        <v>307</v>
      </c>
      <c r="AZ302"/>
    </row>
    <row r="303" spans="2:52" x14ac:dyDescent="0.25">
      <c r="B303" s="13">
        <f t="shared" si="53"/>
        <v>300</v>
      </c>
      <c r="C303" s="28" t="str">
        <f>VLOOKUP($D$4:$D$406,[1]Hoja2!$D$2:$E$486,2,FALSE)</f>
        <v>VILLAS DEL BOSQUE I ETAPA</v>
      </c>
      <c r="D303" s="17">
        <v>448</v>
      </c>
      <c r="E303" s="17">
        <v>1</v>
      </c>
      <c r="F303" s="17">
        <v>0.9736842105263156</v>
      </c>
      <c r="G303" s="17">
        <v>0.92105263157894712</v>
      </c>
      <c r="H303" s="17">
        <v>1</v>
      </c>
      <c r="I303" s="17">
        <v>1</v>
      </c>
      <c r="J303" s="17">
        <v>1</v>
      </c>
      <c r="K303" s="17">
        <v>1</v>
      </c>
      <c r="L303" s="17">
        <v>1</v>
      </c>
      <c r="M303" s="17">
        <v>0.95238095238095233</v>
      </c>
      <c r="N303" s="17">
        <v>0.33333333333333331</v>
      </c>
      <c r="O303" s="17">
        <v>0.23809523809523808</v>
      </c>
      <c r="P303" s="17">
        <v>1</v>
      </c>
      <c r="Q303" s="17">
        <v>0.80952380952380953</v>
      </c>
      <c r="R303" s="17">
        <v>0.61904761904761918</v>
      </c>
      <c r="S303" s="17">
        <v>87.999999999999986</v>
      </c>
      <c r="T303" s="17">
        <v>0.69415000000000004</v>
      </c>
      <c r="U303" s="72" t="str">
        <f t="shared" si="54"/>
        <v>Baja</v>
      </c>
      <c r="AE303" s="17">
        <f t="shared" si="46"/>
        <v>88</v>
      </c>
      <c r="AF303" s="18">
        <f t="shared" si="47"/>
        <v>116.70880994784477</v>
      </c>
      <c r="AG303" s="17">
        <f t="shared" si="48"/>
        <v>14</v>
      </c>
      <c r="AH303" s="17">
        <f t="shared" si="49"/>
        <v>24</v>
      </c>
      <c r="AI303" s="17">
        <f t="shared" si="50"/>
        <v>0</v>
      </c>
      <c r="AJ303" s="17">
        <f t="shared" si="51"/>
        <v>38</v>
      </c>
      <c r="AK303" s="18">
        <f t="shared" si="52"/>
        <v>67.064961507554969</v>
      </c>
      <c r="AL303" s="17">
        <v>0.69415000000000004</v>
      </c>
      <c r="AM303" s="72" t="s">
        <v>59</v>
      </c>
      <c r="AO303" s="19">
        <v>373</v>
      </c>
      <c r="AP303" s="20" t="s">
        <v>363</v>
      </c>
      <c r="AQ303" s="21">
        <v>7</v>
      </c>
      <c r="AR303" s="21">
        <v>7</v>
      </c>
      <c r="AS303" s="22">
        <v>6</v>
      </c>
      <c r="AT303" s="22">
        <v>1</v>
      </c>
      <c r="AU303" s="23">
        <v>0</v>
      </c>
      <c r="AV303" s="24">
        <v>24</v>
      </c>
      <c r="AW303" s="22">
        <v>14</v>
      </c>
      <c r="AX303" s="23">
        <v>10</v>
      </c>
      <c r="AZ303"/>
    </row>
    <row r="304" spans="2:52" x14ac:dyDescent="0.25">
      <c r="B304" s="13">
        <f t="shared" si="53"/>
        <v>301</v>
      </c>
      <c r="C304" s="28" t="str">
        <f>VLOOKUP($D$4:$D$406,[1]Hoja2!$D$2:$E$486,2,FALSE)</f>
        <v>ANDALUCIA</v>
      </c>
      <c r="D304" s="17">
        <v>203</v>
      </c>
      <c r="E304" s="17">
        <v>0.96</v>
      </c>
      <c r="F304" s="17">
        <v>0.98666666666666669</v>
      </c>
      <c r="G304" s="17">
        <v>1</v>
      </c>
      <c r="H304" s="17">
        <v>0.93877551020408168</v>
      </c>
      <c r="I304" s="17">
        <v>0.87755102040816302</v>
      </c>
      <c r="J304" s="17">
        <v>1</v>
      </c>
      <c r="K304" s="17">
        <v>1</v>
      </c>
      <c r="L304" s="17">
        <v>0.93877551020408134</v>
      </c>
      <c r="M304" s="17">
        <v>1</v>
      </c>
      <c r="N304" s="17">
        <v>0.34693877551020413</v>
      </c>
      <c r="O304" s="17">
        <v>0.18367346938775519</v>
      </c>
      <c r="P304" s="17">
        <v>0.95918367346938771</v>
      </c>
      <c r="Q304" s="17">
        <v>0.61224489795918358</v>
      </c>
      <c r="R304" s="17">
        <v>0.85714285714285698</v>
      </c>
      <c r="S304" s="17">
        <v>227</v>
      </c>
      <c r="T304" s="17">
        <v>0.69796000000000002</v>
      </c>
      <c r="U304" s="72" t="str">
        <f t="shared" si="54"/>
        <v>Baja</v>
      </c>
      <c r="AE304" s="17">
        <f t="shared" si="46"/>
        <v>222</v>
      </c>
      <c r="AF304" s="18">
        <f t="shared" si="47"/>
        <v>294.42449782297206</v>
      </c>
      <c r="AG304" s="17">
        <f t="shared" si="48"/>
        <v>22</v>
      </c>
      <c r="AH304" s="17">
        <f t="shared" si="49"/>
        <v>53</v>
      </c>
      <c r="AI304" s="17">
        <f t="shared" si="50"/>
        <v>0</v>
      </c>
      <c r="AJ304" s="17">
        <f t="shared" si="51"/>
        <v>75</v>
      </c>
      <c r="AK304" s="18">
        <f t="shared" si="52"/>
        <v>132.36505560701639</v>
      </c>
      <c r="AL304" s="17">
        <v>0.69796000000000002</v>
      </c>
      <c r="AM304" s="72" t="s">
        <v>59</v>
      </c>
      <c r="AO304" s="19">
        <v>374</v>
      </c>
      <c r="AP304" s="20" t="s">
        <v>364</v>
      </c>
      <c r="AQ304" s="21">
        <v>70</v>
      </c>
      <c r="AR304" s="21">
        <v>70</v>
      </c>
      <c r="AS304" s="22">
        <v>45</v>
      </c>
      <c r="AT304" s="22">
        <v>25</v>
      </c>
      <c r="AU304" s="23">
        <v>0</v>
      </c>
      <c r="AV304" s="24">
        <v>207</v>
      </c>
      <c r="AW304" s="22">
        <v>101</v>
      </c>
      <c r="AX304" s="23">
        <v>106</v>
      </c>
      <c r="AZ304"/>
    </row>
    <row r="305" spans="2:52" ht="15.75" x14ac:dyDescent="0.25">
      <c r="B305" s="13">
        <f t="shared" si="53"/>
        <v>302</v>
      </c>
      <c r="C305" s="65" t="s">
        <v>85</v>
      </c>
      <c r="D305" s="17">
        <v>367</v>
      </c>
      <c r="E305" s="17">
        <v>0.93827160493827166</v>
      </c>
      <c r="F305" s="17">
        <v>0.93827160493827144</v>
      </c>
      <c r="G305" s="17">
        <v>0.81481481481481488</v>
      </c>
      <c r="H305" s="17">
        <v>0.98039215686274495</v>
      </c>
      <c r="I305" s="17">
        <v>0.96078431372549022</v>
      </c>
      <c r="J305" s="17">
        <v>1</v>
      </c>
      <c r="K305" s="17">
        <v>1</v>
      </c>
      <c r="L305" s="17">
        <v>0.98039215686274495</v>
      </c>
      <c r="M305" s="17">
        <v>0.96078431372549011</v>
      </c>
      <c r="N305" s="17">
        <v>0.52941176470588236</v>
      </c>
      <c r="O305" s="17">
        <v>0.13725490196078433</v>
      </c>
      <c r="P305" s="17">
        <v>0.78431372549019607</v>
      </c>
      <c r="Q305" s="17">
        <v>0.86274509803921562</v>
      </c>
      <c r="R305" s="17">
        <v>0.88235294117647045</v>
      </c>
      <c r="S305" s="17">
        <v>235.99999999999997</v>
      </c>
      <c r="T305" s="17">
        <v>0.71287999999999996</v>
      </c>
      <c r="U305" s="72" t="str">
        <f t="shared" si="54"/>
        <v>Baja</v>
      </c>
      <c r="AE305" s="17">
        <f t="shared" si="46"/>
        <v>236</v>
      </c>
      <c r="AF305" s="18">
        <f t="shared" si="47"/>
        <v>312.99180849649281</v>
      </c>
      <c r="AG305" s="17">
        <f t="shared" si="48"/>
        <v>29</v>
      </c>
      <c r="AH305" s="17">
        <f t="shared" si="49"/>
        <v>52</v>
      </c>
      <c r="AI305" s="17">
        <f t="shared" si="50"/>
        <v>0</v>
      </c>
      <c r="AJ305" s="17">
        <f t="shared" si="51"/>
        <v>81</v>
      </c>
      <c r="AK305" s="18">
        <f t="shared" si="52"/>
        <v>142.95426005557769</v>
      </c>
      <c r="AL305" s="17">
        <v>0.71287999999999996</v>
      </c>
      <c r="AM305" s="72" t="s">
        <v>59</v>
      </c>
      <c r="AO305" s="19">
        <v>376</v>
      </c>
      <c r="AP305" s="20" t="s">
        <v>365</v>
      </c>
      <c r="AQ305" s="21">
        <v>35</v>
      </c>
      <c r="AR305" s="21">
        <v>35</v>
      </c>
      <c r="AS305" s="22">
        <v>15</v>
      </c>
      <c r="AT305" s="22">
        <v>20</v>
      </c>
      <c r="AU305" s="23">
        <v>0</v>
      </c>
      <c r="AV305" s="24">
        <v>62</v>
      </c>
      <c r="AW305" s="22">
        <v>25</v>
      </c>
      <c r="AX305" s="23">
        <v>37</v>
      </c>
      <c r="AZ305"/>
    </row>
    <row r="306" spans="2:52" x14ac:dyDescent="0.25">
      <c r="B306" s="13">
        <f t="shared" si="53"/>
        <v>303</v>
      </c>
      <c r="C306" s="28" t="str">
        <f>VLOOKUP($D$4:$D$406,[1]Hoja2!$D$2:$E$486,2,FALSE)</f>
        <v>STIBYS</v>
      </c>
      <c r="D306" s="17">
        <v>400</v>
      </c>
      <c r="E306" s="17">
        <v>0.98296836982968405</v>
      </c>
      <c r="F306" s="17">
        <v>0.99513381995133787</v>
      </c>
      <c r="G306" s="17">
        <v>0.98540145985401506</v>
      </c>
      <c r="H306" s="17">
        <v>0.99310344827586194</v>
      </c>
      <c r="I306" s="17">
        <v>0.61034482758620745</v>
      </c>
      <c r="J306" s="17">
        <v>1</v>
      </c>
      <c r="K306" s="17">
        <v>1</v>
      </c>
      <c r="L306" s="17">
        <v>0.98275862068965558</v>
      </c>
      <c r="M306" s="17">
        <v>1</v>
      </c>
      <c r="N306" s="17">
        <v>0.38620689655172441</v>
      </c>
      <c r="O306" s="17">
        <v>0.19310344827586207</v>
      </c>
      <c r="P306" s="17">
        <v>0.64482758620689684</v>
      </c>
      <c r="Q306" s="17">
        <v>0.74482758620689693</v>
      </c>
      <c r="R306" s="17">
        <v>0.93103448275862077</v>
      </c>
      <c r="S306" s="17">
        <v>1406.0000000000009</v>
      </c>
      <c r="T306" s="17">
        <v>0.71752000000000005</v>
      </c>
      <c r="U306" s="72" t="str">
        <f t="shared" si="54"/>
        <v>Baja</v>
      </c>
      <c r="AE306" s="17">
        <f t="shared" si="46"/>
        <v>1401</v>
      </c>
      <c r="AF306" s="18">
        <f t="shared" si="47"/>
        <v>1858.0573038287559</v>
      </c>
      <c r="AG306" s="17">
        <f t="shared" si="48"/>
        <v>72</v>
      </c>
      <c r="AH306" s="17">
        <f t="shared" si="49"/>
        <v>338</v>
      </c>
      <c r="AI306" s="17">
        <f t="shared" si="50"/>
        <v>0</v>
      </c>
      <c r="AJ306" s="17">
        <f t="shared" si="51"/>
        <v>410</v>
      </c>
      <c r="AK306" s="18">
        <f t="shared" si="52"/>
        <v>723.59563731835624</v>
      </c>
      <c r="AL306" s="17">
        <v>0.71752000000000005</v>
      </c>
      <c r="AM306" s="72" t="s">
        <v>59</v>
      </c>
      <c r="AO306" s="19">
        <v>377</v>
      </c>
      <c r="AP306" s="20" t="s">
        <v>366</v>
      </c>
      <c r="AQ306" s="21">
        <v>134</v>
      </c>
      <c r="AR306" s="21">
        <v>134</v>
      </c>
      <c r="AS306" s="22">
        <v>129</v>
      </c>
      <c r="AT306" s="22">
        <v>5</v>
      </c>
      <c r="AU306" s="23">
        <v>0</v>
      </c>
      <c r="AV306" s="24">
        <v>603</v>
      </c>
      <c r="AW306" s="22">
        <v>272</v>
      </c>
      <c r="AX306" s="23">
        <v>331</v>
      </c>
      <c r="AZ306"/>
    </row>
    <row r="307" spans="2:52" x14ac:dyDescent="0.25">
      <c r="B307" s="13">
        <f t="shared" si="53"/>
        <v>304</v>
      </c>
      <c r="C307" s="28" t="str">
        <f>VLOOKUP($D$4:$D$406,[1]Hoja2!$D$2:$E$486,2,FALSE)</f>
        <v>Col. Sesenta y Uno</v>
      </c>
      <c r="D307" s="17">
        <v>159</v>
      </c>
      <c r="E307" s="17">
        <v>1</v>
      </c>
      <c r="F307" s="17">
        <v>0.90769230769230735</v>
      </c>
      <c r="G307" s="17">
        <v>1</v>
      </c>
      <c r="H307" s="17">
        <v>0.97959183673469374</v>
      </c>
      <c r="I307" s="17">
        <v>0.95918367346938782</v>
      </c>
      <c r="J307" s="17">
        <v>1</v>
      </c>
      <c r="K307" s="17">
        <v>1</v>
      </c>
      <c r="L307" s="17">
        <v>0.95918367346938782</v>
      </c>
      <c r="M307" s="17">
        <v>0.93877551020408145</v>
      </c>
      <c r="N307" s="17">
        <v>0.24489795918367344</v>
      </c>
      <c r="O307" s="17">
        <v>8.1632653061224497E-2</v>
      </c>
      <c r="P307" s="17">
        <v>0.83673469387755084</v>
      </c>
      <c r="Q307" s="17">
        <v>0.79591836734693888</v>
      </c>
      <c r="R307" s="17">
        <v>0.8571428571428571</v>
      </c>
      <c r="S307" s="17">
        <v>190</v>
      </c>
      <c r="T307" s="17">
        <v>0.72128000000000003</v>
      </c>
      <c r="U307" s="72" t="str">
        <f t="shared" si="54"/>
        <v>Baja</v>
      </c>
      <c r="AE307" s="17">
        <f t="shared" si="46"/>
        <v>196</v>
      </c>
      <c r="AF307" s="18">
        <f t="shared" si="47"/>
        <v>259.94234942929063</v>
      </c>
      <c r="AG307" s="17">
        <f t="shared" si="48"/>
        <v>2</v>
      </c>
      <c r="AH307" s="17">
        <f t="shared" si="49"/>
        <v>65</v>
      </c>
      <c r="AI307" s="17">
        <f t="shared" si="50"/>
        <v>0</v>
      </c>
      <c r="AJ307" s="17">
        <f t="shared" si="51"/>
        <v>67</v>
      </c>
      <c r="AK307" s="18">
        <f t="shared" si="52"/>
        <v>118.24611634226797</v>
      </c>
      <c r="AL307" s="17">
        <v>0.72128000000000003</v>
      </c>
      <c r="AM307" s="72" t="s">
        <v>59</v>
      </c>
      <c r="AO307" s="19">
        <v>378</v>
      </c>
      <c r="AP307" s="20" t="s">
        <v>367</v>
      </c>
      <c r="AQ307" s="21">
        <v>30</v>
      </c>
      <c r="AR307" s="21">
        <v>30</v>
      </c>
      <c r="AS307" s="22">
        <v>29</v>
      </c>
      <c r="AT307" s="22">
        <v>1</v>
      </c>
      <c r="AU307" s="23">
        <v>0</v>
      </c>
      <c r="AV307" s="24">
        <v>141</v>
      </c>
      <c r="AW307" s="22">
        <v>63</v>
      </c>
      <c r="AX307" s="23">
        <v>78</v>
      </c>
      <c r="AZ307"/>
    </row>
    <row r="308" spans="2:52" x14ac:dyDescent="0.25">
      <c r="B308" s="13">
        <f t="shared" si="53"/>
        <v>305</v>
      </c>
      <c r="C308" s="28" t="str">
        <f>VLOOKUP($D$4:$D$406,[1]Hoja2!$D$2:$E$486,2,FALSE)</f>
        <v>Col. Smith</v>
      </c>
      <c r="D308" s="17">
        <v>162</v>
      </c>
      <c r="E308" s="17">
        <v>0.79801980198019795</v>
      </c>
      <c r="F308" s="17">
        <v>0.97623762376237622</v>
      </c>
      <c r="G308" s="17">
        <v>0.9742574257425739</v>
      </c>
      <c r="H308" s="17">
        <v>0.95701357466063386</v>
      </c>
      <c r="I308" s="17">
        <v>0.9615384615384609</v>
      </c>
      <c r="J308" s="17">
        <v>1</v>
      </c>
      <c r="K308" s="17">
        <v>1</v>
      </c>
      <c r="L308" s="17">
        <v>0.95701357466063353</v>
      </c>
      <c r="M308" s="17">
        <v>0.99773755656108642</v>
      </c>
      <c r="N308" s="17">
        <v>0.36425339366515835</v>
      </c>
      <c r="O308" s="17">
        <v>0.17873303167420809</v>
      </c>
      <c r="P308" s="17">
        <v>0.6244343891402715</v>
      </c>
      <c r="Q308" s="17">
        <v>0.73076923076923039</v>
      </c>
      <c r="R308" s="17">
        <v>0.87556561085972795</v>
      </c>
      <c r="S308" s="17">
        <v>1789.0000000000005</v>
      </c>
      <c r="T308" s="17">
        <v>0.72275999999999996</v>
      </c>
      <c r="U308" s="72" t="str">
        <f t="shared" si="54"/>
        <v>Baja</v>
      </c>
      <c r="AE308" s="17">
        <f t="shared" si="46"/>
        <v>1791</v>
      </c>
      <c r="AF308" s="18">
        <f t="shared" si="47"/>
        <v>2375.2895297339774</v>
      </c>
      <c r="AG308" s="17">
        <f t="shared" si="48"/>
        <v>28</v>
      </c>
      <c r="AH308" s="17">
        <f t="shared" si="49"/>
        <v>479</v>
      </c>
      <c r="AI308" s="17">
        <f t="shared" si="50"/>
        <v>0</v>
      </c>
      <c r="AJ308" s="17">
        <f t="shared" si="51"/>
        <v>507</v>
      </c>
      <c r="AK308" s="18">
        <f t="shared" si="52"/>
        <v>894.78777590343077</v>
      </c>
      <c r="AL308" s="17">
        <v>0.72275999999999996</v>
      </c>
      <c r="AM308" s="72" t="s">
        <v>59</v>
      </c>
      <c r="AO308" s="19">
        <v>379</v>
      </c>
      <c r="AP308" s="20" t="s">
        <v>368</v>
      </c>
      <c r="AQ308" s="21">
        <v>1403</v>
      </c>
      <c r="AR308" s="21">
        <v>1402</v>
      </c>
      <c r="AS308" s="22">
        <v>1217</v>
      </c>
      <c r="AT308" s="22">
        <v>185</v>
      </c>
      <c r="AU308" s="23">
        <v>1</v>
      </c>
      <c r="AV308" s="24">
        <v>5067</v>
      </c>
      <c r="AW308" s="22">
        <v>2443</v>
      </c>
      <c r="AX308" s="23">
        <v>2624</v>
      </c>
      <c r="AZ308"/>
    </row>
    <row r="309" spans="2:52" x14ac:dyDescent="0.25">
      <c r="B309" s="13">
        <f t="shared" si="53"/>
        <v>306</v>
      </c>
      <c r="C309" s="28" t="str">
        <f>VLOOKUP($D$4:$D$406,[1]Hoja2!$D$2:$E$486,2,FALSE)</f>
        <v>SAN JOSE</v>
      </c>
      <c r="D309" s="17">
        <v>369</v>
      </c>
      <c r="E309" s="17">
        <v>0.80575539568345289</v>
      </c>
      <c r="F309" s="17">
        <v>0.98561151079136688</v>
      </c>
      <c r="G309" s="17">
        <v>0.98561151079136677</v>
      </c>
      <c r="H309" s="17">
        <v>1</v>
      </c>
      <c r="I309" s="17">
        <v>1</v>
      </c>
      <c r="J309" s="17">
        <v>1</v>
      </c>
      <c r="K309" s="17">
        <v>1</v>
      </c>
      <c r="L309" s="17">
        <v>0.98275862068965525</v>
      </c>
      <c r="M309" s="17">
        <v>1</v>
      </c>
      <c r="N309" s="17">
        <v>0.31896551724137934</v>
      </c>
      <c r="O309" s="17">
        <v>0.19827586206896558</v>
      </c>
      <c r="P309" s="17">
        <v>0.60344827586206884</v>
      </c>
      <c r="Q309" s="17">
        <v>0.72413793103448276</v>
      </c>
      <c r="R309" s="17">
        <v>0.86206896551724133</v>
      </c>
      <c r="S309" s="17">
        <v>499.99999999999994</v>
      </c>
      <c r="T309" s="17">
        <v>0.73082999999999998</v>
      </c>
      <c r="U309" s="72" t="str">
        <f t="shared" si="54"/>
        <v>Baja</v>
      </c>
      <c r="AE309" s="17">
        <f t="shared" si="46"/>
        <v>500</v>
      </c>
      <c r="AF309" s="18">
        <f t="shared" si="47"/>
        <v>663.11823834002712</v>
      </c>
      <c r="AG309" s="17">
        <f t="shared" si="48"/>
        <v>16</v>
      </c>
      <c r="AH309" s="17">
        <f t="shared" si="49"/>
        <v>123</v>
      </c>
      <c r="AI309" s="17">
        <f t="shared" si="50"/>
        <v>0</v>
      </c>
      <c r="AJ309" s="17">
        <f t="shared" si="51"/>
        <v>139</v>
      </c>
      <c r="AK309" s="18">
        <f t="shared" si="52"/>
        <v>245.31656972500369</v>
      </c>
      <c r="AL309" s="17">
        <v>0.73082999999999998</v>
      </c>
      <c r="AM309" s="72" t="s">
        <v>59</v>
      </c>
      <c r="AO309" s="19">
        <v>380</v>
      </c>
      <c r="AP309" s="20" t="s">
        <v>369</v>
      </c>
      <c r="AQ309" s="21">
        <v>39</v>
      </c>
      <c r="AR309" s="21">
        <v>39</v>
      </c>
      <c r="AS309" s="22">
        <v>35</v>
      </c>
      <c r="AT309" s="22">
        <v>4</v>
      </c>
      <c r="AU309" s="23">
        <v>0</v>
      </c>
      <c r="AV309" s="24">
        <v>177</v>
      </c>
      <c r="AW309" s="22">
        <v>82</v>
      </c>
      <c r="AX309" s="23">
        <v>95</v>
      </c>
      <c r="AZ309"/>
    </row>
    <row r="310" spans="2:52" x14ac:dyDescent="0.25">
      <c r="B310" s="13">
        <f t="shared" si="53"/>
        <v>307</v>
      </c>
      <c r="C310" s="28" t="str">
        <f>VLOOKUP($D$4:$D$406,[1]Hoja2!$D$2:$E$486,2,FALSE)</f>
        <v>LOMAS DE SAN JUAN</v>
      </c>
      <c r="D310" s="17">
        <v>303</v>
      </c>
      <c r="E310" s="17">
        <v>0.96687697160883301</v>
      </c>
      <c r="F310" s="17">
        <v>0.97949526813880206</v>
      </c>
      <c r="G310" s="17">
        <v>0.98422712933753953</v>
      </c>
      <c r="H310" s="17">
        <v>0.98643410852713131</v>
      </c>
      <c r="I310" s="17">
        <v>0.98643410852713187</v>
      </c>
      <c r="J310" s="17">
        <v>0.99031007751937972</v>
      </c>
      <c r="K310" s="17">
        <v>0.99031007751937972</v>
      </c>
      <c r="L310" s="17">
        <v>0.99224806201550353</v>
      </c>
      <c r="M310" s="17">
        <v>0.98062015503875999</v>
      </c>
      <c r="N310" s="17">
        <v>0.24612403100775204</v>
      </c>
      <c r="O310" s="17">
        <v>0.1259689922480621</v>
      </c>
      <c r="P310" s="17">
        <v>0.79651162790697672</v>
      </c>
      <c r="Q310" s="17">
        <v>0.72286821705426374</v>
      </c>
      <c r="R310" s="17">
        <v>0.89341085271317822</v>
      </c>
      <c r="S310" s="17">
        <v>2262.0000000000018</v>
      </c>
      <c r="T310" s="17">
        <v>0.74402000000000001</v>
      </c>
      <c r="U310" s="72" t="str">
        <f t="shared" si="54"/>
        <v>Baja</v>
      </c>
      <c r="AE310" s="17">
        <f t="shared" si="46"/>
        <v>2262</v>
      </c>
      <c r="AF310" s="18">
        <f t="shared" si="47"/>
        <v>2999.9469102502826</v>
      </c>
      <c r="AG310" s="17">
        <f t="shared" si="48"/>
        <v>88</v>
      </c>
      <c r="AH310" s="17">
        <f t="shared" si="49"/>
        <v>545</v>
      </c>
      <c r="AI310" s="17">
        <f t="shared" si="50"/>
        <v>0</v>
      </c>
      <c r="AJ310" s="17">
        <f t="shared" si="51"/>
        <v>633</v>
      </c>
      <c r="AK310" s="18">
        <f t="shared" si="52"/>
        <v>1117.1610693232183</v>
      </c>
      <c r="AL310" s="17">
        <v>0.74402000000000001</v>
      </c>
      <c r="AM310" s="72" t="s">
        <v>59</v>
      </c>
      <c r="AO310" s="19">
        <v>383</v>
      </c>
      <c r="AP310" s="20" t="s">
        <v>370</v>
      </c>
      <c r="AQ310" s="21">
        <v>144</v>
      </c>
      <c r="AR310" s="21">
        <v>144</v>
      </c>
      <c r="AS310" s="22">
        <v>129</v>
      </c>
      <c r="AT310" s="22">
        <v>15</v>
      </c>
      <c r="AU310" s="23">
        <v>0</v>
      </c>
      <c r="AV310" s="24">
        <v>536</v>
      </c>
      <c r="AW310" s="22">
        <v>254</v>
      </c>
      <c r="AX310" s="23">
        <v>282</v>
      </c>
      <c r="AZ310"/>
    </row>
    <row r="311" spans="2:52" x14ac:dyDescent="0.25">
      <c r="B311" s="13">
        <f t="shared" si="53"/>
        <v>308</v>
      </c>
      <c r="C311" s="28" t="str">
        <f>VLOOKUP($D$4:$D$406,[1]Hoja2!$D$2:$E$486,2,FALSE)</f>
        <v>EL BARRIAL</v>
      </c>
      <c r="D311" s="17">
        <v>240</v>
      </c>
      <c r="E311" s="17">
        <v>1</v>
      </c>
      <c r="F311" s="17">
        <v>0.93333333333333324</v>
      </c>
      <c r="G311" s="17">
        <v>0.93333333333333324</v>
      </c>
      <c r="H311" s="17">
        <v>1</v>
      </c>
      <c r="I311" s="17">
        <v>1</v>
      </c>
      <c r="J311" s="17">
        <v>1</v>
      </c>
      <c r="K311" s="17">
        <v>1</v>
      </c>
      <c r="L311" s="17">
        <v>1</v>
      </c>
      <c r="M311" s="17">
        <v>1</v>
      </c>
      <c r="N311" s="17">
        <v>0.5</v>
      </c>
      <c r="O311" s="17">
        <v>0.33333333333333337</v>
      </c>
      <c r="P311" s="17">
        <v>0.33333333333333337</v>
      </c>
      <c r="Q311" s="17">
        <v>0.5</v>
      </c>
      <c r="R311" s="17">
        <v>0.83333333333333337</v>
      </c>
      <c r="S311" s="17">
        <v>33</v>
      </c>
      <c r="T311" s="17">
        <v>0.74516000000000004</v>
      </c>
      <c r="U311" s="72" t="str">
        <f t="shared" si="54"/>
        <v>Baja</v>
      </c>
      <c r="AE311" s="17">
        <f t="shared" si="46"/>
        <v>33</v>
      </c>
      <c r="AF311" s="18">
        <f t="shared" si="47"/>
        <v>43.765803730441789</v>
      </c>
      <c r="AG311" s="17">
        <f t="shared" si="48"/>
        <v>4</v>
      </c>
      <c r="AH311" s="17">
        <f t="shared" si="49"/>
        <v>11</v>
      </c>
      <c r="AI311" s="17">
        <f t="shared" si="50"/>
        <v>0</v>
      </c>
      <c r="AJ311" s="17">
        <f t="shared" si="51"/>
        <v>15</v>
      </c>
      <c r="AK311" s="18">
        <f t="shared" si="52"/>
        <v>26.473011121403278</v>
      </c>
      <c r="AL311" s="17">
        <v>0.74516000000000004</v>
      </c>
      <c r="AM311" s="72" t="s">
        <v>59</v>
      </c>
      <c r="AO311" s="19">
        <v>384</v>
      </c>
      <c r="AP311" s="20" t="s">
        <v>371</v>
      </c>
      <c r="AQ311" s="21">
        <v>48</v>
      </c>
      <c r="AR311" s="21">
        <v>48</v>
      </c>
      <c r="AS311" s="22">
        <v>47</v>
      </c>
      <c r="AT311" s="22">
        <v>1</v>
      </c>
      <c r="AU311" s="23">
        <v>0</v>
      </c>
      <c r="AV311" s="24">
        <v>223</v>
      </c>
      <c r="AW311" s="22">
        <v>118</v>
      </c>
      <c r="AX311" s="23">
        <v>105</v>
      </c>
      <c r="AZ311"/>
    </row>
    <row r="312" spans="2:52" x14ac:dyDescent="0.25">
      <c r="B312" s="13">
        <f t="shared" si="53"/>
        <v>309</v>
      </c>
      <c r="C312" s="28" t="str">
        <f>VLOOKUP($D$4:$D$406,[1]Hoja2!$D$2:$E$486,2,FALSE)</f>
        <v>GEISA I ETAPA</v>
      </c>
      <c r="D312" s="17">
        <v>265</v>
      </c>
      <c r="E312" s="17">
        <v>0.87272727272727246</v>
      </c>
      <c r="F312" s="17">
        <v>0.9454545454545451</v>
      </c>
      <c r="G312" s="17">
        <v>0.9636363636363634</v>
      </c>
      <c r="H312" s="17">
        <v>0.95348837209302306</v>
      </c>
      <c r="I312" s="17">
        <v>0.95348837209302306</v>
      </c>
      <c r="J312" s="17">
        <v>0.95348837209302306</v>
      </c>
      <c r="K312" s="17">
        <v>0.95348837209302306</v>
      </c>
      <c r="L312" s="17">
        <v>1</v>
      </c>
      <c r="M312" s="17">
        <v>0.95348837209302306</v>
      </c>
      <c r="N312" s="17">
        <v>0.41860465116279066</v>
      </c>
      <c r="O312" s="17">
        <v>0.23255813953488377</v>
      </c>
      <c r="P312" s="17">
        <v>0.62790697674418594</v>
      </c>
      <c r="Q312" s="17">
        <v>0.8139534883720928</v>
      </c>
      <c r="R312" s="17">
        <v>0.90697674418604646</v>
      </c>
      <c r="S312" s="17">
        <v>200.00000000000006</v>
      </c>
      <c r="T312" s="17">
        <v>0.75063999999999997</v>
      </c>
      <c r="U312" s="72" t="str">
        <f t="shared" si="54"/>
        <v>Baja</v>
      </c>
      <c r="AE312" s="17">
        <f t="shared" si="46"/>
        <v>200</v>
      </c>
      <c r="AF312" s="18">
        <f t="shared" si="47"/>
        <v>265.24729533601084</v>
      </c>
      <c r="AG312" s="17">
        <f t="shared" si="48"/>
        <v>3</v>
      </c>
      <c r="AH312" s="17">
        <f t="shared" si="49"/>
        <v>53</v>
      </c>
      <c r="AI312" s="17">
        <f t="shared" si="50"/>
        <v>0</v>
      </c>
      <c r="AJ312" s="17">
        <f t="shared" si="51"/>
        <v>56</v>
      </c>
      <c r="AK312" s="18">
        <f t="shared" si="52"/>
        <v>98.832574853238896</v>
      </c>
      <c r="AL312" s="17">
        <v>0.75063999999999997</v>
      </c>
      <c r="AM312" s="72" t="s">
        <v>59</v>
      </c>
      <c r="AO312" s="19">
        <v>385</v>
      </c>
      <c r="AP312" s="20" t="s">
        <v>372</v>
      </c>
      <c r="AQ312" s="21">
        <v>1452</v>
      </c>
      <c r="AR312" s="21">
        <v>1448</v>
      </c>
      <c r="AS312" s="22">
        <v>1316</v>
      </c>
      <c r="AT312" s="22">
        <v>132</v>
      </c>
      <c r="AU312" s="23">
        <v>4</v>
      </c>
      <c r="AV312" s="24">
        <v>5333</v>
      </c>
      <c r="AW312" s="22">
        <v>2442</v>
      </c>
      <c r="AX312" s="23">
        <v>2891</v>
      </c>
      <c r="AZ312"/>
    </row>
    <row r="313" spans="2:52" x14ac:dyDescent="0.25">
      <c r="B313" s="13">
        <f t="shared" si="53"/>
        <v>310</v>
      </c>
      <c r="C313" s="28" t="str">
        <f>VLOOKUP($D$4:$D$406,[1]Hoja2!$D$2:$E$486,2,FALSE)</f>
        <v>Col. Monte Fresco Centro</v>
      </c>
      <c r="D313" s="17">
        <v>116</v>
      </c>
      <c r="E313" s="17">
        <v>0.78125000000000022</v>
      </c>
      <c r="F313" s="17">
        <v>0.9895833333333337</v>
      </c>
      <c r="G313" s="17">
        <v>0.98611111111111149</v>
      </c>
      <c r="H313" s="17">
        <v>0.96703296703296671</v>
      </c>
      <c r="I313" s="17">
        <v>0.98534798534798562</v>
      </c>
      <c r="J313" s="17">
        <v>0.99267399267399259</v>
      </c>
      <c r="K313" s="17">
        <v>0.99267399267399259</v>
      </c>
      <c r="L313" s="17">
        <v>0.98168498168498197</v>
      </c>
      <c r="M313" s="17">
        <v>0.98901098901098916</v>
      </c>
      <c r="N313" s="17">
        <v>0.32234432234432231</v>
      </c>
      <c r="O313" s="17">
        <v>0.16849816849816851</v>
      </c>
      <c r="P313" s="17">
        <v>0.66666666666666741</v>
      </c>
      <c r="Q313" s="17">
        <v>0.71428571428571408</v>
      </c>
      <c r="R313" s="17">
        <v>0.88278388278388287</v>
      </c>
      <c r="S313" s="17">
        <v>1211</v>
      </c>
      <c r="T313" s="17">
        <v>0.75092000000000003</v>
      </c>
      <c r="U313" s="72" t="str">
        <f t="shared" si="54"/>
        <v>Baja</v>
      </c>
      <c r="AE313" s="17">
        <f t="shared" si="46"/>
        <v>1207</v>
      </c>
      <c r="AF313" s="18">
        <f t="shared" si="47"/>
        <v>1600.7674273528255</v>
      </c>
      <c r="AG313" s="17">
        <f t="shared" si="48"/>
        <v>11</v>
      </c>
      <c r="AH313" s="17">
        <f t="shared" si="49"/>
        <v>276</v>
      </c>
      <c r="AI313" s="17">
        <f t="shared" si="50"/>
        <v>0</v>
      </c>
      <c r="AJ313" s="17">
        <f t="shared" si="51"/>
        <v>287</v>
      </c>
      <c r="AK313" s="18">
        <f t="shared" si="52"/>
        <v>506.51694612284939</v>
      </c>
      <c r="AL313" s="17">
        <v>0.75092000000000003</v>
      </c>
      <c r="AM313" s="72" t="s">
        <v>59</v>
      </c>
      <c r="AO313" s="19">
        <v>386</v>
      </c>
      <c r="AP313" s="20" t="s">
        <v>373</v>
      </c>
      <c r="AQ313" s="21">
        <v>97</v>
      </c>
      <c r="AR313" s="21">
        <v>97</v>
      </c>
      <c r="AS313" s="22">
        <v>97</v>
      </c>
      <c r="AT313" s="22">
        <v>0</v>
      </c>
      <c r="AU313" s="23">
        <v>0</v>
      </c>
      <c r="AV313" s="24">
        <v>382</v>
      </c>
      <c r="AW313" s="22">
        <v>159</v>
      </c>
      <c r="AX313" s="23">
        <v>223</v>
      </c>
      <c r="AZ313"/>
    </row>
    <row r="314" spans="2:52" x14ac:dyDescent="0.25">
      <c r="B314" s="13">
        <f t="shared" si="53"/>
        <v>311</v>
      </c>
      <c r="C314" s="28" t="str">
        <f>VLOOKUP($D$4:$D$406,[1]Hoja2!$D$2:$E$486,2,FALSE)</f>
        <v>Barrio Las Acacias</v>
      </c>
      <c r="D314" s="17">
        <v>20</v>
      </c>
      <c r="E314" s="17">
        <v>0.86206896551724121</v>
      </c>
      <c r="F314" s="17">
        <v>0.89655172413793061</v>
      </c>
      <c r="G314" s="17">
        <v>0.98620689655172411</v>
      </c>
      <c r="H314" s="17">
        <v>0.97309417040358737</v>
      </c>
      <c r="I314" s="17">
        <v>0.97309417040358737</v>
      </c>
      <c r="J314" s="17">
        <v>0.98654708520179357</v>
      </c>
      <c r="K314" s="17">
        <v>0.99551569506726467</v>
      </c>
      <c r="L314" s="17">
        <v>0.99103139013452912</v>
      </c>
      <c r="M314" s="17">
        <v>0.91928251121076188</v>
      </c>
      <c r="N314" s="17">
        <v>0.40358744394618834</v>
      </c>
      <c r="O314" s="17">
        <v>0.20627802690582947</v>
      </c>
      <c r="P314" s="17">
        <v>0.5605381165919282</v>
      </c>
      <c r="Q314" s="17">
        <v>0.73991031390134521</v>
      </c>
      <c r="R314" s="17">
        <v>0.86547085201793683</v>
      </c>
      <c r="S314" s="17">
        <v>917.00000000000057</v>
      </c>
      <c r="T314" s="17">
        <v>0.77297000000000005</v>
      </c>
      <c r="U314" s="72" t="str">
        <f t="shared" si="54"/>
        <v>Baja</v>
      </c>
      <c r="AE314" s="17">
        <f t="shared" si="46"/>
        <v>870</v>
      </c>
      <c r="AF314" s="18">
        <f t="shared" si="47"/>
        <v>1153.8257347116473</v>
      </c>
      <c r="AG314" s="17">
        <f t="shared" si="48"/>
        <v>23</v>
      </c>
      <c r="AH314" s="17">
        <f t="shared" si="49"/>
        <v>259</v>
      </c>
      <c r="AI314" s="17">
        <f t="shared" si="50"/>
        <v>0</v>
      </c>
      <c r="AJ314" s="17">
        <f t="shared" si="51"/>
        <v>282</v>
      </c>
      <c r="AK314" s="18">
        <f t="shared" si="52"/>
        <v>497.69260908238164</v>
      </c>
      <c r="AL314" s="17">
        <v>0.77297000000000005</v>
      </c>
      <c r="AM314" s="72" t="s">
        <v>59</v>
      </c>
      <c r="AO314" s="19">
        <v>387</v>
      </c>
      <c r="AP314" s="20" t="s">
        <v>374</v>
      </c>
      <c r="AQ314" s="21">
        <v>104</v>
      </c>
      <c r="AR314" s="21">
        <v>104</v>
      </c>
      <c r="AS314" s="22">
        <v>100</v>
      </c>
      <c r="AT314" s="22">
        <v>4</v>
      </c>
      <c r="AU314" s="23">
        <v>0</v>
      </c>
      <c r="AV314" s="24">
        <v>440</v>
      </c>
      <c r="AW314" s="22">
        <v>209</v>
      </c>
      <c r="AX314" s="23">
        <v>231</v>
      </c>
      <c r="AZ314"/>
    </row>
    <row r="315" spans="2:52" x14ac:dyDescent="0.25">
      <c r="B315" s="13">
        <f t="shared" si="53"/>
        <v>312</v>
      </c>
      <c r="C315" s="28" t="str">
        <f>VLOOKUP($D$4:$D$406,[1]Hoja2!$D$2:$E$486,2,FALSE)</f>
        <v>VILLA OLIMPICA</v>
      </c>
      <c r="D315" s="17">
        <v>446</v>
      </c>
      <c r="E315" s="17">
        <v>0.9447154471544712</v>
      </c>
      <c r="F315" s="17">
        <v>0.9868421052631573</v>
      </c>
      <c r="G315" s="17">
        <v>0.98026315789473739</v>
      </c>
      <c r="H315" s="17">
        <v>0.97378277153558035</v>
      </c>
      <c r="I315" s="17">
        <v>0.95131086142322041</v>
      </c>
      <c r="J315" s="17">
        <v>0.98127340823970088</v>
      </c>
      <c r="K315" s="17">
        <v>0.98127340823970088</v>
      </c>
      <c r="L315" s="17">
        <v>0.97378277153558046</v>
      </c>
      <c r="M315" s="17">
        <v>0.96254681647940021</v>
      </c>
      <c r="N315" s="17">
        <v>0.35205992509363315</v>
      </c>
      <c r="O315" s="17">
        <v>0.18352059925093633</v>
      </c>
      <c r="P315" s="17">
        <v>0.75280898876404501</v>
      </c>
      <c r="Q315" s="17">
        <v>0.83895131086142294</v>
      </c>
      <c r="R315" s="17">
        <v>0.91760299625468178</v>
      </c>
      <c r="S315" s="17">
        <v>1114.0000000000002</v>
      </c>
      <c r="T315" s="17">
        <v>0.77890999999999999</v>
      </c>
      <c r="U315" s="72" t="str">
        <f t="shared" si="54"/>
        <v>Baja</v>
      </c>
      <c r="AE315" s="17">
        <f t="shared" si="46"/>
        <v>1103</v>
      </c>
      <c r="AF315" s="18">
        <f t="shared" si="47"/>
        <v>1462.8388337780998</v>
      </c>
      <c r="AG315" s="17">
        <f t="shared" si="48"/>
        <v>336</v>
      </c>
      <c r="AH315" s="17">
        <f t="shared" si="49"/>
        <v>265</v>
      </c>
      <c r="AI315" s="17">
        <f t="shared" si="50"/>
        <v>3</v>
      </c>
      <c r="AJ315" s="17">
        <f t="shared" si="51"/>
        <v>601</v>
      </c>
      <c r="AK315" s="18">
        <f t="shared" si="52"/>
        <v>1060.6853122642246</v>
      </c>
      <c r="AL315" s="17">
        <v>0.77890999999999999</v>
      </c>
      <c r="AM315" s="72" t="s">
        <v>59</v>
      </c>
      <c r="AO315" s="19">
        <v>388</v>
      </c>
      <c r="AP315" s="20" t="s">
        <v>375</v>
      </c>
      <c r="AQ315" s="21">
        <v>46</v>
      </c>
      <c r="AR315" s="21">
        <v>46</v>
      </c>
      <c r="AS315" s="22">
        <v>44</v>
      </c>
      <c r="AT315" s="22">
        <v>2</v>
      </c>
      <c r="AU315" s="23">
        <v>0</v>
      </c>
      <c r="AV315" s="24">
        <v>222</v>
      </c>
      <c r="AW315" s="22">
        <v>115</v>
      </c>
      <c r="AX315" s="23">
        <v>107</v>
      </c>
      <c r="AZ315"/>
    </row>
    <row r="316" spans="2:52" x14ac:dyDescent="0.25">
      <c r="B316" s="13">
        <f t="shared" si="53"/>
        <v>313</v>
      </c>
      <c r="C316" s="28" t="str">
        <f>VLOOKUP($D$4:$D$406,[1]Hoja2!$D$2:$E$486,2,FALSE)</f>
        <v>MIGUEL ANGEL PAVON II</v>
      </c>
      <c r="D316" s="17">
        <v>323</v>
      </c>
      <c r="E316" s="17">
        <v>0.98856209150326757</v>
      </c>
      <c r="F316" s="17">
        <v>1</v>
      </c>
      <c r="G316" s="17">
        <v>0.97708674304419052</v>
      </c>
      <c r="H316" s="17">
        <v>0.99443413729128027</v>
      </c>
      <c r="I316" s="17">
        <v>0.71428571428571463</v>
      </c>
      <c r="J316" s="17">
        <v>1</v>
      </c>
      <c r="K316" s="17">
        <v>1</v>
      </c>
      <c r="L316" s="17">
        <v>0.99628942486085259</v>
      </c>
      <c r="M316" s="17">
        <v>0.99443413729127994</v>
      </c>
      <c r="N316" s="17">
        <v>0.37291280148422989</v>
      </c>
      <c r="O316" s="17">
        <v>0.20593692022263443</v>
      </c>
      <c r="P316" s="17">
        <v>0.6586270871985157</v>
      </c>
      <c r="Q316" s="17">
        <v>0.75695732838590002</v>
      </c>
      <c r="R316" s="17">
        <v>0.92578849721706824</v>
      </c>
      <c r="S316" s="17">
        <v>2284.9999999999995</v>
      </c>
      <c r="T316" s="17">
        <v>0.78924000000000005</v>
      </c>
      <c r="U316" s="72" t="str">
        <f t="shared" si="54"/>
        <v>Baja</v>
      </c>
      <c r="AE316" s="17">
        <f t="shared" si="46"/>
        <v>2285</v>
      </c>
      <c r="AF316" s="18">
        <f t="shared" si="47"/>
        <v>3030.4503492139243</v>
      </c>
      <c r="AG316" s="17">
        <f t="shared" si="48"/>
        <v>39</v>
      </c>
      <c r="AH316" s="17">
        <f t="shared" si="49"/>
        <v>572</v>
      </c>
      <c r="AI316" s="17">
        <f t="shared" si="50"/>
        <v>1</v>
      </c>
      <c r="AJ316" s="17">
        <f t="shared" si="51"/>
        <v>611</v>
      </c>
      <c r="AK316" s="18">
        <f t="shared" si="52"/>
        <v>1078.3339863451602</v>
      </c>
      <c r="AL316" s="17">
        <v>0.78924000000000005</v>
      </c>
      <c r="AM316" s="72" t="s">
        <v>59</v>
      </c>
      <c r="AO316" s="19">
        <v>389</v>
      </c>
      <c r="AP316" s="20" t="s">
        <v>376</v>
      </c>
      <c r="AQ316" s="21">
        <v>2210</v>
      </c>
      <c r="AR316" s="21">
        <v>2209</v>
      </c>
      <c r="AS316" s="22">
        <v>2086</v>
      </c>
      <c r="AT316" s="22">
        <v>123</v>
      </c>
      <c r="AU316" s="23">
        <v>1</v>
      </c>
      <c r="AV316" s="24">
        <v>8761</v>
      </c>
      <c r="AW316" s="22">
        <v>4002</v>
      </c>
      <c r="AX316" s="23">
        <v>4759</v>
      </c>
      <c r="AZ316"/>
    </row>
    <row r="317" spans="2:52" x14ac:dyDescent="0.25">
      <c r="B317" s="13">
        <f t="shared" si="53"/>
        <v>314</v>
      </c>
      <c r="C317" s="28" t="str">
        <f>VLOOKUP($D$4:$D$406,[1]Hoja2!$D$2:$E$486,2,FALSE)</f>
        <v>SAN ROBERTO DE SULA</v>
      </c>
      <c r="D317" s="17">
        <v>376</v>
      </c>
      <c r="E317" s="17">
        <v>0.88571428571428579</v>
      </c>
      <c r="F317" s="17">
        <v>0.97142857142857131</v>
      </c>
      <c r="G317" s="17">
        <v>1</v>
      </c>
      <c r="H317" s="17">
        <v>1</v>
      </c>
      <c r="I317" s="17">
        <v>1</v>
      </c>
      <c r="J317" s="17">
        <v>1</v>
      </c>
      <c r="K317" s="17">
        <v>1</v>
      </c>
      <c r="L317" s="17">
        <v>0.93333333333333324</v>
      </c>
      <c r="M317" s="17">
        <v>0.93333333333333335</v>
      </c>
      <c r="N317" s="17">
        <v>0.46666666666666667</v>
      </c>
      <c r="O317" s="17">
        <v>0.2</v>
      </c>
      <c r="P317" s="17">
        <v>0.66666666666666663</v>
      </c>
      <c r="Q317" s="17">
        <v>0.66666666666666663</v>
      </c>
      <c r="R317" s="17">
        <v>1</v>
      </c>
      <c r="S317" s="17">
        <v>61.999999999999993</v>
      </c>
      <c r="T317" s="17">
        <v>0.80552000000000001</v>
      </c>
      <c r="U317" s="72" t="str">
        <f t="shared" si="54"/>
        <v>Baja</v>
      </c>
      <c r="AE317" s="17">
        <f t="shared" si="46"/>
        <v>62</v>
      </c>
      <c r="AF317" s="18">
        <f t="shared" si="47"/>
        <v>82.226661554163371</v>
      </c>
      <c r="AG317" s="17">
        <f t="shared" si="48"/>
        <v>20</v>
      </c>
      <c r="AH317" s="17">
        <f t="shared" si="49"/>
        <v>15</v>
      </c>
      <c r="AI317" s="17">
        <f t="shared" si="50"/>
        <v>0</v>
      </c>
      <c r="AJ317" s="17">
        <f t="shared" si="51"/>
        <v>35</v>
      </c>
      <c r="AK317" s="18">
        <f t="shared" si="52"/>
        <v>61.77035928327431</v>
      </c>
      <c r="AL317" s="17">
        <v>0.80552000000000001</v>
      </c>
      <c r="AM317" s="72" t="s">
        <v>59</v>
      </c>
      <c r="AO317" s="19">
        <v>390</v>
      </c>
      <c r="AP317" s="20" t="s">
        <v>377</v>
      </c>
      <c r="AQ317" s="21">
        <v>414</v>
      </c>
      <c r="AR317" s="21">
        <v>414</v>
      </c>
      <c r="AS317" s="22">
        <v>373</v>
      </c>
      <c r="AT317" s="22">
        <v>41</v>
      </c>
      <c r="AU317" s="23">
        <v>0</v>
      </c>
      <c r="AV317" s="24">
        <v>1564</v>
      </c>
      <c r="AW317" s="22">
        <v>675</v>
      </c>
      <c r="AX317" s="23">
        <v>889</v>
      </c>
      <c r="AZ317"/>
    </row>
    <row r="318" spans="2:52" x14ac:dyDescent="0.25">
      <c r="B318" s="13">
        <f t="shared" si="53"/>
        <v>315</v>
      </c>
      <c r="C318" s="28" t="str">
        <f>VLOOKUP($D$4:$D$406,[1]Hoja2!$D$2:$E$486,2,FALSE)</f>
        <v>Boulevard Morazan</v>
      </c>
      <c r="D318" s="17">
        <v>183</v>
      </c>
      <c r="E318" s="17">
        <v>0.64516129032258041</v>
      </c>
      <c r="F318" s="17">
        <v>0.93548387096774177</v>
      </c>
      <c r="G318" s="17">
        <v>1</v>
      </c>
      <c r="H318" s="17">
        <v>0.97142857142857142</v>
      </c>
      <c r="I318" s="17">
        <v>0.97142857142857131</v>
      </c>
      <c r="J318" s="17">
        <v>0.97142857142857131</v>
      </c>
      <c r="K318" s="17">
        <v>0.97142857142857131</v>
      </c>
      <c r="L318" s="17">
        <v>0.94285714285714295</v>
      </c>
      <c r="M318" s="17">
        <v>0.94285714285714295</v>
      </c>
      <c r="N318" s="17">
        <v>0.51428571428571423</v>
      </c>
      <c r="O318" s="17">
        <v>0.31428571428571433</v>
      </c>
      <c r="P318" s="17">
        <v>0.51428571428571423</v>
      </c>
      <c r="Q318" s="17">
        <v>0.88571428571428557</v>
      </c>
      <c r="R318" s="17">
        <v>0.88571428571428545</v>
      </c>
      <c r="S318" s="17">
        <v>110.99999999999997</v>
      </c>
      <c r="T318" s="17">
        <v>0.80559000000000003</v>
      </c>
      <c r="U318" s="72" t="str">
        <f t="shared" si="54"/>
        <v>Baja</v>
      </c>
      <c r="AE318" s="17">
        <f t="shared" si="46"/>
        <v>111</v>
      </c>
      <c r="AF318" s="18">
        <f t="shared" si="47"/>
        <v>147.21224891148603</v>
      </c>
      <c r="AG318" s="17">
        <f t="shared" si="48"/>
        <v>5</v>
      </c>
      <c r="AH318" s="17">
        <f t="shared" si="49"/>
        <v>57</v>
      </c>
      <c r="AI318" s="17">
        <f t="shared" si="50"/>
        <v>0</v>
      </c>
      <c r="AJ318" s="17">
        <f t="shared" si="51"/>
        <v>62</v>
      </c>
      <c r="AK318" s="18">
        <f t="shared" si="52"/>
        <v>109.42177930180021</v>
      </c>
      <c r="AL318" s="17">
        <v>0.80559000000000003</v>
      </c>
      <c r="AM318" s="72" t="s">
        <v>59</v>
      </c>
      <c r="AO318" s="19">
        <v>391</v>
      </c>
      <c r="AP318" s="20" t="s">
        <v>378</v>
      </c>
      <c r="AQ318" s="21">
        <v>179</v>
      </c>
      <c r="AR318" s="21">
        <v>179</v>
      </c>
      <c r="AS318" s="22">
        <v>161</v>
      </c>
      <c r="AT318" s="22">
        <v>18</v>
      </c>
      <c r="AU318" s="23">
        <v>0</v>
      </c>
      <c r="AV318" s="24">
        <v>715</v>
      </c>
      <c r="AW318" s="22">
        <v>312</v>
      </c>
      <c r="AX318" s="23">
        <v>403</v>
      </c>
      <c r="AZ318"/>
    </row>
    <row r="319" spans="2:52" x14ac:dyDescent="0.25">
      <c r="B319" s="13">
        <f t="shared" si="53"/>
        <v>316</v>
      </c>
      <c r="C319" s="28" t="str">
        <f>VLOOKUP($D$4:$D$406,[1]Hoja2!$D$2:$E$486,2,FALSE)</f>
        <v>Residencial Las Torres</v>
      </c>
      <c r="D319" s="17">
        <v>479</v>
      </c>
      <c r="E319" s="17">
        <v>0.96153846153846145</v>
      </c>
      <c r="F319" s="17">
        <v>0.9230769230769228</v>
      </c>
      <c r="G319" s="17">
        <v>0.96153846153846145</v>
      </c>
      <c r="H319" s="17">
        <v>0.94444444444444431</v>
      </c>
      <c r="I319" s="17">
        <v>0.94444444444444431</v>
      </c>
      <c r="J319" s="17">
        <v>1</v>
      </c>
      <c r="K319" s="17">
        <v>1</v>
      </c>
      <c r="L319" s="17">
        <v>0.94444444444444431</v>
      </c>
      <c r="M319" s="17">
        <v>0.94444444444444431</v>
      </c>
      <c r="N319" s="17">
        <v>0.44444444444444442</v>
      </c>
      <c r="O319" s="17">
        <v>0.27777777777777773</v>
      </c>
      <c r="P319" s="17">
        <v>0.77777777777777768</v>
      </c>
      <c r="Q319" s="17">
        <v>0.88888888888888873</v>
      </c>
      <c r="R319" s="17">
        <v>0.94444444444444442</v>
      </c>
      <c r="S319" s="17">
        <v>88</v>
      </c>
      <c r="T319" s="17">
        <v>0.81233999999999995</v>
      </c>
      <c r="U319" s="72" t="str">
        <f t="shared" si="54"/>
        <v>Baja</v>
      </c>
      <c r="AE319" s="17">
        <f t="shared" si="46"/>
        <v>90</v>
      </c>
      <c r="AF319" s="18">
        <f t="shared" si="47"/>
        <v>119.36128290120489</v>
      </c>
      <c r="AG319" s="17">
        <f t="shared" si="48"/>
        <v>4</v>
      </c>
      <c r="AH319" s="17">
        <f t="shared" si="49"/>
        <v>23</v>
      </c>
      <c r="AI319" s="17">
        <f t="shared" si="50"/>
        <v>0</v>
      </c>
      <c r="AJ319" s="17">
        <f t="shared" si="51"/>
        <v>27</v>
      </c>
      <c r="AK319" s="18">
        <f t="shared" si="52"/>
        <v>47.651420018525897</v>
      </c>
      <c r="AL319" s="17">
        <v>0.81233999999999995</v>
      </c>
      <c r="AM319" s="72" t="s">
        <v>59</v>
      </c>
      <c r="AO319" s="19">
        <v>392</v>
      </c>
      <c r="AP319" s="20" t="s">
        <v>379</v>
      </c>
      <c r="AQ319" s="21">
        <v>131</v>
      </c>
      <c r="AR319" s="21">
        <v>131</v>
      </c>
      <c r="AS319" s="22">
        <v>114</v>
      </c>
      <c r="AT319" s="22">
        <v>17</v>
      </c>
      <c r="AU319" s="23">
        <v>0</v>
      </c>
      <c r="AV319" s="24">
        <v>430</v>
      </c>
      <c r="AW319" s="22">
        <v>191</v>
      </c>
      <c r="AX319" s="23">
        <v>239</v>
      </c>
      <c r="AZ319"/>
    </row>
    <row r="320" spans="2:52" x14ac:dyDescent="0.25">
      <c r="B320" s="13">
        <f t="shared" si="53"/>
        <v>317</v>
      </c>
      <c r="C320" s="28" t="str">
        <f>VLOOKUP($D$4:$D$406,[1]Hoja2!$D$2:$E$486,2,FALSE)</f>
        <v>Col. Ruiz</v>
      </c>
      <c r="D320" s="17">
        <v>145</v>
      </c>
      <c r="E320" s="17">
        <v>0.91095890410958913</v>
      </c>
      <c r="F320" s="17">
        <v>0.95890410958904104</v>
      </c>
      <c r="G320" s="17">
        <v>0.91095890410958891</v>
      </c>
      <c r="H320" s="17">
        <v>0.96875</v>
      </c>
      <c r="I320" s="17">
        <v>0.96875000000000011</v>
      </c>
      <c r="J320" s="17">
        <v>0.97656249999999989</v>
      </c>
      <c r="K320" s="17">
        <v>0.97656249999999978</v>
      </c>
      <c r="L320" s="17">
        <v>0.9921875</v>
      </c>
      <c r="M320" s="17">
        <v>0.91406250000000011</v>
      </c>
      <c r="N320" s="17">
        <v>0.5</v>
      </c>
      <c r="O320" s="17">
        <v>0.31250000000000006</v>
      </c>
      <c r="P320" s="17">
        <v>0.73437499999999967</v>
      </c>
      <c r="Q320" s="17">
        <v>0.73437499999999967</v>
      </c>
      <c r="R320" s="17">
        <v>0.88281250000000033</v>
      </c>
      <c r="S320" s="17">
        <v>479.00000000000011</v>
      </c>
      <c r="T320" s="17">
        <v>0.81667999999999996</v>
      </c>
      <c r="U320" s="72" t="str">
        <f t="shared" si="54"/>
        <v>Baja</v>
      </c>
      <c r="AE320" s="17">
        <f t="shared" si="46"/>
        <v>486</v>
      </c>
      <c r="AF320" s="18">
        <f t="shared" si="47"/>
        <v>644.55092766650637</v>
      </c>
      <c r="AG320" s="17">
        <f t="shared" si="48"/>
        <v>17</v>
      </c>
      <c r="AH320" s="17">
        <f t="shared" si="49"/>
        <v>131</v>
      </c>
      <c r="AI320" s="17">
        <f t="shared" si="50"/>
        <v>0</v>
      </c>
      <c r="AJ320" s="17">
        <f t="shared" si="51"/>
        <v>148</v>
      </c>
      <c r="AK320" s="18">
        <f t="shared" si="52"/>
        <v>261.20037639784567</v>
      </c>
      <c r="AL320" s="17">
        <v>0.81667999999999996</v>
      </c>
      <c r="AM320" s="72" t="s">
        <v>59</v>
      </c>
      <c r="AO320" s="19">
        <v>393</v>
      </c>
      <c r="AP320" s="20" t="s">
        <v>380</v>
      </c>
      <c r="AQ320" s="21">
        <v>22</v>
      </c>
      <c r="AR320" s="21">
        <v>22</v>
      </c>
      <c r="AS320" s="22">
        <v>19</v>
      </c>
      <c r="AT320" s="22">
        <v>3</v>
      </c>
      <c r="AU320" s="23">
        <v>0</v>
      </c>
      <c r="AV320" s="24">
        <v>61</v>
      </c>
      <c r="AW320" s="22">
        <v>27</v>
      </c>
      <c r="AX320" s="23">
        <v>34</v>
      </c>
      <c r="AZ320"/>
    </row>
    <row r="321" spans="2:52" x14ac:dyDescent="0.25">
      <c r="B321" s="13">
        <f t="shared" si="53"/>
        <v>318</v>
      </c>
      <c r="C321" s="28" t="str">
        <f>VLOOKUP($D$4:$D$406,[1]Hoja2!$D$2:$E$486,2,FALSE)</f>
        <v>EL TRIANGULO</v>
      </c>
      <c r="D321" s="17">
        <v>253</v>
      </c>
      <c r="E321" s="17">
        <v>0.97368421052631582</v>
      </c>
      <c r="F321" s="17">
        <v>1</v>
      </c>
      <c r="G321" s="17">
        <v>1</v>
      </c>
      <c r="H321" s="17">
        <v>1</v>
      </c>
      <c r="I321" s="17">
        <v>1</v>
      </c>
      <c r="J321" s="17">
        <v>1</v>
      </c>
      <c r="K321" s="17">
        <v>1</v>
      </c>
      <c r="L321" s="17">
        <v>0.97142857142857131</v>
      </c>
      <c r="M321" s="17">
        <v>1</v>
      </c>
      <c r="N321" s="17">
        <v>0.4</v>
      </c>
      <c r="O321" s="17">
        <v>0.14285714285714288</v>
      </c>
      <c r="P321" s="17">
        <v>0.88571428571428545</v>
      </c>
      <c r="Q321" s="17">
        <v>0.6</v>
      </c>
      <c r="R321" s="17">
        <v>0.91428571428571404</v>
      </c>
      <c r="S321" s="17">
        <v>137.00000000000003</v>
      </c>
      <c r="T321" s="17">
        <v>0.83240000000000003</v>
      </c>
      <c r="U321" s="72" t="str">
        <f t="shared" si="54"/>
        <v>Baja</v>
      </c>
      <c r="AE321" s="17">
        <f t="shared" si="46"/>
        <v>137</v>
      </c>
      <c r="AF321" s="18">
        <f t="shared" si="47"/>
        <v>181.69439730516743</v>
      </c>
      <c r="AG321" s="17">
        <f t="shared" si="48"/>
        <v>3</v>
      </c>
      <c r="AH321" s="17">
        <f t="shared" si="49"/>
        <v>35</v>
      </c>
      <c r="AI321" s="17">
        <f t="shared" si="50"/>
        <v>0</v>
      </c>
      <c r="AJ321" s="17">
        <f t="shared" si="51"/>
        <v>38</v>
      </c>
      <c r="AK321" s="18">
        <f t="shared" si="52"/>
        <v>67.064961507554969</v>
      </c>
      <c r="AL321" s="17">
        <v>0.83240000000000003</v>
      </c>
      <c r="AM321" s="72" t="s">
        <v>59</v>
      </c>
      <c r="AO321" s="19">
        <v>394</v>
      </c>
      <c r="AP321" s="20" t="s">
        <v>381</v>
      </c>
      <c r="AQ321" s="21">
        <v>107</v>
      </c>
      <c r="AR321" s="21">
        <v>107</v>
      </c>
      <c r="AS321" s="22">
        <v>103</v>
      </c>
      <c r="AT321" s="22">
        <v>4</v>
      </c>
      <c r="AU321" s="23">
        <v>0</v>
      </c>
      <c r="AV321" s="24">
        <v>284</v>
      </c>
      <c r="AW321" s="22">
        <v>126</v>
      </c>
      <c r="AX321" s="23">
        <v>158</v>
      </c>
      <c r="AZ321"/>
    </row>
    <row r="322" spans="2:52" x14ac:dyDescent="0.25">
      <c r="B322" s="13">
        <f t="shared" si="53"/>
        <v>319</v>
      </c>
      <c r="C322" s="28" t="str">
        <f>VLOOKUP($D$4:$D$406,[1]Hoja2!$D$2:$E$486,2,FALSE)</f>
        <v>Col. Zeron</v>
      </c>
      <c r="D322" s="17">
        <v>178</v>
      </c>
      <c r="E322" s="17">
        <v>0.79487179487179505</v>
      </c>
      <c r="F322" s="17">
        <v>0.94017094017093994</v>
      </c>
      <c r="G322" s="17">
        <v>1</v>
      </c>
      <c r="H322" s="17">
        <v>0.95833333333333359</v>
      </c>
      <c r="I322" s="17">
        <v>0.94047619047619058</v>
      </c>
      <c r="J322" s="17">
        <v>0.97619047619047616</v>
      </c>
      <c r="K322" s="17">
        <v>0.98214285714285698</v>
      </c>
      <c r="L322" s="17">
        <v>0.95833333333333359</v>
      </c>
      <c r="M322" s="17">
        <v>0.92261904761904767</v>
      </c>
      <c r="N322" s="17">
        <v>0.48809523809523803</v>
      </c>
      <c r="O322" s="17">
        <v>0.39880952380952384</v>
      </c>
      <c r="P322" s="17">
        <v>0.63095238095238071</v>
      </c>
      <c r="Q322" s="17">
        <v>0.79166666666666674</v>
      </c>
      <c r="R322" s="17">
        <v>0.86904761904761907</v>
      </c>
      <c r="S322" s="17">
        <v>705.00000000000034</v>
      </c>
      <c r="T322" s="17">
        <v>0.84053999999999995</v>
      </c>
      <c r="U322" s="72" t="str">
        <f t="shared" si="54"/>
        <v>Baja</v>
      </c>
      <c r="AE322" s="17">
        <f t="shared" si="46"/>
        <v>705</v>
      </c>
      <c r="AF322" s="18">
        <f t="shared" si="47"/>
        <v>934.99671605943831</v>
      </c>
      <c r="AG322" s="17">
        <f t="shared" si="48"/>
        <v>29</v>
      </c>
      <c r="AH322" s="17">
        <f t="shared" si="49"/>
        <v>206</v>
      </c>
      <c r="AI322" s="17">
        <f t="shared" si="50"/>
        <v>0</v>
      </c>
      <c r="AJ322" s="17">
        <f t="shared" si="51"/>
        <v>235</v>
      </c>
      <c r="AK322" s="18">
        <f t="shared" si="52"/>
        <v>414.7438409019847</v>
      </c>
      <c r="AL322" s="17">
        <v>0.84053999999999995</v>
      </c>
      <c r="AM322" s="72" t="s">
        <v>59</v>
      </c>
      <c r="AO322" s="19">
        <v>396</v>
      </c>
      <c r="AP322" s="20" t="s">
        <v>382</v>
      </c>
      <c r="AQ322" s="21">
        <v>42</v>
      </c>
      <c r="AR322" s="21">
        <v>42</v>
      </c>
      <c r="AS322" s="22">
        <v>29</v>
      </c>
      <c r="AT322" s="22">
        <v>13</v>
      </c>
      <c r="AU322" s="23">
        <v>0</v>
      </c>
      <c r="AV322" s="24">
        <v>93</v>
      </c>
      <c r="AW322" s="22">
        <v>41</v>
      </c>
      <c r="AX322" s="23">
        <v>52</v>
      </c>
      <c r="AZ322"/>
    </row>
    <row r="323" spans="2:52" x14ac:dyDescent="0.25">
      <c r="B323" s="13">
        <f t="shared" si="53"/>
        <v>320</v>
      </c>
      <c r="C323" s="28" t="str">
        <f>VLOOKUP($D$4:$D$406,[1]Hoja2!$D$2:$E$486,2,FALSE)</f>
        <v>SANTA CLARA</v>
      </c>
      <c r="D323" s="17">
        <v>383</v>
      </c>
      <c r="E323" s="17">
        <v>0.95918367346938749</v>
      </c>
      <c r="F323" s="17">
        <v>1</v>
      </c>
      <c r="G323" s="17">
        <v>1</v>
      </c>
      <c r="H323" s="17">
        <v>1</v>
      </c>
      <c r="I323" s="17">
        <v>0.99173553719008256</v>
      </c>
      <c r="J323" s="17">
        <v>1</v>
      </c>
      <c r="K323" s="17">
        <v>1</v>
      </c>
      <c r="L323" s="17">
        <v>0.99173553719008256</v>
      </c>
      <c r="M323" s="17">
        <v>1</v>
      </c>
      <c r="N323" s="17">
        <v>0.26446280991735538</v>
      </c>
      <c r="O323" s="17">
        <v>0.15702479338842978</v>
      </c>
      <c r="P323" s="17">
        <v>0.76033057851239672</v>
      </c>
      <c r="Q323" s="17">
        <v>0.75206611570247939</v>
      </c>
      <c r="R323" s="17">
        <v>0.96694214876033069</v>
      </c>
      <c r="S323" s="17">
        <v>546.99999999999989</v>
      </c>
      <c r="T323" s="17">
        <v>0.84726999999999997</v>
      </c>
      <c r="U323" s="72" t="str">
        <f t="shared" si="54"/>
        <v>Baja</v>
      </c>
      <c r="AE323" s="17">
        <f t="shared" si="46"/>
        <v>536</v>
      </c>
      <c r="AF323" s="18">
        <f t="shared" si="47"/>
        <v>710.86275150050915</v>
      </c>
      <c r="AG323" s="17">
        <f t="shared" si="48"/>
        <v>15</v>
      </c>
      <c r="AH323" s="17">
        <f t="shared" si="49"/>
        <v>129</v>
      </c>
      <c r="AI323" s="17">
        <f t="shared" si="50"/>
        <v>0</v>
      </c>
      <c r="AJ323" s="17">
        <f t="shared" si="51"/>
        <v>144</v>
      </c>
      <c r="AK323" s="18">
        <f t="shared" si="52"/>
        <v>254.14090676547147</v>
      </c>
      <c r="AL323" s="17">
        <v>0.84726999999999997</v>
      </c>
      <c r="AM323" s="72" t="s">
        <v>59</v>
      </c>
      <c r="AO323" s="19">
        <v>397</v>
      </c>
      <c r="AP323" s="20" t="s">
        <v>383</v>
      </c>
      <c r="AQ323" s="21">
        <v>22</v>
      </c>
      <c r="AR323" s="21">
        <v>22</v>
      </c>
      <c r="AS323" s="22">
        <v>17</v>
      </c>
      <c r="AT323" s="22">
        <v>5</v>
      </c>
      <c r="AU323" s="23">
        <v>0</v>
      </c>
      <c r="AV323" s="24">
        <v>85</v>
      </c>
      <c r="AW323" s="22">
        <v>42</v>
      </c>
      <c r="AX323" s="23">
        <v>43</v>
      </c>
      <c r="AZ323"/>
    </row>
    <row r="324" spans="2:52" ht="15.75" x14ac:dyDescent="0.25">
      <c r="B324" s="13">
        <f t="shared" si="53"/>
        <v>321</v>
      </c>
      <c r="C324" s="65" t="s">
        <v>85</v>
      </c>
      <c r="D324" s="17">
        <v>436</v>
      </c>
      <c r="E324" s="17">
        <v>0.86301369863013699</v>
      </c>
      <c r="F324" s="17">
        <v>0.98630136986301375</v>
      </c>
      <c r="G324" s="17">
        <v>0.95890410958904104</v>
      </c>
      <c r="H324" s="17">
        <v>0.91666666666666663</v>
      </c>
      <c r="I324" s="17">
        <v>0.9</v>
      </c>
      <c r="J324" s="17">
        <v>1</v>
      </c>
      <c r="K324" s="17">
        <v>0.98333333333333317</v>
      </c>
      <c r="L324" s="17">
        <v>0.9</v>
      </c>
      <c r="M324" s="17">
        <v>1</v>
      </c>
      <c r="N324" s="17">
        <v>0.68333333333333302</v>
      </c>
      <c r="O324" s="17">
        <v>0.45000000000000007</v>
      </c>
      <c r="P324" s="17">
        <v>0.63333333333333341</v>
      </c>
      <c r="Q324" s="17">
        <v>0.78333333333333344</v>
      </c>
      <c r="R324" s="17">
        <v>0.91666666666666652</v>
      </c>
      <c r="S324" s="17">
        <v>278.99999999999989</v>
      </c>
      <c r="T324" s="17">
        <v>0.85277999999999998</v>
      </c>
      <c r="U324" s="72" t="str">
        <f t="shared" si="54"/>
        <v>Baja</v>
      </c>
      <c r="AE324" s="17">
        <f t="shared" si="46"/>
        <v>327</v>
      </c>
      <c r="AF324" s="18">
        <f t="shared" si="47"/>
        <v>433.67932787437775</v>
      </c>
      <c r="AG324" s="17">
        <f t="shared" si="48"/>
        <v>4</v>
      </c>
      <c r="AH324" s="17">
        <f t="shared" si="49"/>
        <v>82</v>
      </c>
      <c r="AI324" s="17">
        <f t="shared" si="50"/>
        <v>0</v>
      </c>
      <c r="AJ324" s="17">
        <f t="shared" si="51"/>
        <v>86</v>
      </c>
      <c r="AK324" s="18">
        <f t="shared" si="52"/>
        <v>151.77859709604544</v>
      </c>
      <c r="AL324" s="17">
        <v>0.85277999999999998</v>
      </c>
      <c r="AM324" s="72" t="s">
        <v>59</v>
      </c>
      <c r="AO324" s="19">
        <v>398</v>
      </c>
      <c r="AP324" s="20" t="s">
        <v>384</v>
      </c>
      <c r="AQ324" s="21">
        <v>66</v>
      </c>
      <c r="AR324" s="21">
        <v>66</v>
      </c>
      <c r="AS324" s="22">
        <v>49</v>
      </c>
      <c r="AT324" s="22">
        <v>17</v>
      </c>
      <c r="AU324" s="23">
        <v>0</v>
      </c>
      <c r="AV324" s="24">
        <v>226</v>
      </c>
      <c r="AW324" s="22">
        <v>110</v>
      </c>
      <c r="AX324" s="23">
        <v>116</v>
      </c>
      <c r="AZ324"/>
    </row>
    <row r="325" spans="2:52" x14ac:dyDescent="0.25">
      <c r="B325" s="13">
        <f t="shared" si="53"/>
        <v>322</v>
      </c>
      <c r="C325" s="28" t="str">
        <f>VLOOKUP($D$4:$D$406,[1]Hoja2!$D$2:$E$486,2,FALSE)</f>
        <v>LOMA LINDA</v>
      </c>
      <c r="D325" s="17">
        <v>300</v>
      </c>
      <c r="E325" s="17">
        <v>0.90909090909090906</v>
      </c>
      <c r="F325" s="17">
        <v>0.90909090909090906</v>
      </c>
      <c r="G325" s="17">
        <v>1</v>
      </c>
      <c r="H325" s="17">
        <v>1</v>
      </c>
      <c r="I325" s="17">
        <v>1</v>
      </c>
      <c r="J325" s="17">
        <v>1</v>
      </c>
      <c r="K325" s="17">
        <v>1</v>
      </c>
      <c r="L325" s="17">
        <v>1</v>
      </c>
      <c r="M325" s="17">
        <v>0.85714285714285721</v>
      </c>
      <c r="N325" s="17">
        <v>0.28571428571428575</v>
      </c>
      <c r="O325" s="17">
        <v>0.4285714285714286</v>
      </c>
      <c r="P325" s="17">
        <v>0.4285714285714286</v>
      </c>
      <c r="Q325" s="17">
        <v>0.7142857142857143</v>
      </c>
      <c r="R325" s="17">
        <v>1</v>
      </c>
      <c r="S325" s="17">
        <v>28</v>
      </c>
      <c r="T325" s="17">
        <v>0.85589000000000004</v>
      </c>
      <c r="U325" s="72" t="str">
        <f t="shared" si="54"/>
        <v>Baja</v>
      </c>
      <c r="AE325" s="17">
        <f t="shared" ref="AE325:AE388" si="55">VLOOKUP(D325,$AO$4:$AX$397,8,FALSE)</f>
        <v>28</v>
      </c>
      <c r="AF325" s="18">
        <f t="shared" ref="AF325:AF388" si="56">AE325*(1+0.026)^(11)</f>
        <v>37.134621347041517</v>
      </c>
      <c r="AG325" s="17">
        <f t="shared" ref="AG325:AG388" si="57">VLOOKUP(D325,$AO$4:$AX$397,6,FALSE)</f>
        <v>1</v>
      </c>
      <c r="AH325" s="17">
        <f t="shared" ref="AH325:AH388" si="58">VLOOKUP(D325,$AO$4:$AX$397,5,FALSE)</f>
        <v>11</v>
      </c>
      <c r="AI325" s="17">
        <f t="shared" ref="AI325:AI388" si="59">VLOOKUP(D325,$AO$4:$AX$397,7,FALSE)</f>
        <v>0</v>
      </c>
      <c r="AJ325" s="17">
        <f t="shared" ref="AJ325:AJ388" si="60">VLOOKUP(D325,$AO$4:$AX$397,4,FALSE)</f>
        <v>12</v>
      </c>
      <c r="AK325" s="18">
        <f t="shared" ref="AK325:AK388" si="61">AJ325*(1+0.053)^(11)</f>
        <v>21.178408897122623</v>
      </c>
      <c r="AL325" s="17">
        <v>0.85589000000000004</v>
      </c>
      <c r="AM325" s="72" t="s">
        <v>59</v>
      </c>
      <c r="AO325" s="19">
        <v>399</v>
      </c>
      <c r="AP325" s="20" t="s">
        <v>385</v>
      </c>
      <c r="AQ325" s="21">
        <v>46</v>
      </c>
      <c r="AR325" s="21">
        <v>46</v>
      </c>
      <c r="AS325" s="22">
        <v>40</v>
      </c>
      <c r="AT325" s="22">
        <v>6</v>
      </c>
      <c r="AU325" s="23">
        <v>0</v>
      </c>
      <c r="AV325" s="24">
        <v>169</v>
      </c>
      <c r="AW325" s="22">
        <v>85</v>
      </c>
      <c r="AX325" s="23">
        <v>84</v>
      </c>
      <c r="AZ325"/>
    </row>
    <row r="326" spans="2:52" x14ac:dyDescent="0.25">
      <c r="B326" s="13">
        <f t="shared" ref="B326:B389" si="62">+B325+1</f>
        <v>323</v>
      </c>
      <c r="C326" s="28" t="str">
        <f>VLOOKUP($D$4:$D$406,[1]Hoja2!$D$2:$E$486,2,FALSE)</f>
        <v>Col.Rio Piedras</v>
      </c>
      <c r="D326" s="17">
        <v>142</v>
      </c>
      <c r="E326" s="17">
        <v>0.83842794759825334</v>
      </c>
      <c r="F326" s="17">
        <v>0.89726775956284155</v>
      </c>
      <c r="G326" s="17">
        <v>0.94535519125683065</v>
      </c>
      <c r="H326" s="17">
        <v>0.96279761904761929</v>
      </c>
      <c r="I326" s="17">
        <v>0.92708333333333326</v>
      </c>
      <c r="J326" s="17">
        <v>0.99553571428571397</v>
      </c>
      <c r="K326" s="17">
        <v>0.99107142857142805</v>
      </c>
      <c r="L326" s="17">
        <v>0.97172619047619058</v>
      </c>
      <c r="M326" s="17">
        <v>0.97321428571428592</v>
      </c>
      <c r="N326" s="17">
        <v>0.55654761904761885</v>
      </c>
      <c r="O326" s="17">
        <v>0.33630952380952395</v>
      </c>
      <c r="P326" s="17">
        <v>0.69196428571428514</v>
      </c>
      <c r="Q326" s="17">
        <v>0.81398809523809446</v>
      </c>
      <c r="R326" s="17">
        <v>0.89136904761904756</v>
      </c>
      <c r="S326" s="17">
        <v>2898.0000000000059</v>
      </c>
      <c r="T326" s="17">
        <v>0.86356999999999995</v>
      </c>
      <c r="U326" s="72" t="str">
        <f t="shared" si="54"/>
        <v>Baja</v>
      </c>
      <c r="AE326" s="17">
        <f t="shared" si="55"/>
        <v>2867</v>
      </c>
      <c r="AF326" s="18">
        <f t="shared" si="56"/>
        <v>3802.3199786417158</v>
      </c>
      <c r="AG326" s="17">
        <f t="shared" si="57"/>
        <v>112</v>
      </c>
      <c r="AH326" s="17">
        <f t="shared" si="58"/>
        <v>794</v>
      </c>
      <c r="AI326" s="17">
        <f t="shared" si="59"/>
        <v>1</v>
      </c>
      <c r="AJ326" s="17">
        <f t="shared" si="60"/>
        <v>906</v>
      </c>
      <c r="AK326" s="18">
        <f t="shared" si="61"/>
        <v>1598.9698717327578</v>
      </c>
      <c r="AL326" s="17">
        <v>0.86356999999999995</v>
      </c>
      <c r="AM326" s="72" t="s">
        <v>59</v>
      </c>
      <c r="AO326" s="19">
        <v>400</v>
      </c>
      <c r="AP326" s="20" t="s">
        <v>386</v>
      </c>
      <c r="AQ326" s="21">
        <v>410</v>
      </c>
      <c r="AR326" s="21">
        <v>410</v>
      </c>
      <c r="AS326" s="22">
        <v>338</v>
      </c>
      <c r="AT326" s="22">
        <v>72</v>
      </c>
      <c r="AU326" s="23">
        <v>0</v>
      </c>
      <c r="AV326" s="24">
        <v>1401</v>
      </c>
      <c r="AW326" s="22">
        <v>674</v>
      </c>
      <c r="AX326" s="23">
        <v>727</v>
      </c>
      <c r="AZ326"/>
    </row>
    <row r="327" spans="2:52" x14ac:dyDescent="0.25">
      <c r="B327" s="13">
        <f t="shared" si="62"/>
        <v>324</v>
      </c>
      <c r="C327" s="28" t="str">
        <f>VLOOKUP($D$4:$D$406,[1]Hoja2!$D$2:$E$486,2,FALSE)</f>
        <v>CACVIL</v>
      </c>
      <c r="D327" s="17">
        <v>223</v>
      </c>
      <c r="E327" s="17">
        <v>1</v>
      </c>
      <c r="F327" s="17">
        <v>1</v>
      </c>
      <c r="G327" s="17">
        <v>0.94736842105263142</v>
      </c>
      <c r="H327" s="17">
        <v>1</v>
      </c>
      <c r="I327" s="17">
        <v>0.50000000000000011</v>
      </c>
      <c r="J327" s="17">
        <v>1</v>
      </c>
      <c r="K327" s="17">
        <v>1</v>
      </c>
      <c r="L327" s="17">
        <v>1</v>
      </c>
      <c r="M327" s="17">
        <v>0.94444444444444442</v>
      </c>
      <c r="N327" s="17">
        <v>0.55555555555555558</v>
      </c>
      <c r="O327" s="17">
        <v>0.27777777777777779</v>
      </c>
      <c r="P327" s="17">
        <v>0.94444444444444442</v>
      </c>
      <c r="Q327" s="17">
        <v>0.77777777777777768</v>
      </c>
      <c r="R327" s="17">
        <v>0.94444444444444431</v>
      </c>
      <c r="S327" s="17">
        <v>83.999999999999986</v>
      </c>
      <c r="T327" s="17">
        <v>0.86924000000000001</v>
      </c>
      <c r="U327" s="72" t="str">
        <f t="shared" si="54"/>
        <v>Baja</v>
      </c>
      <c r="AE327" s="17">
        <f t="shared" si="55"/>
        <v>84</v>
      </c>
      <c r="AF327" s="18">
        <f t="shared" si="56"/>
        <v>111.40386404112456</v>
      </c>
      <c r="AG327" s="17">
        <f t="shared" si="57"/>
        <v>1</v>
      </c>
      <c r="AH327" s="17">
        <f t="shared" si="58"/>
        <v>18</v>
      </c>
      <c r="AI327" s="17">
        <f t="shared" si="59"/>
        <v>0</v>
      </c>
      <c r="AJ327" s="17">
        <f t="shared" si="60"/>
        <v>19</v>
      </c>
      <c r="AK327" s="18">
        <f t="shared" si="61"/>
        <v>33.532480753777484</v>
      </c>
      <c r="AL327" s="17">
        <v>0.86924000000000001</v>
      </c>
      <c r="AM327" s="72" t="s">
        <v>59</v>
      </c>
      <c r="AO327" s="19">
        <v>401</v>
      </c>
      <c r="AP327" s="20" t="s">
        <v>387</v>
      </c>
      <c r="AQ327" s="21">
        <v>1020</v>
      </c>
      <c r="AR327" s="21">
        <v>1020</v>
      </c>
      <c r="AS327" s="22">
        <v>916</v>
      </c>
      <c r="AT327" s="22">
        <v>104</v>
      </c>
      <c r="AU327" s="23">
        <v>0</v>
      </c>
      <c r="AV327" s="24">
        <v>3806</v>
      </c>
      <c r="AW327" s="22">
        <v>1814</v>
      </c>
      <c r="AX327" s="23">
        <v>1992</v>
      </c>
      <c r="AZ327"/>
    </row>
    <row r="328" spans="2:52" x14ac:dyDescent="0.25">
      <c r="B328" s="13">
        <f t="shared" si="62"/>
        <v>325</v>
      </c>
      <c r="C328" s="28" t="str">
        <f>VLOOKUP($D$4:$D$406,[1]Hoja2!$D$2:$E$486,2,FALSE)</f>
        <v>Col. Prado</v>
      </c>
      <c r="D328" s="17">
        <v>130</v>
      </c>
      <c r="E328" s="17">
        <v>0.77021276595744614</v>
      </c>
      <c r="F328" s="17">
        <v>0.9659574468085107</v>
      </c>
      <c r="G328" s="17">
        <v>0.9872340425531918</v>
      </c>
      <c r="H328" s="17">
        <v>0.98958333333333315</v>
      </c>
      <c r="I328" s="17">
        <v>0.98958333333333315</v>
      </c>
      <c r="J328" s="17">
        <v>1</v>
      </c>
      <c r="K328" s="17">
        <v>1</v>
      </c>
      <c r="L328" s="17">
        <v>0.97916666666666674</v>
      </c>
      <c r="M328" s="17">
        <v>0.98958333333333326</v>
      </c>
      <c r="N328" s="17">
        <v>0.44270833333333343</v>
      </c>
      <c r="O328" s="17">
        <v>0.26041666666666669</v>
      </c>
      <c r="P328" s="17">
        <v>0.63020833333333326</v>
      </c>
      <c r="Q328" s="17">
        <v>0.72916666666666652</v>
      </c>
      <c r="R328" s="17">
        <v>0.94270833333333326</v>
      </c>
      <c r="S328" s="17">
        <v>802</v>
      </c>
      <c r="T328" s="17">
        <v>0.88229000000000002</v>
      </c>
      <c r="U328" s="72" t="str">
        <f t="shared" si="54"/>
        <v>Baja</v>
      </c>
      <c r="AE328" s="17">
        <f t="shared" si="55"/>
        <v>801</v>
      </c>
      <c r="AF328" s="18">
        <f t="shared" si="56"/>
        <v>1062.3154178207235</v>
      </c>
      <c r="AG328" s="17">
        <f t="shared" si="57"/>
        <v>28</v>
      </c>
      <c r="AH328" s="17">
        <f t="shared" si="58"/>
        <v>207</v>
      </c>
      <c r="AI328" s="17">
        <f t="shared" si="59"/>
        <v>0</v>
      </c>
      <c r="AJ328" s="17">
        <f t="shared" si="60"/>
        <v>235</v>
      </c>
      <c r="AK328" s="18">
        <f t="shared" si="61"/>
        <v>414.7438409019847</v>
      </c>
      <c r="AL328" s="17">
        <v>0.88229000000000002</v>
      </c>
      <c r="AM328" s="72" t="s">
        <v>59</v>
      </c>
      <c r="AO328" s="19">
        <v>402</v>
      </c>
      <c r="AP328" s="20" t="s">
        <v>388</v>
      </c>
      <c r="AQ328" s="21">
        <v>195</v>
      </c>
      <c r="AR328" s="21">
        <v>195</v>
      </c>
      <c r="AS328" s="22">
        <v>182</v>
      </c>
      <c r="AT328" s="22">
        <v>13</v>
      </c>
      <c r="AU328" s="23">
        <v>0</v>
      </c>
      <c r="AV328" s="24">
        <v>744</v>
      </c>
      <c r="AW328" s="22">
        <v>386</v>
      </c>
      <c r="AX328" s="23">
        <v>358</v>
      </c>
      <c r="AZ328"/>
    </row>
    <row r="329" spans="2:52" x14ac:dyDescent="0.25">
      <c r="B329" s="13">
        <f t="shared" si="62"/>
        <v>326</v>
      </c>
      <c r="C329" s="28" t="str">
        <f>VLOOKUP($D$4:$D$406,[1]Hoja2!$D$2:$E$486,2,FALSE)</f>
        <v>ETAHSA</v>
      </c>
      <c r="D329" s="17">
        <v>258</v>
      </c>
      <c r="E329" s="17">
        <v>1</v>
      </c>
      <c r="F329" s="17">
        <v>1</v>
      </c>
      <c r="G329" s="17">
        <v>1</v>
      </c>
      <c r="H329" s="17">
        <v>0.94444444444444431</v>
      </c>
      <c r="I329" s="17">
        <v>0.5</v>
      </c>
      <c r="J329" s="17">
        <v>1</v>
      </c>
      <c r="K329" s="17">
        <v>0.94444444444444431</v>
      </c>
      <c r="L329" s="17">
        <v>1</v>
      </c>
      <c r="M329" s="17">
        <v>1</v>
      </c>
      <c r="N329" s="17">
        <v>0.66666666666666674</v>
      </c>
      <c r="O329" s="17">
        <v>0.44444444444444442</v>
      </c>
      <c r="P329" s="17">
        <v>0.83333333333333304</v>
      </c>
      <c r="Q329" s="17">
        <v>0.83333333333333326</v>
      </c>
      <c r="R329" s="17">
        <v>0.77777777777777768</v>
      </c>
      <c r="S329" s="17">
        <v>74</v>
      </c>
      <c r="T329" s="17">
        <v>0.88758999999999999</v>
      </c>
      <c r="U329" s="72" t="str">
        <f t="shared" si="54"/>
        <v>Baja</v>
      </c>
      <c r="AE329" s="17">
        <f t="shared" si="55"/>
        <v>80</v>
      </c>
      <c r="AF329" s="18">
        <f t="shared" si="56"/>
        <v>106.09891813440434</v>
      </c>
      <c r="AG329" s="17">
        <f t="shared" si="57"/>
        <v>23</v>
      </c>
      <c r="AH329" s="17">
        <f t="shared" si="58"/>
        <v>30</v>
      </c>
      <c r="AI329" s="17">
        <f t="shared" si="59"/>
        <v>0</v>
      </c>
      <c r="AJ329" s="17">
        <f t="shared" si="60"/>
        <v>53</v>
      </c>
      <c r="AK329" s="18">
        <f t="shared" si="61"/>
        <v>93.537972628958244</v>
      </c>
      <c r="AL329" s="17">
        <v>0.88758999999999999</v>
      </c>
      <c r="AM329" s="72" t="s">
        <v>59</v>
      </c>
      <c r="AO329" s="19">
        <v>403</v>
      </c>
      <c r="AP329" s="20" t="s">
        <v>389</v>
      </c>
      <c r="AQ329" s="21">
        <v>1</v>
      </c>
      <c r="AR329" s="21">
        <v>1</v>
      </c>
      <c r="AS329" s="22">
        <v>1</v>
      </c>
      <c r="AT329" s="22">
        <v>0</v>
      </c>
      <c r="AU329" s="23">
        <v>0</v>
      </c>
      <c r="AV329" s="24">
        <v>4</v>
      </c>
      <c r="AW329" s="22">
        <v>3</v>
      </c>
      <c r="AX329" s="23">
        <v>1</v>
      </c>
      <c r="AZ329"/>
    </row>
    <row r="330" spans="2:52" x14ac:dyDescent="0.25">
      <c r="B330" s="13">
        <f t="shared" si="62"/>
        <v>327</v>
      </c>
      <c r="C330" s="28" t="str">
        <f>VLOOKUP($D$4:$D$406,[1]Hoja2!$D$2:$E$486,2,FALSE)</f>
        <v>LA VICTORIA</v>
      </c>
      <c r="D330" s="17">
        <v>288</v>
      </c>
      <c r="E330" s="17">
        <v>0.90909090909090895</v>
      </c>
      <c r="F330" s="17">
        <v>1</v>
      </c>
      <c r="G330" s="17">
        <v>1</v>
      </c>
      <c r="H330" s="17">
        <v>1</v>
      </c>
      <c r="I330" s="17">
        <v>1</v>
      </c>
      <c r="J330" s="17">
        <v>1</v>
      </c>
      <c r="K330" s="17">
        <v>1</v>
      </c>
      <c r="L330" s="17">
        <v>1</v>
      </c>
      <c r="M330" s="17">
        <v>1</v>
      </c>
      <c r="N330" s="17">
        <v>0.33333333333333337</v>
      </c>
      <c r="O330" s="17">
        <v>0.16666666666666669</v>
      </c>
      <c r="P330" s="17">
        <v>1</v>
      </c>
      <c r="Q330" s="17">
        <v>0.66666666666666663</v>
      </c>
      <c r="R330" s="17">
        <v>1</v>
      </c>
      <c r="S330" s="17">
        <v>27</v>
      </c>
      <c r="T330" s="17">
        <v>0.90037999999999996</v>
      </c>
      <c r="U330" s="72" t="str">
        <f t="shared" si="54"/>
        <v>Baja</v>
      </c>
      <c r="AE330" s="17">
        <f t="shared" si="55"/>
        <v>30</v>
      </c>
      <c r="AF330" s="18">
        <f t="shared" si="56"/>
        <v>39.787094300401627</v>
      </c>
      <c r="AG330" s="17">
        <f t="shared" si="57"/>
        <v>10</v>
      </c>
      <c r="AH330" s="17">
        <f t="shared" si="58"/>
        <v>13</v>
      </c>
      <c r="AI330" s="17">
        <f t="shared" si="59"/>
        <v>0</v>
      </c>
      <c r="AJ330" s="17">
        <f t="shared" si="60"/>
        <v>23</v>
      </c>
      <c r="AK330" s="18">
        <f t="shared" si="61"/>
        <v>40.591950386151694</v>
      </c>
      <c r="AL330" s="17">
        <v>0.90037999999999996</v>
      </c>
      <c r="AM330" s="72" t="s">
        <v>59</v>
      </c>
      <c r="AO330" s="19">
        <v>404</v>
      </c>
      <c r="AP330" s="20" t="s">
        <v>390</v>
      </c>
      <c r="AQ330" s="21">
        <v>5</v>
      </c>
      <c r="AR330" s="21">
        <v>5</v>
      </c>
      <c r="AS330" s="22">
        <v>5</v>
      </c>
      <c r="AT330" s="22">
        <v>0</v>
      </c>
      <c r="AU330" s="23">
        <v>0</v>
      </c>
      <c r="AV330" s="24">
        <v>23</v>
      </c>
      <c r="AW330" s="22">
        <v>12</v>
      </c>
      <c r="AX330" s="23">
        <v>11</v>
      </c>
      <c r="AZ330"/>
    </row>
    <row r="331" spans="2:52" x14ac:dyDescent="0.25">
      <c r="B331" s="13">
        <f t="shared" si="62"/>
        <v>328</v>
      </c>
      <c r="C331" s="28" t="str">
        <f>VLOOKUP($D$4:$D$406,[1]Hoja2!$D$2:$E$486,2,FALSE)</f>
        <v>SATELITE 2da ETAPA</v>
      </c>
      <c r="D331" s="17">
        <v>390</v>
      </c>
      <c r="E331" s="17">
        <v>0.93253012048192829</v>
      </c>
      <c r="F331" s="17">
        <v>0.98313253012048207</v>
      </c>
      <c r="G331" s="17">
        <v>0.98313253012048152</v>
      </c>
      <c r="H331" s="17">
        <v>0.99171270718232052</v>
      </c>
      <c r="I331" s="17">
        <v>0.98342541436464148</v>
      </c>
      <c r="J331" s="17">
        <v>1</v>
      </c>
      <c r="K331" s="17">
        <v>1</v>
      </c>
      <c r="L331" s="17">
        <v>0.99171270718232041</v>
      </c>
      <c r="M331" s="17">
        <v>0.99447513812154731</v>
      </c>
      <c r="N331" s="17">
        <v>0.43093922651933664</v>
      </c>
      <c r="O331" s="17">
        <v>0.19613259668508284</v>
      </c>
      <c r="P331" s="17">
        <v>0.67403314917127033</v>
      </c>
      <c r="Q331" s="17">
        <v>0.84254143646408819</v>
      </c>
      <c r="R331" s="17">
        <v>0.93922651933701629</v>
      </c>
      <c r="S331" s="17">
        <v>1570.0000000000002</v>
      </c>
      <c r="T331" s="17">
        <v>0.90790999999999999</v>
      </c>
      <c r="U331" s="72" t="str">
        <f t="shared" ref="U331:U394" si="63">+IF(T331&lt;$W$9,$V$9,IF(T331&lt;$W$10,$V$10,IF(T331&lt;$W$11,$V$11,IF(T331&lt;$W$12,$V$12,IF(T331&lt;$W$13,$V$13)))))</f>
        <v>Baja</v>
      </c>
      <c r="AE331" s="17">
        <f t="shared" si="55"/>
        <v>1564</v>
      </c>
      <c r="AF331" s="18">
        <f t="shared" si="56"/>
        <v>2074.2338495276049</v>
      </c>
      <c r="AG331" s="17">
        <f t="shared" si="57"/>
        <v>41</v>
      </c>
      <c r="AH331" s="17">
        <f t="shared" si="58"/>
        <v>373</v>
      </c>
      <c r="AI331" s="17">
        <f t="shared" si="59"/>
        <v>0</v>
      </c>
      <c r="AJ331" s="17">
        <f t="shared" si="60"/>
        <v>414</v>
      </c>
      <c r="AK331" s="18">
        <f t="shared" si="61"/>
        <v>730.65510695073044</v>
      </c>
      <c r="AL331" s="17">
        <v>0.90790999999999999</v>
      </c>
      <c r="AM331" s="72" t="s">
        <v>59</v>
      </c>
      <c r="AO331" s="19">
        <v>406</v>
      </c>
      <c r="AP331" s="20" t="s">
        <v>391</v>
      </c>
      <c r="AQ331" s="21">
        <v>14</v>
      </c>
      <c r="AR331" s="21">
        <v>14</v>
      </c>
      <c r="AS331" s="22">
        <v>9</v>
      </c>
      <c r="AT331" s="22">
        <v>5</v>
      </c>
      <c r="AU331" s="23">
        <v>0</v>
      </c>
      <c r="AV331" s="24">
        <v>41</v>
      </c>
      <c r="AW331" s="22">
        <v>20</v>
      </c>
      <c r="AX331" s="23">
        <v>21</v>
      </c>
      <c r="AZ331"/>
    </row>
    <row r="332" spans="2:52" x14ac:dyDescent="0.25">
      <c r="B332" s="13">
        <f t="shared" si="62"/>
        <v>329</v>
      </c>
      <c r="C332" s="28" t="str">
        <f>VLOOKUP($D$4:$D$406,[1]Hoja2!$D$2:$E$486,2,FALSE)</f>
        <v>SATELITE V ETAPA</v>
      </c>
      <c r="D332" s="17">
        <v>393</v>
      </c>
      <c r="E332" s="17">
        <v>0.90909090909090895</v>
      </c>
      <c r="F332" s="17">
        <v>1</v>
      </c>
      <c r="G332" s="17">
        <v>0.95454545454545436</v>
      </c>
      <c r="H332" s="17">
        <v>1</v>
      </c>
      <c r="I332" s="17">
        <v>0.88888888888888873</v>
      </c>
      <c r="J332" s="17">
        <v>1</v>
      </c>
      <c r="K332" s="17">
        <v>1</v>
      </c>
      <c r="L332" s="17">
        <v>1</v>
      </c>
      <c r="M332" s="17">
        <v>1</v>
      </c>
      <c r="N332" s="17">
        <v>0.55555555555555569</v>
      </c>
      <c r="O332" s="17">
        <v>0.38888888888888884</v>
      </c>
      <c r="P332" s="17">
        <v>0.66666666666666674</v>
      </c>
      <c r="Q332" s="17">
        <v>0.72222222222222221</v>
      </c>
      <c r="R332" s="17">
        <v>0.88888888888888862</v>
      </c>
      <c r="S332" s="17">
        <v>61</v>
      </c>
      <c r="T332" s="17">
        <v>0.91947000000000001</v>
      </c>
      <c r="U332" s="72" t="str">
        <f t="shared" si="63"/>
        <v>Baja</v>
      </c>
      <c r="AE332" s="17">
        <f t="shared" si="55"/>
        <v>61</v>
      </c>
      <c r="AF332" s="18">
        <f t="shared" si="56"/>
        <v>80.900425077483305</v>
      </c>
      <c r="AG332" s="17">
        <f t="shared" si="57"/>
        <v>3</v>
      </c>
      <c r="AH332" s="17">
        <f t="shared" si="58"/>
        <v>19</v>
      </c>
      <c r="AI332" s="17">
        <f t="shared" si="59"/>
        <v>0</v>
      </c>
      <c r="AJ332" s="17">
        <f t="shared" si="60"/>
        <v>22</v>
      </c>
      <c r="AK332" s="18">
        <f t="shared" si="61"/>
        <v>38.827082978058137</v>
      </c>
      <c r="AL332" s="17">
        <v>0.91947000000000001</v>
      </c>
      <c r="AM332" s="72" t="s">
        <v>59</v>
      </c>
      <c r="AO332" s="19">
        <v>408</v>
      </c>
      <c r="AP332" s="20" t="s">
        <v>392</v>
      </c>
      <c r="AQ332" s="21">
        <v>72</v>
      </c>
      <c r="AR332" s="21">
        <v>72</v>
      </c>
      <c r="AS332" s="22">
        <v>57</v>
      </c>
      <c r="AT332" s="22">
        <v>15</v>
      </c>
      <c r="AU332" s="23">
        <v>0</v>
      </c>
      <c r="AV332" s="24">
        <v>244</v>
      </c>
      <c r="AW332" s="22">
        <v>130</v>
      </c>
      <c r="AX332" s="23">
        <v>114</v>
      </c>
      <c r="AZ332"/>
    </row>
    <row r="333" spans="2:52" x14ac:dyDescent="0.25">
      <c r="B333" s="13">
        <f t="shared" si="62"/>
        <v>330</v>
      </c>
      <c r="C333" s="28" t="str">
        <f>VLOOKUP($D$4:$D$406,[1]Hoja2!$D$2:$E$486,2,FALSE)</f>
        <v>Col. Las Mesetas</v>
      </c>
      <c r="D333" s="17">
        <v>90</v>
      </c>
      <c r="E333" s="17">
        <v>0.72052401746724859</v>
      </c>
      <c r="F333" s="17">
        <v>0.95633187772925787</v>
      </c>
      <c r="G333" s="17">
        <v>0.90829694323144083</v>
      </c>
      <c r="H333" s="17">
        <v>0.9253731343283581</v>
      </c>
      <c r="I333" s="17">
        <v>0.93283582089552231</v>
      </c>
      <c r="J333" s="17">
        <v>0.9477611940298506</v>
      </c>
      <c r="K333" s="17">
        <v>0.9477611940298506</v>
      </c>
      <c r="L333" s="17">
        <v>0.97761194029850729</v>
      </c>
      <c r="M333" s="17">
        <v>0.91791044776119413</v>
      </c>
      <c r="N333" s="17">
        <v>0.71641791044776093</v>
      </c>
      <c r="O333" s="17">
        <v>0.51492537313432818</v>
      </c>
      <c r="P333" s="17">
        <v>0.68656716417910468</v>
      </c>
      <c r="Q333" s="17">
        <v>0.88059701492537323</v>
      </c>
      <c r="R333" s="17">
        <v>0.88059701492537312</v>
      </c>
      <c r="S333" s="17">
        <v>576.00000000000023</v>
      </c>
      <c r="T333" s="17">
        <v>0.91978000000000004</v>
      </c>
      <c r="U333" s="72" t="str">
        <f t="shared" si="63"/>
        <v>Baja</v>
      </c>
      <c r="AE333" s="17">
        <f t="shared" si="55"/>
        <v>576</v>
      </c>
      <c r="AF333" s="18">
        <f t="shared" si="56"/>
        <v>763.91221056771133</v>
      </c>
      <c r="AG333" s="17">
        <f t="shared" si="57"/>
        <v>46</v>
      </c>
      <c r="AH333" s="17">
        <f t="shared" si="58"/>
        <v>183</v>
      </c>
      <c r="AI333" s="17">
        <f t="shared" si="59"/>
        <v>0</v>
      </c>
      <c r="AJ333" s="17">
        <f t="shared" si="60"/>
        <v>229</v>
      </c>
      <c r="AK333" s="18">
        <f t="shared" si="61"/>
        <v>404.15463645342334</v>
      </c>
      <c r="AL333" s="17">
        <v>0.91978000000000004</v>
      </c>
      <c r="AM333" s="72" t="s">
        <v>59</v>
      </c>
      <c r="AO333" s="19">
        <v>409</v>
      </c>
      <c r="AP333" s="20" t="s">
        <v>393</v>
      </c>
      <c r="AQ333" s="21">
        <v>2</v>
      </c>
      <c r="AR333" s="21">
        <v>2</v>
      </c>
      <c r="AS333" s="22">
        <v>1</v>
      </c>
      <c r="AT333" s="22">
        <v>1</v>
      </c>
      <c r="AU333" s="23">
        <v>0</v>
      </c>
      <c r="AV333" s="24">
        <v>3</v>
      </c>
      <c r="AW333" s="22">
        <v>1</v>
      </c>
      <c r="AX333" s="23">
        <v>2</v>
      </c>
      <c r="AZ333"/>
    </row>
    <row r="334" spans="2:52" x14ac:dyDescent="0.25">
      <c r="B334" s="13">
        <f t="shared" si="62"/>
        <v>331</v>
      </c>
      <c r="C334" s="28" t="str">
        <f>VLOOKUP($D$4:$D$406,[1]Hoja2!$D$2:$E$486,2,FALSE)</f>
        <v>SAN CARLOS DE SULA</v>
      </c>
      <c r="D334" s="17">
        <v>365</v>
      </c>
      <c r="E334" s="17">
        <v>0.92749244712990941</v>
      </c>
      <c r="F334" s="17">
        <v>0.99395770392749216</v>
      </c>
      <c r="G334" s="17">
        <v>0.95166163141993976</v>
      </c>
      <c r="H334" s="17">
        <v>0.99145299145299115</v>
      </c>
      <c r="I334" s="17">
        <v>0.96153846153846101</v>
      </c>
      <c r="J334" s="17">
        <v>1</v>
      </c>
      <c r="K334" s="17">
        <v>0.99572649572649552</v>
      </c>
      <c r="L334" s="17">
        <v>0.95299145299145294</v>
      </c>
      <c r="M334" s="17">
        <v>0.99145299145299126</v>
      </c>
      <c r="N334" s="17">
        <v>0.50854700854700874</v>
      </c>
      <c r="O334" s="17">
        <v>0.29487179487179466</v>
      </c>
      <c r="P334" s="17">
        <v>0.76923076923076883</v>
      </c>
      <c r="Q334" s="17">
        <v>0.82051282051282015</v>
      </c>
      <c r="R334" s="17">
        <v>0.93162393162393131</v>
      </c>
      <c r="S334" s="17">
        <v>1053.9999999999989</v>
      </c>
      <c r="T334" s="17">
        <v>0.92096</v>
      </c>
      <c r="U334" s="72" t="str">
        <f t="shared" si="63"/>
        <v>Baja</v>
      </c>
      <c r="AE334" s="17">
        <f t="shared" si="55"/>
        <v>1046</v>
      </c>
      <c r="AF334" s="18">
        <f t="shared" si="56"/>
        <v>1387.2433546073369</v>
      </c>
      <c r="AG334" s="17">
        <f t="shared" si="57"/>
        <v>67</v>
      </c>
      <c r="AH334" s="17">
        <f t="shared" si="58"/>
        <v>260</v>
      </c>
      <c r="AI334" s="17">
        <f t="shared" si="59"/>
        <v>0</v>
      </c>
      <c r="AJ334" s="17">
        <f t="shared" si="60"/>
        <v>327</v>
      </c>
      <c r="AK334" s="18">
        <f t="shared" si="61"/>
        <v>577.11164244659142</v>
      </c>
      <c r="AL334" s="17">
        <v>0.92096</v>
      </c>
      <c r="AM334" s="72" t="s">
        <v>59</v>
      </c>
      <c r="AO334" s="19">
        <v>410</v>
      </c>
      <c r="AP334" s="20" t="s">
        <v>394</v>
      </c>
      <c r="AQ334" s="21">
        <v>183</v>
      </c>
      <c r="AR334" s="21">
        <v>183</v>
      </c>
      <c r="AS334" s="22">
        <v>170</v>
      </c>
      <c r="AT334" s="22">
        <v>13</v>
      </c>
      <c r="AU334" s="23">
        <v>0</v>
      </c>
      <c r="AV334" s="24">
        <v>700</v>
      </c>
      <c r="AW334" s="22">
        <v>341</v>
      </c>
      <c r="AX334" s="23">
        <v>359</v>
      </c>
      <c r="AZ334"/>
    </row>
    <row r="335" spans="2:52" x14ac:dyDescent="0.25">
      <c r="B335" s="13">
        <f t="shared" si="62"/>
        <v>332</v>
      </c>
      <c r="C335" s="28" t="str">
        <f>VLOOKUP($D$4:$D$406,[1]Hoja2!$D$2:$E$486,2,FALSE)</f>
        <v>COL. QUINTAS EL DORADO</v>
      </c>
      <c r="D335" s="17">
        <v>352</v>
      </c>
      <c r="E335" s="17">
        <v>1</v>
      </c>
      <c r="F335" s="17">
        <v>0.91999999999999971</v>
      </c>
      <c r="G335" s="17">
        <v>0.71999999999999986</v>
      </c>
      <c r="H335" s="17">
        <v>0.94999999999999984</v>
      </c>
      <c r="I335" s="17">
        <v>9.9999999999999992E-2</v>
      </c>
      <c r="J335" s="17">
        <v>1</v>
      </c>
      <c r="K335" s="17">
        <v>1</v>
      </c>
      <c r="L335" s="17">
        <v>1</v>
      </c>
      <c r="M335" s="17">
        <v>0.94999999999999984</v>
      </c>
      <c r="N335" s="17">
        <v>0.89999999999999991</v>
      </c>
      <c r="O335" s="17">
        <v>0.84999999999999987</v>
      </c>
      <c r="P335" s="17">
        <v>0.89999999999999991</v>
      </c>
      <c r="Q335" s="17">
        <v>1</v>
      </c>
      <c r="R335" s="17">
        <v>0.94999999999999984</v>
      </c>
      <c r="S335" s="17">
        <v>98</v>
      </c>
      <c r="T335" s="17">
        <v>0.92605000000000004</v>
      </c>
      <c r="U335" s="72" t="str">
        <f t="shared" si="63"/>
        <v>Baja</v>
      </c>
      <c r="AE335" s="17">
        <f t="shared" si="55"/>
        <v>98</v>
      </c>
      <c r="AF335" s="18">
        <f t="shared" si="56"/>
        <v>129.97117471464531</v>
      </c>
      <c r="AG335" s="17">
        <f t="shared" si="57"/>
        <v>5</v>
      </c>
      <c r="AH335" s="17">
        <f t="shared" si="58"/>
        <v>21</v>
      </c>
      <c r="AI335" s="17">
        <f t="shared" si="59"/>
        <v>0</v>
      </c>
      <c r="AJ335" s="17">
        <f t="shared" si="60"/>
        <v>26</v>
      </c>
      <c r="AK335" s="18">
        <f t="shared" si="61"/>
        <v>45.886552610432346</v>
      </c>
      <c r="AL335" s="17">
        <v>0.92605000000000004</v>
      </c>
      <c r="AM335" s="72" t="s">
        <v>59</v>
      </c>
      <c r="AO335" s="19">
        <v>411</v>
      </c>
      <c r="AP335" s="20" t="s">
        <v>395</v>
      </c>
      <c r="AQ335" s="21">
        <v>14</v>
      </c>
      <c r="AR335" s="21">
        <v>14</v>
      </c>
      <c r="AS335" s="22">
        <v>10</v>
      </c>
      <c r="AT335" s="22">
        <v>4</v>
      </c>
      <c r="AU335" s="23">
        <v>0</v>
      </c>
      <c r="AV335" s="24">
        <v>49</v>
      </c>
      <c r="AW335" s="22">
        <v>21</v>
      </c>
      <c r="AX335" s="23">
        <v>28</v>
      </c>
      <c r="AZ335"/>
    </row>
    <row r="336" spans="2:52" x14ac:dyDescent="0.25">
      <c r="B336" s="13">
        <f t="shared" si="62"/>
        <v>333</v>
      </c>
      <c r="C336" s="28" t="str">
        <f>VLOOKUP($D$4:$D$406,[1]Hoja2!$D$2:$E$486,2,FALSE)</f>
        <v>EL PEDREGAL</v>
      </c>
      <c r="D336" s="17">
        <v>247</v>
      </c>
      <c r="E336" s="17">
        <v>0.96103896103896125</v>
      </c>
      <c r="F336" s="17">
        <v>0.98039215686274517</v>
      </c>
      <c r="G336" s="17">
        <v>0.57516339869281063</v>
      </c>
      <c r="H336" s="17">
        <v>0.98507462686567171</v>
      </c>
      <c r="I336" s="17">
        <v>0.92537313432835833</v>
      </c>
      <c r="J336" s="17">
        <v>0.97014925373134331</v>
      </c>
      <c r="K336" s="17">
        <v>0.97014925373134331</v>
      </c>
      <c r="L336" s="17">
        <v>1</v>
      </c>
      <c r="M336" s="17">
        <v>0.95522388059701491</v>
      </c>
      <c r="N336" s="17">
        <v>0.80597014925373134</v>
      </c>
      <c r="O336" s="17">
        <v>0.73134328358208944</v>
      </c>
      <c r="P336" s="17">
        <v>0.94029850746268662</v>
      </c>
      <c r="Q336" s="17">
        <v>0.80597014925373145</v>
      </c>
      <c r="R336" s="17">
        <v>0.9104477611940297</v>
      </c>
      <c r="S336" s="17">
        <v>327</v>
      </c>
      <c r="T336" s="17">
        <v>0.93120999999999998</v>
      </c>
      <c r="U336" s="72" t="str">
        <f t="shared" si="63"/>
        <v>Baja</v>
      </c>
      <c r="AE336" s="17">
        <f t="shared" si="55"/>
        <v>322</v>
      </c>
      <c r="AF336" s="18">
        <f t="shared" si="56"/>
        <v>427.0481454909775</v>
      </c>
      <c r="AG336" s="17">
        <f t="shared" si="57"/>
        <v>65</v>
      </c>
      <c r="AH336" s="17">
        <f t="shared" si="58"/>
        <v>86</v>
      </c>
      <c r="AI336" s="17">
        <f t="shared" si="59"/>
        <v>1</v>
      </c>
      <c r="AJ336" s="17">
        <f t="shared" si="60"/>
        <v>151</v>
      </c>
      <c r="AK336" s="18">
        <f t="shared" si="61"/>
        <v>266.49497862212633</v>
      </c>
      <c r="AL336" s="17">
        <v>0.93120999999999998</v>
      </c>
      <c r="AM336" s="72" t="s">
        <v>59</v>
      </c>
      <c r="AO336" s="19">
        <v>413</v>
      </c>
      <c r="AP336" s="20" t="s">
        <v>396</v>
      </c>
      <c r="AQ336" s="21">
        <v>278</v>
      </c>
      <c r="AR336" s="21">
        <v>278</v>
      </c>
      <c r="AS336" s="22">
        <v>273</v>
      </c>
      <c r="AT336" s="22">
        <v>5</v>
      </c>
      <c r="AU336" s="23">
        <v>0</v>
      </c>
      <c r="AV336" s="24">
        <v>1270</v>
      </c>
      <c r="AW336" s="22">
        <v>676</v>
      </c>
      <c r="AX336" s="23">
        <v>594</v>
      </c>
      <c r="AZ336"/>
    </row>
    <row r="337" spans="2:52" x14ac:dyDescent="0.25">
      <c r="B337" s="13">
        <f t="shared" si="62"/>
        <v>334</v>
      </c>
      <c r="C337" s="28" t="str">
        <f>VLOOKUP($D$4:$D$406,[1]Hoja2!$D$2:$E$486,2,FALSE)</f>
        <v>Col. Monte Fresco</v>
      </c>
      <c r="D337" s="17">
        <v>115</v>
      </c>
      <c r="E337" s="17">
        <v>0.93006993006992877</v>
      </c>
      <c r="F337" s="17">
        <v>0.97702297702297702</v>
      </c>
      <c r="G337" s="17">
        <v>0.99600399600399592</v>
      </c>
      <c r="H337" s="17">
        <v>0.97133757961783518</v>
      </c>
      <c r="I337" s="17">
        <v>0.98301486199575361</v>
      </c>
      <c r="J337" s="17">
        <v>1</v>
      </c>
      <c r="K337" s="17">
        <v>1</v>
      </c>
      <c r="L337" s="17">
        <v>0.97770700636942653</v>
      </c>
      <c r="M337" s="17">
        <v>0.99256900212314247</v>
      </c>
      <c r="N337" s="17">
        <v>0.40870488322717691</v>
      </c>
      <c r="O337" s="17">
        <v>0.20382165605095517</v>
      </c>
      <c r="P337" s="17">
        <v>0.71019108280254784</v>
      </c>
      <c r="Q337" s="17">
        <v>0.80254777070063699</v>
      </c>
      <c r="R337" s="17">
        <v>0.92250530785562523</v>
      </c>
      <c r="S337" s="17">
        <v>4331.0000000000027</v>
      </c>
      <c r="T337" s="17">
        <v>0.93147999999999997</v>
      </c>
      <c r="U337" s="72" t="str">
        <f t="shared" si="63"/>
        <v>Baja</v>
      </c>
      <c r="AE337" s="17">
        <f t="shared" si="55"/>
        <v>4315</v>
      </c>
      <c r="AF337" s="18">
        <f t="shared" si="56"/>
        <v>5722.7103968744341</v>
      </c>
      <c r="AG337" s="17">
        <f t="shared" si="57"/>
        <v>48</v>
      </c>
      <c r="AH337" s="17">
        <f t="shared" si="58"/>
        <v>949</v>
      </c>
      <c r="AI337" s="17">
        <f t="shared" si="59"/>
        <v>0</v>
      </c>
      <c r="AJ337" s="17">
        <f t="shared" si="60"/>
        <v>997</v>
      </c>
      <c r="AK337" s="18">
        <f t="shared" si="61"/>
        <v>1759.5728058692712</v>
      </c>
      <c r="AL337" s="17">
        <v>0.93147999999999997</v>
      </c>
      <c r="AM337" s="72" t="s">
        <v>59</v>
      </c>
      <c r="AO337" s="19">
        <v>414</v>
      </c>
      <c r="AP337" s="20" t="s">
        <v>397</v>
      </c>
      <c r="AQ337" s="21">
        <v>4</v>
      </c>
      <c r="AR337" s="21">
        <v>4</v>
      </c>
      <c r="AS337" s="22">
        <v>0</v>
      </c>
      <c r="AT337" s="22">
        <v>4</v>
      </c>
      <c r="AU337" s="23">
        <v>0</v>
      </c>
      <c r="AV337" s="24">
        <v>0</v>
      </c>
      <c r="AW337" s="22">
        <v>0</v>
      </c>
      <c r="AX337" s="23">
        <v>0</v>
      </c>
      <c r="AZ337"/>
    </row>
    <row r="338" spans="2:52" x14ac:dyDescent="0.25">
      <c r="B338" s="13">
        <f t="shared" si="62"/>
        <v>335</v>
      </c>
      <c r="C338" s="28" t="str">
        <f>VLOOKUP($D$4:$D$406,[1]Hoja2!$D$2:$E$486,2,FALSE)</f>
        <v>VILLAS MACKEY</v>
      </c>
      <c r="D338" s="17">
        <v>456</v>
      </c>
      <c r="E338" s="17">
        <v>0.97590361445783125</v>
      </c>
      <c r="F338" s="17">
        <v>0.96987951807228923</v>
      </c>
      <c r="G338" s="17">
        <v>0.84939759036144569</v>
      </c>
      <c r="H338" s="17">
        <v>0.9534883720930234</v>
      </c>
      <c r="I338" s="17">
        <v>0.9767441860465117</v>
      </c>
      <c r="J338" s="17">
        <v>0.98837209302325602</v>
      </c>
      <c r="K338" s="17">
        <v>0.98837209302325602</v>
      </c>
      <c r="L338" s="17">
        <v>0.98837209302325602</v>
      </c>
      <c r="M338" s="17">
        <v>0.9651162790697676</v>
      </c>
      <c r="N338" s="17">
        <v>0.75581395348837188</v>
      </c>
      <c r="O338" s="17">
        <v>0.51162790697674432</v>
      </c>
      <c r="P338" s="17">
        <v>0.82558139534883734</v>
      </c>
      <c r="Q338" s="17">
        <v>0.77906976744186041</v>
      </c>
      <c r="R338" s="17">
        <v>0.87209302325581362</v>
      </c>
      <c r="S338" s="17">
        <v>433.99999999999994</v>
      </c>
      <c r="T338" s="17">
        <v>0.95033000000000001</v>
      </c>
      <c r="U338" s="72" t="str">
        <f t="shared" si="63"/>
        <v>Baja</v>
      </c>
      <c r="AE338" s="17">
        <f t="shared" si="55"/>
        <v>434</v>
      </c>
      <c r="AF338" s="18">
        <f t="shared" si="56"/>
        <v>575.58663087914351</v>
      </c>
      <c r="AG338" s="17">
        <f t="shared" si="57"/>
        <v>37</v>
      </c>
      <c r="AH338" s="17">
        <f t="shared" si="58"/>
        <v>129</v>
      </c>
      <c r="AI338" s="17">
        <f t="shared" si="59"/>
        <v>0</v>
      </c>
      <c r="AJ338" s="17">
        <f t="shared" si="60"/>
        <v>166</v>
      </c>
      <c r="AK338" s="18">
        <f t="shared" si="61"/>
        <v>292.96798974352959</v>
      </c>
      <c r="AL338" s="17">
        <v>0.95033000000000001</v>
      </c>
      <c r="AM338" s="72" t="s">
        <v>59</v>
      </c>
      <c r="AO338" s="19">
        <v>415</v>
      </c>
      <c r="AP338" s="20" t="s">
        <v>398</v>
      </c>
      <c r="AQ338" s="21">
        <v>1</v>
      </c>
      <c r="AR338" s="21">
        <v>1</v>
      </c>
      <c r="AS338" s="22">
        <v>0</v>
      </c>
      <c r="AT338" s="22">
        <v>1</v>
      </c>
      <c r="AU338" s="23">
        <v>0</v>
      </c>
      <c r="AV338" s="24">
        <v>0</v>
      </c>
      <c r="AW338" s="22">
        <v>0</v>
      </c>
      <c r="AX338" s="23">
        <v>0</v>
      </c>
      <c r="AZ338"/>
    </row>
    <row r="339" spans="2:52" x14ac:dyDescent="0.25">
      <c r="B339" s="13">
        <f t="shared" si="62"/>
        <v>336</v>
      </c>
      <c r="C339" s="28" t="str">
        <f>VLOOKUP($D$4:$D$406,[1]Hoja2!$D$2:$E$486,2,FALSE)</f>
        <v>VILLA REAL</v>
      </c>
      <c r="D339" s="17">
        <v>447</v>
      </c>
      <c r="E339" s="17">
        <v>0.96666666666666656</v>
      </c>
      <c r="F339" s="17">
        <v>1</v>
      </c>
      <c r="G339" s="17">
        <v>0.96666666666666656</v>
      </c>
      <c r="H339" s="17">
        <v>1</v>
      </c>
      <c r="I339" s="17">
        <v>1</v>
      </c>
      <c r="J339" s="17">
        <v>1</v>
      </c>
      <c r="K339" s="17">
        <v>1</v>
      </c>
      <c r="L339" s="17">
        <v>1</v>
      </c>
      <c r="M339" s="17">
        <v>1</v>
      </c>
      <c r="N339" s="17">
        <v>0.7</v>
      </c>
      <c r="O339" s="17">
        <v>0.10000000000000002</v>
      </c>
      <c r="P339" s="17">
        <v>0.8</v>
      </c>
      <c r="Q339" s="17">
        <v>1</v>
      </c>
      <c r="R339" s="17">
        <v>0.7</v>
      </c>
      <c r="S339" s="17">
        <v>31.999999999999996</v>
      </c>
      <c r="T339" s="17">
        <v>0.95472000000000001</v>
      </c>
      <c r="U339" s="72" t="str">
        <f t="shared" si="63"/>
        <v>Baja</v>
      </c>
      <c r="AE339" s="17">
        <f t="shared" si="55"/>
        <v>38</v>
      </c>
      <c r="AF339" s="18">
        <f t="shared" si="56"/>
        <v>50.396986113842061</v>
      </c>
      <c r="AG339" s="17">
        <f t="shared" si="57"/>
        <v>11</v>
      </c>
      <c r="AH339" s="17">
        <f t="shared" si="58"/>
        <v>20</v>
      </c>
      <c r="AI339" s="17">
        <f t="shared" si="59"/>
        <v>0</v>
      </c>
      <c r="AJ339" s="17">
        <f t="shared" si="60"/>
        <v>31</v>
      </c>
      <c r="AK339" s="18">
        <f t="shared" si="61"/>
        <v>54.710889650900107</v>
      </c>
      <c r="AL339" s="17">
        <v>0.95472000000000001</v>
      </c>
      <c r="AM339" s="72" t="s">
        <v>59</v>
      </c>
      <c r="AO339" s="19">
        <v>416</v>
      </c>
      <c r="AP339" s="20" t="s">
        <v>399</v>
      </c>
      <c r="AQ339" s="21">
        <v>102</v>
      </c>
      <c r="AR339" s="21">
        <v>102</v>
      </c>
      <c r="AS339" s="22">
        <v>93</v>
      </c>
      <c r="AT339" s="22">
        <v>9</v>
      </c>
      <c r="AU339" s="23">
        <v>0</v>
      </c>
      <c r="AV339" s="24">
        <v>413</v>
      </c>
      <c r="AW339" s="22">
        <v>217</v>
      </c>
      <c r="AX339" s="23">
        <v>196</v>
      </c>
      <c r="AZ339"/>
    </row>
    <row r="340" spans="2:52" x14ac:dyDescent="0.25">
      <c r="B340" s="13">
        <f t="shared" si="62"/>
        <v>337</v>
      </c>
      <c r="C340" s="28" t="str">
        <f>VLOOKUP($D$4:$D$406,[1]Hoja2!$D$2:$E$486,2,FALSE)</f>
        <v>LOS PINOS</v>
      </c>
      <c r="D340" s="17">
        <v>311</v>
      </c>
      <c r="E340" s="17">
        <v>0.94715447154471566</v>
      </c>
      <c r="F340" s="17">
        <v>0.94715447154471533</v>
      </c>
      <c r="G340" s="17">
        <v>0.95934959349593474</v>
      </c>
      <c r="H340" s="17">
        <v>0.99401197604790392</v>
      </c>
      <c r="I340" s="17">
        <v>0.98802395209580851</v>
      </c>
      <c r="J340" s="17">
        <v>1</v>
      </c>
      <c r="K340" s="17">
        <v>1</v>
      </c>
      <c r="L340" s="17">
        <v>0.98203592814371266</v>
      </c>
      <c r="M340" s="17">
        <v>0.97005988023952117</v>
      </c>
      <c r="N340" s="17">
        <v>0.55089820359281416</v>
      </c>
      <c r="O340" s="17">
        <v>0.32934131736526961</v>
      </c>
      <c r="P340" s="17">
        <v>0.8383233532934129</v>
      </c>
      <c r="Q340" s="17">
        <v>0.73652694610778435</v>
      </c>
      <c r="R340" s="17">
        <v>0.94610778443113774</v>
      </c>
      <c r="S340" s="17">
        <v>737.00000000000023</v>
      </c>
      <c r="T340" s="17">
        <v>0.95816000000000001</v>
      </c>
      <c r="U340" s="72" t="str">
        <f t="shared" si="63"/>
        <v>Baja</v>
      </c>
      <c r="AE340" s="17">
        <f t="shared" si="55"/>
        <v>741</v>
      </c>
      <c r="AF340" s="18">
        <f t="shared" si="56"/>
        <v>982.74122921992023</v>
      </c>
      <c r="AG340" s="17">
        <f t="shared" si="57"/>
        <v>41</v>
      </c>
      <c r="AH340" s="17">
        <f t="shared" si="58"/>
        <v>205</v>
      </c>
      <c r="AI340" s="17">
        <f t="shared" si="59"/>
        <v>0</v>
      </c>
      <c r="AJ340" s="17">
        <f t="shared" si="60"/>
        <v>246</v>
      </c>
      <c r="AK340" s="18">
        <f t="shared" si="61"/>
        <v>434.15738239101375</v>
      </c>
      <c r="AL340" s="17">
        <v>0.95816000000000001</v>
      </c>
      <c r="AM340" s="72" t="s">
        <v>59</v>
      </c>
      <c r="AO340" s="19">
        <v>417</v>
      </c>
      <c r="AP340" s="20" t="s">
        <v>400</v>
      </c>
      <c r="AQ340" s="21">
        <v>4</v>
      </c>
      <c r="AR340" s="21">
        <v>4</v>
      </c>
      <c r="AS340" s="22">
        <v>2</v>
      </c>
      <c r="AT340" s="22">
        <v>2</v>
      </c>
      <c r="AU340" s="23">
        <v>0</v>
      </c>
      <c r="AV340" s="24">
        <v>5</v>
      </c>
      <c r="AW340" s="22">
        <v>3</v>
      </c>
      <c r="AX340" s="23">
        <v>2</v>
      </c>
      <c r="AZ340"/>
    </row>
    <row r="341" spans="2:52" x14ac:dyDescent="0.25">
      <c r="B341" s="13">
        <f t="shared" si="62"/>
        <v>338</v>
      </c>
      <c r="C341" s="28" t="str">
        <f>VLOOKUP($D$4:$D$406,[1]Hoja2!$D$2:$E$486,2,FALSE)</f>
        <v>EL LIMONAR</v>
      </c>
      <c r="D341" s="17">
        <v>245</v>
      </c>
      <c r="E341" s="17">
        <v>0.86718749999999978</v>
      </c>
      <c r="F341" s="17">
        <v>0.984375</v>
      </c>
      <c r="G341" s="17">
        <v>0.99218749999999989</v>
      </c>
      <c r="H341" s="17">
        <v>1</v>
      </c>
      <c r="I341" s="17">
        <v>0.98863636363636365</v>
      </c>
      <c r="J341" s="17">
        <v>0.98863636363636365</v>
      </c>
      <c r="K341" s="17">
        <v>0.98863636363636365</v>
      </c>
      <c r="L341" s="17">
        <v>1</v>
      </c>
      <c r="M341" s="17">
        <v>0.98863636363636365</v>
      </c>
      <c r="N341" s="17">
        <v>0.44318181818181823</v>
      </c>
      <c r="O341" s="17">
        <v>0.28409090909090912</v>
      </c>
      <c r="P341" s="17">
        <v>0.79545454545454564</v>
      </c>
      <c r="Q341" s="17">
        <v>0.81818181818181823</v>
      </c>
      <c r="R341" s="17">
        <v>0.89772727272727271</v>
      </c>
      <c r="S341" s="17">
        <v>381.00000000000006</v>
      </c>
      <c r="T341" s="17">
        <v>0.9587</v>
      </c>
      <c r="U341" s="72" t="str">
        <f t="shared" si="63"/>
        <v>Baja</v>
      </c>
      <c r="AE341" s="17">
        <f t="shared" si="55"/>
        <v>384</v>
      </c>
      <c r="AF341" s="18">
        <f t="shared" si="56"/>
        <v>509.27480704514085</v>
      </c>
      <c r="AG341" s="17">
        <f t="shared" si="57"/>
        <v>14</v>
      </c>
      <c r="AH341" s="17">
        <f t="shared" si="58"/>
        <v>115</v>
      </c>
      <c r="AI341" s="17">
        <f t="shared" si="59"/>
        <v>0</v>
      </c>
      <c r="AJ341" s="17">
        <f t="shared" si="60"/>
        <v>129</v>
      </c>
      <c r="AK341" s="18">
        <f t="shared" si="61"/>
        <v>227.66789564406818</v>
      </c>
      <c r="AL341" s="17">
        <v>0.9587</v>
      </c>
      <c r="AM341" s="72" t="s">
        <v>59</v>
      </c>
      <c r="AO341" s="19">
        <v>418</v>
      </c>
      <c r="AP341" s="20" t="s">
        <v>401</v>
      </c>
      <c r="AQ341" s="21">
        <v>3</v>
      </c>
      <c r="AR341" s="21">
        <v>3</v>
      </c>
      <c r="AS341" s="22">
        <v>3</v>
      </c>
      <c r="AT341" s="22">
        <v>0</v>
      </c>
      <c r="AU341" s="23">
        <v>0</v>
      </c>
      <c r="AV341" s="24">
        <v>9</v>
      </c>
      <c r="AW341" s="22">
        <v>3</v>
      </c>
      <c r="AX341" s="23">
        <v>6</v>
      </c>
      <c r="AZ341"/>
    </row>
    <row r="342" spans="2:52" x14ac:dyDescent="0.25">
      <c r="B342" s="13">
        <f t="shared" si="62"/>
        <v>339</v>
      </c>
      <c r="C342" s="28" t="str">
        <f>VLOOKUP($D$4:$D$406,[1]Hoja2!$D$2:$E$486,2,FALSE)</f>
        <v>Col. Dubon</v>
      </c>
      <c r="D342" s="17">
        <v>59</v>
      </c>
      <c r="E342" s="17">
        <v>0.87922705314009664</v>
      </c>
      <c r="F342" s="17">
        <v>0.92753623188405809</v>
      </c>
      <c r="G342" s="17">
        <v>0.96135265700483086</v>
      </c>
      <c r="H342" s="17">
        <v>0.98076923076923073</v>
      </c>
      <c r="I342" s="17">
        <v>0.98717948717948723</v>
      </c>
      <c r="J342" s="17">
        <v>0.9935897435897435</v>
      </c>
      <c r="K342" s="17">
        <v>0.9935897435897435</v>
      </c>
      <c r="L342" s="17">
        <v>0.94230769230769251</v>
      </c>
      <c r="M342" s="17">
        <v>0.9679487179487184</v>
      </c>
      <c r="N342" s="17">
        <v>0.57692307692307665</v>
      </c>
      <c r="O342" s="17">
        <v>0.3076923076923076</v>
      </c>
      <c r="P342" s="17">
        <v>0.67307692307692324</v>
      </c>
      <c r="Q342" s="17">
        <v>0.81410256410256399</v>
      </c>
      <c r="R342" s="17">
        <v>0.94871794871794901</v>
      </c>
      <c r="S342" s="17">
        <v>695.99999999999943</v>
      </c>
      <c r="T342" s="17">
        <v>0.96428000000000003</v>
      </c>
      <c r="U342" s="72" t="str">
        <f t="shared" si="63"/>
        <v>Baja</v>
      </c>
      <c r="AE342" s="17">
        <f t="shared" si="55"/>
        <v>750</v>
      </c>
      <c r="AF342" s="18">
        <f t="shared" si="56"/>
        <v>994.67735751004068</v>
      </c>
      <c r="AG342" s="17">
        <f t="shared" si="57"/>
        <v>19</v>
      </c>
      <c r="AH342" s="17">
        <f t="shared" si="58"/>
        <v>199</v>
      </c>
      <c r="AI342" s="17">
        <f t="shared" si="59"/>
        <v>0</v>
      </c>
      <c r="AJ342" s="17">
        <f t="shared" si="60"/>
        <v>218</v>
      </c>
      <c r="AK342" s="18">
        <f t="shared" si="61"/>
        <v>384.74109496439428</v>
      </c>
      <c r="AL342" s="17">
        <v>0.96428000000000003</v>
      </c>
      <c r="AM342" s="72" t="s">
        <v>59</v>
      </c>
      <c r="AO342" s="19">
        <v>419</v>
      </c>
      <c r="AP342" s="20" t="s">
        <v>402</v>
      </c>
      <c r="AQ342" s="21">
        <v>7</v>
      </c>
      <c r="AR342" s="21">
        <v>7</v>
      </c>
      <c r="AS342" s="22">
        <v>6</v>
      </c>
      <c r="AT342" s="22">
        <v>1</v>
      </c>
      <c r="AU342" s="23">
        <v>0</v>
      </c>
      <c r="AV342" s="24">
        <v>23</v>
      </c>
      <c r="AW342" s="22">
        <v>13</v>
      </c>
      <c r="AX342" s="23">
        <v>10</v>
      </c>
      <c r="AZ342"/>
    </row>
    <row r="343" spans="2:52" x14ac:dyDescent="0.25">
      <c r="B343" s="13">
        <f t="shared" si="62"/>
        <v>340</v>
      </c>
      <c r="C343" s="28" t="str">
        <f>VLOOKUP($D$4:$D$406,[1]Hoja2!$D$2:$E$486,2,FALSE)</f>
        <v>LOS CASTAÑOS II ETAPA</v>
      </c>
      <c r="D343" s="17">
        <v>308</v>
      </c>
      <c r="E343" s="17">
        <v>0.95535714285714268</v>
      </c>
      <c r="F343" s="17">
        <v>1</v>
      </c>
      <c r="G343" s="17">
        <v>0.98214285714285721</v>
      </c>
      <c r="H343" s="17">
        <v>0.98701298701298701</v>
      </c>
      <c r="I343" s="17">
        <v>1</v>
      </c>
      <c r="J343" s="17">
        <v>1</v>
      </c>
      <c r="K343" s="17">
        <v>1</v>
      </c>
      <c r="L343" s="17">
        <v>0.97402597402597413</v>
      </c>
      <c r="M343" s="17">
        <v>0.96103896103896103</v>
      </c>
      <c r="N343" s="17">
        <v>0.59740259740259727</v>
      </c>
      <c r="O343" s="17">
        <v>0.2987012987012988</v>
      </c>
      <c r="P343" s="17">
        <v>0.7142857142857143</v>
      </c>
      <c r="Q343" s="17">
        <v>0.7402597402597404</v>
      </c>
      <c r="R343" s="17">
        <v>0.89610389610389629</v>
      </c>
      <c r="S343" s="17">
        <v>290.99999999999994</v>
      </c>
      <c r="T343" s="17">
        <v>0.96972000000000003</v>
      </c>
      <c r="U343" s="72" t="str">
        <f t="shared" si="63"/>
        <v>Baja</v>
      </c>
      <c r="AE343" s="17">
        <f t="shared" si="55"/>
        <v>291</v>
      </c>
      <c r="AF343" s="18">
        <f t="shared" si="56"/>
        <v>385.93481471389578</v>
      </c>
      <c r="AG343" s="17">
        <f t="shared" si="57"/>
        <v>28</v>
      </c>
      <c r="AH343" s="17">
        <f t="shared" si="58"/>
        <v>84</v>
      </c>
      <c r="AI343" s="17">
        <f t="shared" si="59"/>
        <v>0</v>
      </c>
      <c r="AJ343" s="17">
        <f t="shared" si="60"/>
        <v>112</v>
      </c>
      <c r="AK343" s="18">
        <f t="shared" si="61"/>
        <v>197.66514970647779</v>
      </c>
      <c r="AL343" s="17">
        <v>0.96972000000000003</v>
      </c>
      <c r="AM343" s="72" t="s">
        <v>59</v>
      </c>
      <c r="AO343" s="19">
        <v>420</v>
      </c>
      <c r="AP343" s="20" t="s">
        <v>403</v>
      </c>
      <c r="AQ343" s="21">
        <v>4</v>
      </c>
      <c r="AR343" s="21">
        <v>4</v>
      </c>
      <c r="AS343" s="22">
        <v>4</v>
      </c>
      <c r="AT343" s="22">
        <v>0</v>
      </c>
      <c r="AU343" s="23">
        <v>0</v>
      </c>
      <c r="AV343" s="24">
        <v>19</v>
      </c>
      <c r="AW343" s="22">
        <v>6</v>
      </c>
      <c r="AX343" s="23">
        <v>13</v>
      </c>
      <c r="AZ343"/>
    </row>
    <row r="344" spans="2:52" x14ac:dyDescent="0.25">
      <c r="B344" s="13">
        <f t="shared" si="62"/>
        <v>341</v>
      </c>
      <c r="C344" s="28" t="str">
        <f>VLOOKUP($D$4:$D$406,[1]Hoja2!$D$2:$E$486,2,FALSE)</f>
        <v>SATELITE 3era ETAPA</v>
      </c>
      <c r="D344" s="17">
        <v>391</v>
      </c>
      <c r="E344" s="17">
        <v>0.95530726256983234</v>
      </c>
      <c r="F344" s="17">
        <v>0.99441340782122878</v>
      </c>
      <c r="G344" s="17">
        <v>1</v>
      </c>
      <c r="H344" s="17">
        <v>1</v>
      </c>
      <c r="I344" s="17">
        <v>0.98726114649681529</v>
      </c>
      <c r="J344" s="17">
        <v>1</v>
      </c>
      <c r="K344" s="17">
        <v>1</v>
      </c>
      <c r="L344" s="17">
        <v>1</v>
      </c>
      <c r="M344" s="17">
        <v>0.9872611464968154</v>
      </c>
      <c r="N344" s="17">
        <v>0.4649681528662421</v>
      </c>
      <c r="O344" s="17">
        <v>0.26114649681528679</v>
      </c>
      <c r="P344" s="17">
        <v>0.61783439490445857</v>
      </c>
      <c r="Q344" s="17">
        <v>0.80254777070063688</v>
      </c>
      <c r="R344" s="17">
        <v>0.95541401273885362</v>
      </c>
      <c r="S344" s="17">
        <v>715</v>
      </c>
      <c r="T344" s="17">
        <v>0.97460999999999998</v>
      </c>
      <c r="U344" s="72" t="str">
        <f t="shared" si="63"/>
        <v>Baja</v>
      </c>
      <c r="AE344" s="17">
        <f t="shared" si="55"/>
        <v>715</v>
      </c>
      <c r="AF344" s="18">
        <f t="shared" si="56"/>
        <v>948.2590808262388</v>
      </c>
      <c r="AG344" s="17">
        <f t="shared" si="57"/>
        <v>18</v>
      </c>
      <c r="AH344" s="17">
        <f t="shared" si="58"/>
        <v>161</v>
      </c>
      <c r="AI344" s="17">
        <f t="shared" si="59"/>
        <v>0</v>
      </c>
      <c r="AJ344" s="17">
        <f t="shared" si="60"/>
        <v>179</v>
      </c>
      <c r="AK344" s="18">
        <f t="shared" si="61"/>
        <v>315.91126604874574</v>
      </c>
      <c r="AL344" s="17">
        <v>0.97460999999999998</v>
      </c>
      <c r="AM344" s="72" t="s">
        <v>59</v>
      </c>
      <c r="AO344" s="19">
        <v>421</v>
      </c>
      <c r="AP344" s="20" t="s">
        <v>404</v>
      </c>
      <c r="AQ344" s="21">
        <v>1</v>
      </c>
      <c r="AR344" s="21">
        <v>1</v>
      </c>
      <c r="AS344" s="22">
        <v>1</v>
      </c>
      <c r="AT344" s="22">
        <v>0</v>
      </c>
      <c r="AU344" s="23">
        <v>0</v>
      </c>
      <c r="AV344" s="24">
        <v>2</v>
      </c>
      <c r="AW344" s="22">
        <v>1</v>
      </c>
      <c r="AX344" s="23">
        <v>1</v>
      </c>
      <c r="AZ344"/>
    </row>
    <row r="345" spans="2:52" ht="15.75" x14ac:dyDescent="0.25">
      <c r="B345" s="13">
        <f t="shared" si="62"/>
        <v>342</v>
      </c>
      <c r="C345" s="65" t="s">
        <v>85</v>
      </c>
      <c r="D345" s="17">
        <v>373</v>
      </c>
      <c r="E345" s="17">
        <v>1</v>
      </c>
      <c r="F345" s="17">
        <v>1</v>
      </c>
      <c r="G345" s="17">
        <v>1</v>
      </c>
      <c r="H345" s="17">
        <v>1</v>
      </c>
      <c r="I345" s="17">
        <v>0.66666666666666663</v>
      </c>
      <c r="J345" s="17">
        <v>1</v>
      </c>
      <c r="K345" s="17">
        <v>1</v>
      </c>
      <c r="L345" s="17">
        <v>1</v>
      </c>
      <c r="M345" s="17">
        <v>1</v>
      </c>
      <c r="N345" s="17">
        <v>0.33333333333333331</v>
      </c>
      <c r="O345" s="17">
        <v>0.66666666666666663</v>
      </c>
      <c r="P345" s="17">
        <v>0.66666666666666663</v>
      </c>
      <c r="Q345" s="17">
        <v>1</v>
      </c>
      <c r="R345" s="17">
        <v>0.66666666666666663</v>
      </c>
      <c r="S345" s="17">
        <v>9</v>
      </c>
      <c r="T345" s="17">
        <v>0.97728000000000004</v>
      </c>
      <c r="U345" s="72" t="str">
        <f t="shared" si="63"/>
        <v>Baja</v>
      </c>
      <c r="AE345" s="17">
        <f t="shared" si="55"/>
        <v>24</v>
      </c>
      <c r="AF345" s="18">
        <f t="shared" si="56"/>
        <v>31.829675440321303</v>
      </c>
      <c r="AG345" s="17">
        <f t="shared" si="57"/>
        <v>1</v>
      </c>
      <c r="AH345" s="17">
        <f t="shared" si="58"/>
        <v>6</v>
      </c>
      <c r="AI345" s="17">
        <f t="shared" si="59"/>
        <v>0</v>
      </c>
      <c r="AJ345" s="17">
        <f t="shared" si="60"/>
        <v>7</v>
      </c>
      <c r="AK345" s="18">
        <f t="shared" si="61"/>
        <v>12.354071856654862</v>
      </c>
      <c r="AL345" s="17">
        <v>0.97728000000000004</v>
      </c>
      <c r="AM345" s="72" t="s">
        <v>59</v>
      </c>
      <c r="AO345" s="19">
        <v>423</v>
      </c>
      <c r="AP345" s="20" t="s">
        <v>405</v>
      </c>
      <c r="AQ345" s="21">
        <v>30</v>
      </c>
      <c r="AR345" s="21">
        <v>30</v>
      </c>
      <c r="AS345" s="22">
        <v>27</v>
      </c>
      <c r="AT345" s="22">
        <v>3</v>
      </c>
      <c r="AU345" s="23">
        <v>0</v>
      </c>
      <c r="AV345" s="24">
        <v>143</v>
      </c>
      <c r="AW345" s="22">
        <v>78</v>
      </c>
      <c r="AX345" s="23">
        <v>65</v>
      </c>
      <c r="AZ345"/>
    </row>
    <row r="346" spans="2:52" x14ac:dyDescent="0.25">
      <c r="B346" s="13">
        <f t="shared" si="62"/>
        <v>343</v>
      </c>
      <c r="C346" s="28" t="str">
        <f>VLOOKUP($D$4:$D$406,[1]Hoja2!$D$2:$E$486,2,FALSE)</f>
        <v>Col. Residencial Guadalupe</v>
      </c>
      <c r="D346" s="17">
        <v>137</v>
      </c>
      <c r="E346" s="17">
        <v>0.94308943089430897</v>
      </c>
      <c r="F346" s="17">
        <v>0.99186991869918684</v>
      </c>
      <c r="G346" s="17">
        <v>0.98373983739837412</v>
      </c>
      <c r="H346" s="17">
        <v>0.96153846153846145</v>
      </c>
      <c r="I346" s="17">
        <v>0.93269230769230749</v>
      </c>
      <c r="J346" s="17">
        <v>0.99038461538461542</v>
      </c>
      <c r="K346" s="17">
        <v>0.98076923076923084</v>
      </c>
      <c r="L346" s="17">
        <v>0.95192307692307687</v>
      </c>
      <c r="M346" s="17">
        <v>0.98076923076923073</v>
      </c>
      <c r="N346" s="17">
        <v>0.50961538461538436</v>
      </c>
      <c r="O346" s="17">
        <v>0.32692307692307704</v>
      </c>
      <c r="P346" s="17">
        <v>0.74038461538461553</v>
      </c>
      <c r="Q346" s="17">
        <v>0.82692307692307643</v>
      </c>
      <c r="R346" s="17">
        <v>0.96153846153846179</v>
      </c>
      <c r="S346" s="17">
        <v>488.99999999999994</v>
      </c>
      <c r="T346" s="17">
        <v>0.99094000000000004</v>
      </c>
      <c r="U346" s="72" t="str">
        <f t="shared" si="63"/>
        <v>Baja</v>
      </c>
      <c r="AE346" s="17">
        <f t="shared" si="55"/>
        <v>489</v>
      </c>
      <c r="AF346" s="18">
        <f t="shared" si="56"/>
        <v>648.52963709654659</v>
      </c>
      <c r="AG346" s="17">
        <f t="shared" si="57"/>
        <v>3</v>
      </c>
      <c r="AH346" s="17">
        <f t="shared" si="58"/>
        <v>120</v>
      </c>
      <c r="AI346" s="17">
        <f t="shared" si="59"/>
        <v>0</v>
      </c>
      <c r="AJ346" s="17">
        <f t="shared" si="60"/>
        <v>123</v>
      </c>
      <c r="AK346" s="18">
        <f t="shared" si="61"/>
        <v>217.07869119550688</v>
      </c>
      <c r="AL346" s="17">
        <v>0.99094000000000004</v>
      </c>
      <c r="AM346" s="72" t="s">
        <v>59</v>
      </c>
      <c r="AO346" s="19">
        <v>426</v>
      </c>
      <c r="AP346" s="20" t="s">
        <v>406</v>
      </c>
      <c r="AQ346" s="21">
        <v>58</v>
      </c>
      <c r="AR346" s="21">
        <v>58</v>
      </c>
      <c r="AS346" s="22">
        <v>52</v>
      </c>
      <c r="AT346" s="22">
        <v>6</v>
      </c>
      <c r="AU346" s="23">
        <v>0</v>
      </c>
      <c r="AV346" s="24">
        <v>245</v>
      </c>
      <c r="AW346" s="22">
        <v>117</v>
      </c>
      <c r="AX346" s="23">
        <v>128</v>
      </c>
      <c r="AZ346"/>
    </row>
    <row r="347" spans="2:52" x14ac:dyDescent="0.25">
      <c r="B347" s="13">
        <f t="shared" si="62"/>
        <v>344</v>
      </c>
      <c r="C347" s="28" t="str">
        <f>VLOOKUP($D$4:$D$406,[1]Hoja2!$D$2:$E$486,2,FALSE)</f>
        <v>CONTINENTAL</v>
      </c>
      <c r="D347" s="17">
        <v>233</v>
      </c>
      <c r="E347" s="17">
        <v>0.76666666666666672</v>
      </c>
      <c r="F347" s="17">
        <v>0.93333333333333346</v>
      </c>
      <c r="G347" s="17">
        <v>0.96666666666666667</v>
      </c>
      <c r="H347" s="17">
        <v>0.95454545454545447</v>
      </c>
      <c r="I347" s="17">
        <v>0.95454545454545447</v>
      </c>
      <c r="J347" s="17">
        <v>0.95454545454545447</v>
      </c>
      <c r="K347" s="17">
        <v>0.95454545454545447</v>
      </c>
      <c r="L347" s="17">
        <v>1</v>
      </c>
      <c r="M347" s="17">
        <v>0.95454545454545447</v>
      </c>
      <c r="N347" s="17">
        <v>0.77272727272727282</v>
      </c>
      <c r="O347" s="17">
        <v>0.68181818181818188</v>
      </c>
      <c r="P347" s="17">
        <v>0.68181818181818188</v>
      </c>
      <c r="Q347" s="17">
        <v>0.68181818181818188</v>
      </c>
      <c r="R347" s="17">
        <v>0.86363636363636354</v>
      </c>
      <c r="S347" s="17">
        <v>89.000000000000014</v>
      </c>
      <c r="T347" s="17">
        <v>0.99217</v>
      </c>
      <c r="U347" s="72" t="str">
        <f t="shared" si="63"/>
        <v>Baja</v>
      </c>
      <c r="AE347" s="17">
        <f t="shared" si="55"/>
        <v>89</v>
      </c>
      <c r="AF347" s="18">
        <f t="shared" si="56"/>
        <v>118.03504642452484</v>
      </c>
      <c r="AG347" s="17">
        <f t="shared" si="57"/>
        <v>8</v>
      </c>
      <c r="AH347" s="17">
        <f t="shared" si="58"/>
        <v>22</v>
      </c>
      <c r="AI347" s="17">
        <f t="shared" si="59"/>
        <v>0</v>
      </c>
      <c r="AJ347" s="17">
        <f t="shared" si="60"/>
        <v>30</v>
      </c>
      <c r="AK347" s="18">
        <f t="shared" si="61"/>
        <v>52.946022242806556</v>
      </c>
      <c r="AL347" s="17">
        <v>0.99217</v>
      </c>
      <c r="AM347" s="72" t="s">
        <v>59</v>
      </c>
      <c r="AO347" s="19">
        <v>427</v>
      </c>
      <c r="AP347" s="20" t="s">
        <v>407</v>
      </c>
      <c r="AQ347" s="21">
        <v>31</v>
      </c>
      <c r="AR347" s="21">
        <v>31</v>
      </c>
      <c r="AS347" s="22">
        <v>26</v>
      </c>
      <c r="AT347" s="22">
        <v>5</v>
      </c>
      <c r="AU347" s="23">
        <v>0</v>
      </c>
      <c r="AV347" s="24">
        <v>101</v>
      </c>
      <c r="AW347" s="22">
        <v>54</v>
      </c>
      <c r="AX347" s="23">
        <v>47</v>
      </c>
      <c r="AZ347"/>
    </row>
    <row r="348" spans="2:52" x14ac:dyDescent="0.25">
      <c r="B348" s="13">
        <f t="shared" si="62"/>
        <v>345</v>
      </c>
      <c r="C348" s="28" t="str">
        <f>VLOOKUP($D$4:$D$406,[1]Hoja2!$D$2:$E$486,2,FALSE)</f>
        <v>Col. Los Castaños</v>
      </c>
      <c r="D348" s="17">
        <v>106</v>
      </c>
      <c r="E348" s="17">
        <v>0.94005847953216437</v>
      </c>
      <c r="F348" s="17">
        <v>0.98682284040995527</v>
      </c>
      <c r="G348" s="17">
        <v>0.98975109809663264</v>
      </c>
      <c r="H348" s="17">
        <v>0.99185667752442941</v>
      </c>
      <c r="I348" s="17">
        <v>0.9853420195439746</v>
      </c>
      <c r="J348" s="17">
        <v>0.99837133550488633</v>
      </c>
      <c r="K348" s="17">
        <v>1</v>
      </c>
      <c r="L348" s="17">
        <v>0.96905537459283364</v>
      </c>
      <c r="M348" s="17">
        <v>0.97557003257329</v>
      </c>
      <c r="N348" s="17">
        <v>0.42671009771986979</v>
      </c>
      <c r="O348" s="17">
        <v>0.23941368078175868</v>
      </c>
      <c r="P348" s="17">
        <v>0.74429967426710097</v>
      </c>
      <c r="Q348" s="17">
        <v>0.85993485342019504</v>
      </c>
      <c r="R348" s="17">
        <v>0.92345276872964133</v>
      </c>
      <c r="S348" s="17">
        <v>2738.0000000000018</v>
      </c>
      <c r="T348" s="17">
        <v>0.99761999999999995</v>
      </c>
      <c r="U348" s="72" t="str">
        <f t="shared" si="63"/>
        <v>Baja</v>
      </c>
      <c r="AE348" s="17">
        <f t="shared" si="55"/>
        <v>2731</v>
      </c>
      <c r="AF348" s="18">
        <f t="shared" si="56"/>
        <v>3621.9518178132284</v>
      </c>
      <c r="AG348" s="17">
        <f t="shared" si="57"/>
        <v>58</v>
      </c>
      <c r="AH348" s="17">
        <f t="shared" si="58"/>
        <v>622</v>
      </c>
      <c r="AI348" s="17">
        <f t="shared" si="59"/>
        <v>1</v>
      </c>
      <c r="AJ348" s="17">
        <f t="shared" si="60"/>
        <v>680</v>
      </c>
      <c r="AK348" s="18">
        <f t="shared" si="61"/>
        <v>1200.1098375036152</v>
      </c>
      <c r="AL348" s="17">
        <v>0.99761999999999995</v>
      </c>
      <c r="AM348" s="72" t="s">
        <v>59</v>
      </c>
      <c r="AO348" s="19">
        <v>428</v>
      </c>
      <c r="AP348" s="20" t="s">
        <v>408</v>
      </c>
      <c r="AQ348" s="21">
        <v>34</v>
      </c>
      <c r="AR348" s="21">
        <v>34</v>
      </c>
      <c r="AS348" s="22">
        <v>32</v>
      </c>
      <c r="AT348" s="22">
        <v>2</v>
      </c>
      <c r="AU348" s="23">
        <v>0</v>
      </c>
      <c r="AV348" s="24">
        <v>162</v>
      </c>
      <c r="AW348" s="22">
        <v>81</v>
      </c>
      <c r="AX348" s="23">
        <v>81</v>
      </c>
      <c r="AZ348"/>
    </row>
    <row r="349" spans="2:52" x14ac:dyDescent="0.25">
      <c r="B349" s="13">
        <f t="shared" si="62"/>
        <v>346</v>
      </c>
      <c r="C349" s="28" t="str">
        <f>VLOOKUP($D$4:$D$406,[1]Hoja2!$D$2:$E$486,2,FALSE)</f>
        <v>ZIP SAN JOSE</v>
      </c>
      <c r="D349" s="17">
        <v>457</v>
      </c>
      <c r="E349" s="17">
        <v>1</v>
      </c>
      <c r="F349" s="17">
        <v>1</v>
      </c>
      <c r="G349" s="17">
        <v>1</v>
      </c>
      <c r="H349" s="17">
        <v>1</v>
      </c>
      <c r="I349" s="17">
        <v>1</v>
      </c>
      <c r="J349" s="17">
        <v>1</v>
      </c>
      <c r="K349" s="17">
        <v>1</v>
      </c>
      <c r="L349" s="17">
        <v>1</v>
      </c>
      <c r="M349" s="17">
        <v>0.85714285714285721</v>
      </c>
      <c r="N349" s="17">
        <v>0.42857142857142855</v>
      </c>
      <c r="O349" s="17">
        <v>0.4285714285714286</v>
      </c>
      <c r="P349" s="17">
        <v>0.85714285714285721</v>
      </c>
      <c r="Q349" s="17">
        <v>1</v>
      </c>
      <c r="R349" s="17">
        <v>0.7142857142857143</v>
      </c>
      <c r="S349" s="17">
        <v>30</v>
      </c>
      <c r="T349" s="17">
        <v>0.99997999999999998</v>
      </c>
      <c r="U349" s="72" t="str">
        <f t="shared" si="63"/>
        <v>Baja</v>
      </c>
      <c r="AE349" s="17">
        <f t="shared" si="55"/>
        <v>30</v>
      </c>
      <c r="AF349" s="18">
        <f t="shared" si="56"/>
        <v>39.787094300401627</v>
      </c>
      <c r="AG349" s="17">
        <f t="shared" si="57"/>
        <v>9</v>
      </c>
      <c r="AH349" s="17">
        <f t="shared" si="58"/>
        <v>9</v>
      </c>
      <c r="AI349" s="17">
        <f t="shared" si="59"/>
        <v>0</v>
      </c>
      <c r="AJ349" s="17">
        <f t="shared" si="60"/>
        <v>18</v>
      </c>
      <c r="AK349" s="18">
        <f t="shared" si="61"/>
        <v>31.767613345683934</v>
      </c>
      <c r="AL349" s="17">
        <v>0.99997999999999998</v>
      </c>
      <c r="AM349" s="72" t="s">
        <v>59</v>
      </c>
      <c r="AO349" s="19">
        <v>429</v>
      </c>
      <c r="AP349" s="20" t="s">
        <v>409</v>
      </c>
      <c r="AQ349" s="21">
        <v>8</v>
      </c>
      <c r="AR349" s="21">
        <v>7</v>
      </c>
      <c r="AS349" s="22">
        <v>7</v>
      </c>
      <c r="AT349" s="22">
        <v>0</v>
      </c>
      <c r="AU349" s="23">
        <v>1</v>
      </c>
      <c r="AV349" s="24">
        <v>59</v>
      </c>
      <c r="AW349" s="22">
        <v>40</v>
      </c>
      <c r="AX349" s="23">
        <v>19</v>
      </c>
      <c r="AZ349"/>
    </row>
    <row r="350" spans="2:52" x14ac:dyDescent="0.25">
      <c r="B350" s="13">
        <f t="shared" si="62"/>
        <v>347</v>
      </c>
      <c r="C350" s="28" t="str">
        <f>VLOOKUP($D$4:$D$406,[1]Hoja2!$D$2:$E$486,2,FALSE)</f>
        <v>Col. Colvisula</v>
      </c>
      <c r="D350" s="17">
        <v>56</v>
      </c>
      <c r="E350" s="17">
        <v>0.93203883495145634</v>
      </c>
      <c r="F350" s="17">
        <v>1</v>
      </c>
      <c r="G350" s="17">
        <v>0.99029126213592233</v>
      </c>
      <c r="H350" s="17">
        <v>1</v>
      </c>
      <c r="I350" s="17">
        <v>0.15517241379310348</v>
      </c>
      <c r="J350" s="17">
        <v>1</v>
      </c>
      <c r="K350" s="17">
        <v>1</v>
      </c>
      <c r="L350" s="17">
        <v>0.98275862068965503</v>
      </c>
      <c r="M350" s="17">
        <v>1</v>
      </c>
      <c r="N350" s="17">
        <v>0.67241379310344818</v>
      </c>
      <c r="O350" s="17">
        <v>0.48275862068965508</v>
      </c>
      <c r="P350" s="17">
        <v>0.89655172413793083</v>
      </c>
      <c r="Q350" s="17">
        <v>0.91379310344827569</v>
      </c>
      <c r="R350" s="17">
        <v>0.93103448275862055</v>
      </c>
      <c r="S350" s="17">
        <v>249</v>
      </c>
      <c r="T350" s="17">
        <v>1.0094399999999999</v>
      </c>
      <c r="U350" s="72" t="str">
        <f t="shared" si="63"/>
        <v>Baja</v>
      </c>
      <c r="AE350" s="17">
        <f t="shared" si="55"/>
        <v>276</v>
      </c>
      <c r="AF350" s="18">
        <f t="shared" si="56"/>
        <v>366.04126756369499</v>
      </c>
      <c r="AG350" s="17">
        <f t="shared" si="57"/>
        <v>9</v>
      </c>
      <c r="AH350" s="17">
        <f t="shared" si="58"/>
        <v>98</v>
      </c>
      <c r="AI350" s="17">
        <f t="shared" si="59"/>
        <v>0</v>
      </c>
      <c r="AJ350" s="17">
        <f t="shared" si="60"/>
        <v>107</v>
      </c>
      <c r="AK350" s="18">
        <f t="shared" si="61"/>
        <v>188.84081266601004</v>
      </c>
      <c r="AL350" s="17">
        <v>1.0094399999999999</v>
      </c>
      <c r="AM350" s="72" t="s">
        <v>59</v>
      </c>
      <c r="AO350" s="19">
        <v>430</v>
      </c>
      <c r="AP350" s="20" t="s">
        <v>410</v>
      </c>
      <c r="AQ350" s="21">
        <v>8</v>
      </c>
      <c r="AR350" s="21">
        <v>8</v>
      </c>
      <c r="AS350" s="22">
        <v>8</v>
      </c>
      <c r="AT350" s="22">
        <v>0</v>
      </c>
      <c r="AU350" s="23">
        <v>0</v>
      </c>
      <c r="AV350" s="24">
        <v>45</v>
      </c>
      <c r="AW350" s="22">
        <v>17</v>
      </c>
      <c r="AX350" s="23">
        <v>28</v>
      </c>
      <c r="AZ350"/>
    </row>
    <row r="351" spans="2:52" x14ac:dyDescent="0.25">
      <c r="B351" s="13">
        <f t="shared" si="62"/>
        <v>348</v>
      </c>
      <c r="C351" s="28" t="str">
        <f>VLOOKUP($D$4:$D$406,[1]Hoja2!$D$2:$E$486,2,FALSE)</f>
        <v>LA SABANA</v>
      </c>
      <c r="D351" s="17">
        <v>286</v>
      </c>
      <c r="E351" s="17">
        <v>0.98342541436464059</v>
      </c>
      <c r="F351" s="17">
        <v>0.97237569060773532</v>
      </c>
      <c r="G351" s="17">
        <v>0.98895027624309395</v>
      </c>
      <c r="H351" s="17">
        <v>0.97986577181208057</v>
      </c>
      <c r="I351" s="17">
        <v>0.97986577181208045</v>
      </c>
      <c r="J351" s="17">
        <v>0.99328859060402674</v>
      </c>
      <c r="K351" s="17">
        <v>0.99328859060402674</v>
      </c>
      <c r="L351" s="17">
        <v>0.97986577181208057</v>
      </c>
      <c r="M351" s="17">
        <v>0.97986577181208057</v>
      </c>
      <c r="N351" s="17">
        <v>0.55033557046979831</v>
      </c>
      <c r="O351" s="17">
        <v>0.29530201342281875</v>
      </c>
      <c r="P351" s="17">
        <v>0.77181208053691275</v>
      </c>
      <c r="Q351" s="17">
        <v>0.83892617449664431</v>
      </c>
      <c r="R351" s="17">
        <v>0.9194630872483216</v>
      </c>
      <c r="S351" s="17">
        <v>702.00000000000023</v>
      </c>
      <c r="T351" s="17">
        <v>1.01071</v>
      </c>
      <c r="U351" s="72" t="str">
        <f t="shared" si="63"/>
        <v>Baja</v>
      </c>
      <c r="AE351" s="17">
        <f t="shared" si="55"/>
        <v>715</v>
      </c>
      <c r="AF351" s="18">
        <f t="shared" si="56"/>
        <v>948.2590808262388</v>
      </c>
      <c r="AG351" s="17">
        <f t="shared" si="57"/>
        <v>32</v>
      </c>
      <c r="AH351" s="17">
        <f t="shared" si="58"/>
        <v>152</v>
      </c>
      <c r="AI351" s="17">
        <f t="shared" si="59"/>
        <v>0</v>
      </c>
      <c r="AJ351" s="17">
        <f t="shared" si="60"/>
        <v>184</v>
      </c>
      <c r="AK351" s="18">
        <f t="shared" si="61"/>
        <v>324.73560308921355</v>
      </c>
      <c r="AL351" s="17">
        <v>1.01071</v>
      </c>
      <c r="AM351" s="72" t="s">
        <v>59</v>
      </c>
      <c r="AO351" s="19">
        <v>431</v>
      </c>
      <c r="AP351" s="20" t="s">
        <v>411</v>
      </c>
      <c r="AQ351" s="21">
        <v>4</v>
      </c>
      <c r="AR351" s="21">
        <v>4</v>
      </c>
      <c r="AS351" s="22">
        <v>4</v>
      </c>
      <c r="AT351" s="22">
        <v>0</v>
      </c>
      <c r="AU351" s="23">
        <v>0</v>
      </c>
      <c r="AV351" s="24">
        <v>22</v>
      </c>
      <c r="AW351" s="22">
        <v>11</v>
      </c>
      <c r="AX351" s="23">
        <v>11</v>
      </c>
      <c r="AZ351"/>
    </row>
    <row r="352" spans="2:52" x14ac:dyDescent="0.25">
      <c r="B352" s="13">
        <f t="shared" si="62"/>
        <v>349</v>
      </c>
      <c r="C352" s="28" t="str">
        <f>VLOOKUP($D$4:$D$406,[1]Hoja2!$D$2:$E$486,2,FALSE)</f>
        <v>MONTEFRESCO ESTE</v>
      </c>
      <c r="D352" s="17">
        <v>330</v>
      </c>
      <c r="E352" s="17">
        <v>1</v>
      </c>
      <c r="F352" s="17">
        <v>1</v>
      </c>
      <c r="G352" s="17">
        <v>1</v>
      </c>
      <c r="H352" s="17">
        <v>1</v>
      </c>
      <c r="I352" s="17">
        <v>1</v>
      </c>
      <c r="J352" s="17">
        <v>1</v>
      </c>
      <c r="K352" s="17">
        <v>1</v>
      </c>
      <c r="L352" s="17">
        <v>1</v>
      </c>
      <c r="M352" s="17">
        <v>1</v>
      </c>
      <c r="N352" s="17">
        <v>0.6</v>
      </c>
      <c r="O352" s="17">
        <v>0</v>
      </c>
      <c r="P352" s="17">
        <v>1</v>
      </c>
      <c r="Q352" s="17">
        <v>0.8</v>
      </c>
      <c r="R352" s="17">
        <v>1</v>
      </c>
      <c r="S352" s="17">
        <v>21</v>
      </c>
      <c r="T352" s="17">
        <v>1.0164899999999999</v>
      </c>
      <c r="U352" s="72" t="str">
        <f t="shared" si="63"/>
        <v>Baja</v>
      </c>
      <c r="AE352" s="17">
        <f t="shared" si="55"/>
        <v>21</v>
      </c>
      <c r="AF352" s="18">
        <f t="shared" si="56"/>
        <v>27.850966010281141</v>
      </c>
      <c r="AG352" s="17">
        <f t="shared" si="57"/>
        <v>4</v>
      </c>
      <c r="AH352" s="17">
        <f t="shared" si="58"/>
        <v>7</v>
      </c>
      <c r="AI352" s="17">
        <f t="shared" si="59"/>
        <v>0</v>
      </c>
      <c r="AJ352" s="17">
        <f t="shared" si="60"/>
        <v>11</v>
      </c>
      <c r="AK352" s="18">
        <f t="shared" si="61"/>
        <v>19.413541489029068</v>
      </c>
      <c r="AL352" s="17">
        <v>1.0164899999999999</v>
      </c>
      <c r="AM352" s="72" t="s">
        <v>59</v>
      </c>
      <c r="AO352" s="19">
        <v>432</v>
      </c>
      <c r="AP352" s="20" t="s">
        <v>412</v>
      </c>
      <c r="AQ352" s="21">
        <v>30</v>
      </c>
      <c r="AR352" s="21">
        <v>30</v>
      </c>
      <c r="AS352" s="22">
        <v>25</v>
      </c>
      <c r="AT352" s="22">
        <v>5</v>
      </c>
      <c r="AU352" s="23">
        <v>0</v>
      </c>
      <c r="AV352" s="24">
        <v>85</v>
      </c>
      <c r="AW352" s="22">
        <v>41</v>
      </c>
      <c r="AX352" s="23">
        <v>44</v>
      </c>
      <c r="AZ352"/>
    </row>
    <row r="353" spans="2:52" x14ac:dyDescent="0.25">
      <c r="B353" s="13">
        <f t="shared" si="62"/>
        <v>350</v>
      </c>
      <c r="C353" s="28" t="str">
        <f>VLOOKUP($D$4:$D$406,[1]Hoja2!$D$2:$E$486,2,FALSE)</f>
        <v>SATELITE IV ETAPA</v>
      </c>
      <c r="D353" s="17">
        <v>392</v>
      </c>
      <c r="E353" s="17">
        <v>0.97692307692307667</v>
      </c>
      <c r="F353" s="17">
        <v>1</v>
      </c>
      <c r="G353" s="17">
        <v>1</v>
      </c>
      <c r="H353" s="17">
        <v>0.99009900990099009</v>
      </c>
      <c r="I353" s="17">
        <v>0.94059405940594054</v>
      </c>
      <c r="J353" s="17">
        <v>1</v>
      </c>
      <c r="K353" s="17">
        <v>1</v>
      </c>
      <c r="L353" s="17">
        <v>0.98019801980198029</v>
      </c>
      <c r="M353" s="17">
        <v>0.91089108910891092</v>
      </c>
      <c r="N353" s="17">
        <v>0.52475247524752455</v>
      </c>
      <c r="O353" s="17">
        <v>0.33663366336633654</v>
      </c>
      <c r="P353" s="17">
        <v>0.52475247524752489</v>
      </c>
      <c r="Q353" s="17">
        <v>0.89108910891089121</v>
      </c>
      <c r="R353" s="17">
        <v>0.98019801980198051</v>
      </c>
      <c r="S353" s="17">
        <v>425</v>
      </c>
      <c r="T353" s="17">
        <v>1.0250300000000001</v>
      </c>
      <c r="U353" s="72" t="str">
        <f t="shared" si="63"/>
        <v>Baja</v>
      </c>
      <c r="AE353" s="17">
        <f t="shared" si="55"/>
        <v>430</v>
      </c>
      <c r="AF353" s="18">
        <f t="shared" si="56"/>
        <v>570.28168497242336</v>
      </c>
      <c r="AG353" s="17">
        <f t="shared" si="57"/>
        <v>17</v>
      </c>
      <c r="AH353" s="17">
        <f t="shared" si="58"/>
        <v>114</v>
      </c>
      <c r="AI353" s="17">
        <f t="shared" si="59"/>
        <v>0</v>
      </c>
      <c r="AJ353" s="17">
        <f t="shared" si="60"/>
        <v>131</v>
      </c>
      <c r="AK353" s="18">
        <f t="shared" si="61"/>
        <v>231.19763046025528</v>
      </c>
      <c r="AL353" s="17">
        <v>1.0250300000000001</v>
      </c>
      <c r="AM353" s="72" t="s">
        <v>59</v>
      </c>
      <c r="AO353" s="19">
        <v>435</v>
      </c>
      <c r="AP353" s="20" t="s">
        <v>413</v>
      </c>
      <c r="AQ353" s="21">
        <v>26</v>
      </c>
      <c r="AR353" s="21">
        <v>26</v>
      </c>
      <c r="AS353" s="22">
        <v>14</v>
      </c>
      <c r="AT353" s="22">
        <v>12</v>
      </c>
      <c r="AU353" s="23">
        <v>0</v>
      </c>
      <c r="AV353" s="24">
        <v>61</v>
      </c>
      <c r="AW353" s="22">
        <v>29</v>
      </c>
      <c r="AX353" s="23">
        <v>32</v>
      </c>
      <c r="AZ353"/>
    </row>
    <row r="354" spans="2:52" x14ac:dyDescent="0.25">
      <c r="B354" s="13">
        <f t="shared" si="62"/>
        <v>351</v>
      </c>
      <c r="C354" s="28" t="str">
        <f>VLOOKUP($D$4:$D$406,[1]Hoja2!$D$2:$E$486,2,FALSE)</f>
        <v>Col. Bella Vista</v>
      </c>
      <c r="D354" s="17">
        <v>40</v>
      </c>
      <c r="E354" s="17">
        <v>0.92178770949720645</v>
      </c>
      <c r="F354" s="17">
        <v>0.94382022471910088</v>
      </c>
      <c r="G354" s="17">
        <v>0.93820224719101109</v>
      </c>
      <c r="H354" s="17">
        <v>0.96268656716417922</v>
      </c>
      <c r="I354" s="17">
        <v>0.89552238805970164</v>
      </c>
      <c r="J354" s="17">
        <v>0.9701492537313432</v>
      </c>
      <c r="K354" s="17">
        <v>0.97761194029850729</v>
      </c>
      <c r="L354" s="17">
        <v>0.97014925373134275</v>
      </c>
      <c r="M354" s="17">
        <v>0.84328358208955223</v>
      </c>
      <c r="N354" s="17">
        <v>0.69402985074626866</v>
      </c>
      <c r="O354" s="17">
        <v>0.61194029850746301</v>
      </c>
      <c r="P354" s="17">
        <v>0.76865671641791067</v>
      </c>
      <c r="Q354" s="17">
        <v>0.78358208955223885</v>
      </c>
      <c r="R354" s="17">
        <v>0.86567164179104472</v>
      </c>
      <c r="S354" s="17">
        <v>550.99999999999989</v>
      </c>
      <c r="T354" s="17">
        <v>1.02525</v>
      </c>
      <c r="U354" s="72" t="str">
        <f t="shared" si="63"/>
        <v>Baja</v>
      </c>
      <c r="AE354" s="17">
        <f t="shared" si="55"/>
        <v>565</v>
      </c>
      <c r="AF354" s="18">
        <f t="shared" si="56"/>
        <v>749.32360932423069</v>
      </c>
      <c r="AG354" s="17">
        <f t="shared" si="57"/>
        <v>15</v>
      </c>
      <c r="AH354" s="17">
        <f t="shared" si="58"/>
        <v>166</v>
      </c>
      <c r="AI354" s="17">
        <f t="shared" si="59"/>
        <v>1</v>
      </c>
      <c r="AJ354" s="17">
        <f t="shared" si="60"/>
        <v>181</v>
      </c>
      <c r="AK354" s="18">
        <f t="shared" si="61"/>
        <v>319.4410008649329</v>
      </c>
      <c r="AL354" s="17">
        <v>1.02525</v>
      </c>
      <c r="AM354" s="72" t="s">
        <v>59</v>
      </c>
      <c r="AO354" s="19">
        <v>436</v>
      </c>
      <c r="AP354" s="20" t="s">
        <v>414</v>
      </c>
      <c r="AQ354" s="21">
        <v>86</v>
      </c>
      <c r="AR354" s="21">
        <v>86</v>
      </c>
      <c r="AS354" s="22">
        <v>82</v>
      </c>
      <c r="AT354" s="22">
        <v>4</v>
      </c>
      <c r="AU354" s="23">
        <v>0</v>
      </c>
      <c r="AV354" s="24">
        <v>327</v>
      </c>
      <c r="AW354" s="22">
        <v>155</v>
      </c>
      <c r="AX354" s="23">
        <v>172</v>
      </c>
      <c r="AZ354"/>
    </row>
    <row r="355" spans="2:52" x14ac:dyDescent="0.25">
      <c r="B355" s="13">
        <f t="shared" si="62"/>
        <v>352</v>
      </c>
      <c r="C355" s="28" t="str">
        <f>VLOOKUP($D$4:$D$406,[1]Hoja2!$D$2:$E$486,2,FALSE)</f>
        <v>COL. DEL VALLE</v>
      </c>
      <c r="D355" s="17">
        <v>238</v>
      </c>
      <c r="E355" s="17">
        <v>0.96515679442508706</v>
      </c>
      <c r="F355" s="17">
        <v>0.99651567944250885</v>
      </c>
      <c r="G355" s="17">
        <v>0.96515679442508651</v>
      </c>
      <c r="H355" s="17">
        <v>0.99497487437185927</v>
      </c>
      <c r="I355" s="17">
        <v>0.95477386934673369</v>
      </c>
      <c r="J355" s="17">
        <v>1</v>
      </c>
      <c r="K355" s="17">
        <v>1</v>
      </c>
      <c r="L355" s="17">
        <v>0.99497487437185894</v>
      </c>
      <c r="M355" s="17">
        <v>0.98492462311557782</v>
      </c>
      <c r="N355" s="17">
        <v>0.47236180904522634</v>
      </c>
      <c r="O355" s="17">
        <v>0.26633165829145716</v>
      </c>
      <c r="P355" s="17">
        <v>0.72864321608040206</v>
      </c>
      <c r="Q355" s="17">
        <v>0.89949748743718583</v>
      </c>
      <c r="R355" s="17">
        <v>0.94472361809045236</v>
      </c>
      <c r="S355" s="17">
        <v>900.99999999999977</v>
      </c>
      <c r="T355" s="17">
        <v>1.03183</v>
      </c>
      <c r="U355" s="72" t="str">
        <f t="shared" si="63"/>
        <v>Baja</v>
      </c>
      <c r="AE355" s="17">
        <f t="shared" si="55"/>
        <v>888</v>
      </c>
      <c r="AF355" s="18">
        <f t="shared" si="56"/>
        <v>1177.6979912918882</v>
      </c>
      <c r="AG355" s="17">
        <f t="shared" si="57"/>
        <v>60</v>
      </c>
      <c r="AH355" s="17">
        <f t="shared" si="58"/>
        <v>224</v>
      </c>
      <c r="AI355" s="17">
        <f t="shared" si="59"/>
        <v>0</v>
      </c>
      <c r="AJ355" s="17">
        <f t="shared" si="60"/>
        <v>284</v>
      </c>
      <c r="AK355" s="18">
        <f t="shared" si="61"/>
        <v>501.22234389856874</v>
      </c>
      <c r="AL355" s="17">
        <v>1.03183</v>
      </c>
      <c r="AM355" s="72" t="s">
        <v>59</v>
      </c>
      <c r="AO355" s="19">
        <v>437</v>
      </c>
      <c r="AP355" s="20" t="s">
        <v>415</v>
      </c>
      <c r="AQ355" s="21">
        <v>156</v>
      </c>
      <c r="AR355" s="21">
        <v>156</v>
      </c>
      <c r="AS355" s="22">
        <v>154</v>
      </c>
      <c r="AT355" s="22">
        <v>2</v>
      </c>
      <c r="AU355" s="23">
        <v>0</v>
      </c>
      <c r="AV355" s="24">
        <v>679</v>
      </c>
      <c r="AW355" s="22">
        <v>334</v>
      </c>
      <c r="AX355" s="23">
        <v>345</v>
      </c>
      <c r="AZ355"/>
    </row>
    <row r="356" spans="2:52" x14ac:dyDescent="0.25">
      <c r="B356" s="13">
        <f t="shared" si="62"/>
        <v>353</v>
      </c>
      <c r="C356" s="28" t="str">
        <f>VLOOKUP($D$4:$D$406,[1]Hoja2!$D$2:$E$486,2,FALSE)</f>
        <v>Col. Figueroa</v>
      </c>
      <c r="D356" s="17">
        <v>68</v>
      </c>
      <c r="E356" s="17">
        <v>0.83216783216783208</v>
      </c>
      <c r="F356" s="17">
        <v>0.87412587412587428</v>
      </c>
      <c r="G356" s="17">
        <v>0.90909090909090928</v>
      </c>
      <c r="H356" s="17">
        <v>0.9780219780219781</v>
      </c>
      <c r="I356" s="17">
        <v>0.98901098901098916</v>
      </c>
      <c r="J356" s="17">
        <v>1</v>
      </c>
      <c r="K356" s="17">
        <v>1</v>
      </c>
      <c r="L356" s="17">
        <v>0.95604395604395587</v>
      </c>
      <c r="M356" s="17">
        <v>0.91208791208791207</v>
      </c>
      <c r="N356" s="17">
        <v>0.76923076923076894</v>
      </c>
      <c r="O356" s="17">
        <v>0.57142857142857162</v>
      </c>
      <c r="P356" s="17">
        <v>0.78021978021978022</v>
      </c>
      <c r="Q356" s="17">
        <v>0.78021978021978</v>
      </c>
      <c r="R356" s="17">
        <v>0.89010989010989028</v>
      </c>
      <c r="S356" s="17">
        <v>450.00000000000006</v>
      </c>
      <c r="T356" s="17">
        <v>1.0339100000000001</v>
      </c>
      <c r="U356" s="72" t="str">
        <f t="shared" si="63"/>
        <v>Baja</v>
      </c>
      <c r="AE356" s="17">
        <f t="shared" si="55"/>
        <v>483</v>
      </c>
      <c r="AF356" s="18">
        <f t="shared" si="56"/>
        <v>640.57221823646626</v>
      </c>
      <c r="AG356" s="17">
        <f t="shared" si="57"/>
        <v>36</v>
      </c>
      <c r="AH356" s="17">
        <f t="shared" si="58"/>
        <v>115</v>
      </c>
      <c r="AI356" s="17">
        <f t="shared" si="59"/>
        <v>0</v>
      </c>
      <c r="AJ356" s="17">
        <f t="shared" si="60"/>
        <v>151</v>
      </c>
      <c r="AK356" s="18">
        <f t="shared" si="61"/>
        <v>266.49497862212633</v>
      </c>
      <c r="AL356" s="17">
        <v>1.0339100000000001</v>
      </c>
      <c r="AM356" s="72" t="s">
        <v>59</v>
      </c>
      <c r="AO356" s="19">
        <v>438</v>
      </c>
      <c r="AP356" s="20" t="s">
        <v>416</v>
      </c>
      <c r="AQ356" s="21">
        <v>25</v>
      </c>
      <c r="AR356" s="21">
        <v>25</v>
      </c>
      <c r="AS356" s="22">
        <v>23</v>
      </c>
      <c r="AT356" s="22">
        <v>2</v>
      </c>
      <c r="AU356" s="23">
        <v>0</v>
      </c>
      <c r="AV356" s="24">
        <v>84</v>
      </c>
      <c r="AW356" s="22">
        <v>42</v>
      </c>
      <c r="AX356" s="23">
        <v>42</v>
      </c>
      <c r="AZ356"/>
    </row>
    <row r="357" spans="2:52" x14ac:dyDescent="0.25">
      <c r="B357" s="13">
        <f t="shared" si="62"/>
        <v>354</v>
      </c>
      <c r="C357" s="28" t="str">
        <f>VLOOKUP($D$4:$D$406,[1]Hoja2!$D$2:$E$486,2,FALSE)</f>
        <v>COVIMAL</v>
      </c>
      <c r="D357" s="17">
        <v>236</v>
      </c>
      <c r="E357" s="17">
        <v>0.96551724137931061</v>
      </c>
      <c r="F357" s="17">
        <v>0.9655172413793105</v>
      </c>
      <c r="G357" s="17">
        <v>0.98850574712643702</v>
      </c>
      <c r="H357" s="17">
        <v>0.97014925373134342</v>
      </c>
      <c r="I357" s="17">
        <v>0.97014925373134342</v>
      </c>
      <c r="J357" s="17">
        <v>1</v>
      </c>
      <c r="K357" s="17">
        <v>1</v>
      </c>
      <c r="L357" s="17">
        <v>0.98507462686567171</v>
      </c>
      <c r="M357" s="17">
        <v>0.9552238805970148</v>
      </c>
      <c r="N357" s="17">
        <v>0.53731343283582089</v>
      </c>
      <c r="O357" s="17">
        <v>0.31343283582089543</v>
      </c>
      <c r="P357" s="17">
        <v>0.83582089552238803</v>
      </c>
      <c r="Q357" s="17">
        <v>0.83582089552238836</v>
      </c>
      <c r="R357" s="17">
        <v>0.9552238805970148</v>
      </c>
      <c r="S357" s="17">
        <v>278.99999999999994</v>
      </c>
      <c r="T357" s="17">
        <v>1.03545</v>
      </c>
      <c r="U357" s="72" t="str">
        <f t="shared" si="63"/>
        <v>Baja</v>
      </c>
      <c r="AE357" s="17">
        <f t="shared" si="55"/>
        <v>279</v>
      </c>
      <c r="AF357" s="18">
        <f t="shared" si="56"/>
        <v>370.01997699373516</v>
      </c>
      <c r="AG357" s="17">
        <f t="shared" si="57"/>
        <v>17</v>
      </c>
      <c r="AH357" s="17">
        <f t="shared" si="58"/>
        <v>71</v>
      </c>
      <c r="AI357" s="17">
        <f t="shared" si="59"/>
        <v>0</v>
      </c>
      <c r="AJ357" s="17">
        <f t="shared" si="60"/>
        <v>88</v>
      </c>
      <c r="AK357" s="18">
        <f t="shared" si="61"/>
        <v>155.30833191223255</v>
      </c>
      <c r="AL357" s="17">
        <v>1.03545</v>
      </c>
      <c r="AM357" s="72" t="s">
        <v>59</v>
      </c>
      <c r="AO357" s="19">
        <v>439</v>
      </c>
      <c r="AP357" s="20" t="s">
        <v>417</v>
      </c>
      <c r="AQ357" s="21">
        <v>1885</v>
      </c>
      <c r="AR357" s="21">
        <v>1885</v>
      </c>
      <c r="AS357" s="22">
        <v>1736</v>
      </c>
      <c r="AT357" s="22">
        <v>149</v>
      </c>
      <c r="AU357" s="23">
        <v>0</v>
      </c>
      <c r="AV357" s="24">
        <v>7178</v>
      </c>
      <c r="AW357" s="22">
        <v>3387</v>
      </c>
      <c r="AX357" s="23">
        <v>3791</v>
      </c>
      <c r="AZ357"/>
    </row>
    <row r="358" spans="2:52" x14ac:dyDescent="0.25">
      <c r="B358" s="13">
        <f t="shared" si="62"/>
        <v>355</v>
      </c>
      <c r="C358" s="28" t="str">
        <f>VLOOKUP($D$4:$D$406,[1]Hoja2!$D$2:$E$486,2,FALSE)</f>
        <v>COL. VILLA ASTURIA I</v>
      </c>
      <c r="D358" s="17">
        <v>443</v>
      </c>
      <c r="E358" s="17">
        <v>0.91666666666666663</v>
      </c>
      <c r="F358" s="17">
        <v>1</v>
      </c>
      <c r="G358" s="17">
        <v>1</v>
      </c>
      <c r="H358" s="17">
        <v>1</v>
      </c>
      <c r="I358" s="17">
        <v>0.8571428571428571</v>
      </c>
      <c r="J358" s="17">
        <v>1</v>
      </c>
      <c r="K358" s="17">
        <v>0.85714285714285721</v>
      </c>
      <c r="L358" s="17">
        <v>1</v>
      </c>
      <c r="M358" s="17">
        <v>1</v>
      </c>
      <c r="N358" s="17">
        <v>0.5714285714285714</v>
      </c>
      <c r="O358" s="17">
        <v>0.5714285714285714</v>
      </c>
      <c r="P358" s="17">
        <v>0.7142857142857143</v>
      </c>
      <c r="Q358" s="17">
        <v>1</v>
      </c>
      <c r="R358" s="17">
        <v>0.85714285714285721</v>
      </c>
      <c r="S358" s="17">
        <v>32.000000000000007</v>
      </c>
      <c r="T358" s="17">
        <v>1.0408999999999999</v>
      </c>
      <c r="U358" s="72" t="str">
        <f t="shared" si="63"/>
        <v>Baja</v>
      </c>
      <c r="AE358" s="17">
        <f t="shared" si="55"/>
        <v>32</v>
      </c>
      <c r="AF358" s="18">
        <f t="shared" si="56"/>
        <v>42.439567253761737</v>
      </c>
      <c r="AG358" s="17">
        <f t="shared" si="57"/>
        <v>3</v>
      </c>
      <c r="AH358" s="17">
        <f t="shared" si="58"/>
        <v>10</v>
      </c>
      <c r="AI358" s="17">
        <f t="shared" si="59"/>
        <v>0</v>
      </c>
      <c r="AJ358" s="17">
        <f t="shared" si="60"/>
        <v>13</v>
      </c>
      <c r="AK358" s="18">
        <f t="shared" si="61"/>
        <v>22.943276305216173</v>
      </c>
      <c r="AL358" s="17">
        <v>1.0408999999999999</v>
      </c>
      <c r="AM358" s="72" t="s">
        <v>59</v>
      </c>
      <c r="AO358" s="19">
        <v>440</v>
      </c>
      <c r="AP358" s="20" t="s">
        <v>418</v>
      </c>
      <c r="AQ358" s="21">
        <v>56</v>
      </c>
      <c r="AR358" s="21">
        <v>56</v>
      </c>
      <c r="AS358" s="22">
        <v>54</v>
      </c>
      <c r="AT358" s="22">
        <v>2</v>
      </c>
      <c r="AU358" s="23">
        <v>0</v>
      </c>
      <c r="AV358" s="24">
        <v>207</v>
      </c>
      <c r="AW358" s="22">
        <v>99</v>
      </c>
      <c r="AX358" s="23">
        <v>108</v>
      </c>
      <c r="AZ358"/>
    </row>
    <row r="359" spans="2:52" x14ac:dyDescent="0.25">
      <c r="B359" s="13">
        <f t="shared" si="62"/>
        <v>356</v>
      </c>
      <c r="C359" s="28" t="str">
        <f>VLOOKUP($D$4:$D$406,[1]Hoja2!$D$2:$E$486,2,FALSE)</f>
        <v>Residencial Bermejo</v>
      </c>
      <c r="D359" s="17">
        <v>478</v>
      </c>
      <c r="E359" s="17">
        <v>0.84210526315789458</v>
      </c>
      <c r="F359" s="17">
        <v>0.94736842105263153</v>
      </c>
      <c r="G359" s="17">
        <v>0.84210526315789469</v>
      </c>
      <c r="H359" s="17">
        <v>1</v>
      </c>
      <c r="I359" s="17">
        <v>1</v>
      </c>
      <c r="J359" s="17">
        <v>1</v>
      </c>
      <c r="K359" s="17">
        <v>1</v>
      </c>
      <c r="L359" s="17">
        <v>1</v>
      </c>
      <c r="M359" s="17">
        <v>0.76470588235294112</v>
      </c>
      <c r="N359" s="17">
        <v>0.70588235294117652</v>
      </c>
      <c r="O359" s="17">
        <v>0.70588235294117652</v>
      </c>
      <c r="P359" s="17">
        <v>0.88235294117647045</v>
      </c>
      <c r="Q359" s="17">
        <v>0.94117647058823528</v>
      </c>
      <c r="R359" s="17">
        <v>0.88235294117647034</v>
      </c>
      <c r="S359" s="17">
        <v>81</v>
      </c>
      <c r="T359" s="17">
        <v>1.0463100000000001</v>
      </c>
      <c r="U359" s="72" t="str">
        <f t="shared" si="63"/>
        <v>Baja</v>
      </c>
      <c r="AE359" s="17">
        <f t="shared" si="55"/>
        <v>81</v>
      </c>
      <c r="AF359" s="18">
        <f t="shared" si="56"/>
        <v>107.42515461108439</v>
      </c>
      <c r="AG359" s="17">
        <f t="shared" si="57"/>
        <v>2</v>
      </c>
      <c r="AH359" s="17">
        <f t="shared" si="58"/>
        <v>17</v>
      </c>
      <c r="AI359" s="17">
        <f t="shared" si="59"/>
        <v>0</v>
      </c>
      <c r="AJ359" s="17">
        <f t="shared" si="60"/>
        <v>19</v>
      </c>
      <c r="AK359" s="18">
        <f t="shared" si="61"/>
        <v>33.532480753777484</v>
      </c>
      <c r="AL359" s="17">
        <v>1.0463100000000001</v>
      </c>
      <c r="AM359" s="72" t="s">
        <v>59</v>
      </c>
      <c r="AO359" s="19">
        <v>441</v>
      </c>
      <c r="AP359" s="20" t="s">
        <v>419</v>
      </c>
      <c r="AQ359" s="21">
        <v>176</v>
      </c>
      <c r="AR359" s="21">
        <v>176</v>
      </c>
      <c r="AS359" s="22">
        <v>165</v>
      </c>
      <c r="AT359" s="22">
        <v>11</v>
      </c>
      <c r="AU359" s="23">
        <v>0</v>
      </c>
      <c r="AV359" s="24">
        <v>715</v>
      </c>
      <c r="AW359" s="22">
        <v>345</v>
      </c>
      <c r="AX359" s="23">
        <v>370</v>
      </c>
      <c r="AZ359"/>
    </row>
    <row r="360" spans="2:52" x14ac:dyDescent="0.25">
      <c r="B360" s="13">
        <f t="shared" si="62"/>
        <v>357</v>
      </c>
      <c r="C360" s="28" t="str">
        <f>VLOOKUP($D$4:$D$406,[1]Hoja2!$D$2:$E$486,2,FALSE)</f>
        <v>VILLAS DEL CAMPO</v>
      </c>
      <c r="D360" s="17">
        <v>451</v>
      </c>
      <c r="E360" s="17">
        <v>0.93518518518518523</v>
      </c>
      <c r="F360" s="17">
        <v>1</v>
      </c>
      <c r="G360" s="17">
        <v>0.9629629629629628</v>
      </c>
      <c r="H360" s="17">
        <v>1</v>
      </c>
      <c r="I360" s="17">
        <v>1</v>
      </c>
      <c r="J360" s="17">
        <v>1</v>
      </c>
      <c r="K360" s="17">
        <v>1</v>
      </c>
      <c r="L360" s="17">
        <v>0.98837209302325602</v>
      </c>
      <c r="M360" s="17">
        <v>1</v>
      </c>
      <c r="N360" s="17">
        <v>0.53488372093023262</v>
      </c>
      <c r="O360" s="17">
        <v>0.36046511627906985</v>
      </c>
      <c r="P360" s="17">
        <v>0.77906976744186052</v>
      </c>
      <c r="Q360" s="17">
        <v>0.86046511627906974</v>
      </c>
      <c r="R360" s="17">
        <v>0.97674418604651159</v>
      </c>
      <c r="S360" s="17">
        <v>331.99999999999994</v>
      </c>
      <c r="T360" s="17">
        <v>1.05497</v>
      </c>
      <c r="U360" s="72" t="str">
        <f t="shared" si="63"/>
        <v>Baja</v>
      </c>
      <c r="AE360" s="17">
        <f t="shared" si="55"/>
        <v>332</v>
      </c>
      <c r="AF360" s="18">
        <f t="shared" si="56"/>
        <v>440.31051025777805</v>
      </c>
      <c r="AG360" s="17">
        <f t="shared" si="57"/>
        <v>9</v>
      </c>
      <c r="AH360" s="17">
        <f t="shared" si="58"/>
        <v>99</v>
      </c>
      <c r="AI360" s="17">
        <f t="shared" si="59"/>
        <v>0</v>
      </c>
      <c r="AJ360" s="17">
        <f t="shared" si="60"/>
        <v>108</v>
      </c>
      <c r="AK360" s="18">
        <f t="shared" si="61"/>
        <v>190.60568007410359</v>
      </c>
      <c r="AL360" s="17">
        <v>1.05497</v>
      </c>
      <c r="AM360" s="72" t="s">
        <v>59</v>
      </c>
      <c r="AO360" s="19">
        <v>442</v>
      </c>
      <c r="AP360" s="20" t="s">
        <v>420</v>
      </c>
      <c r="AQ360" s="21">
        <v>64</v>
      </c>
      <c r="AR360" s="21">
        <v>64</v>
      </c>
      <c r="AS360" s="22">
        <v>56</v>
      </c>
      <c r="AT360" s="22">
        <v>8</v>
      </c>
      <c r="AU360" s="23">
        <v>0</v>
      </c>
      <c r="AV360" s="24">
        <v>212</v>
      </c>
      <c r="AW360" s="22">
        <v>112</v>
      </c>
      <c r="AX360" s="23">
        <v>100</v>
      </c>
      <c r="AZ360"/>
    </row>
    <row r="361" spans="2:52" x14ac:dyDescent="0.25">
      <c r="B361" s="13">
        <f t="shared" si="62"/>
        <v>358</v>
      </c>
      <c r="C361" s="28" t="str">
        <f>VLOOKUP($D$4:$D$406,[1]Hoja2!$D$2:$E$486,2,FALSE)</f>
        <v>Col. Prado Alto</v>
      </c>
      <c r="D361" s="17">
        <v>129</v>
      </c>
      <c r="E361" s="17">
        <v>0.91935483870967727</v>
      </c>
      <c r="F361" s="17">
        <v>0.96774193548387111</v>
      </c>
      <c r="G361" s="17">
        <v>0.98924731182795733</v>
      </c>
      <c r="H361" s="17">
        <v>0.98496240601503759</v>
      </c>
      <c r="I361" s="17">
        <v>0.96240601503759393</v>
      </c>
      <c r="J361" s="17">
        <v>0.98496240601503759</v>
      </c>
      <c r="K361" s="17">
        <v>0.98496240601503759</v>
      </c>
      <c r="L361" s="17">
        <v>0.97744360902255634</v>
      </c>
      <c r="M361" s="17">
        <v>0.96992481203007497</v>
      </c>
      <c r="N361" s="17">
        <v>0.57894736842105254</v>
      </c>
      <c r="O361" s="17">
        <v>0.36090225563909784</v>
      </c>
      <c r="P361" s="17">
        <v>0.74436090225563889</v>
      </c>
      <c r="Q361" s="17">
        <v>0.87969924812030054</v>
      </c>
      <c r="R361" s="17">
        <v>0.90977443609022524</v>
      </c>
      <c r="S361" s="17">
        <v>593.00000000000011</v>
      </c>
      <c r="T361" s="17">
        <v>1.0661</v>
      </c>
      <c r="U361" s="72" t="str">
        <f t="shared" si="63"/>
        <v>Baja</v>
      </c>
      <c r="AE361" s="17">
        <f t="shared" si="55"/>
        <v>592</v>
      </c>
      <c r="AF361" s="18">
        <f t="shared" si="56"/>
        <v>785.13199419459215</v>
      </c>
      <c r="AG361" s="17">
        <f t="shared" si="57"/>
        <v>26</v>
      </c>
      <c r="AH361" s="17">
        <f t="shared" si="58"/>
        <v>160</v>
      </c>
      <c r="AI361" s="17">
        <f t="shared" si="59"/>
        <v>0</v>
      </c>
      <c r="AJ361" s="17">
        <f t="shared" si="60"/>
        <v>186</v>
      </c>
      <c r="AK361" s="18">
        <f t="shared" si="61"/>
        <v>328.26533790540066</v>
      </c>
      <c r="AL361" s="17">
        <v>1.0661</v>
      </c>
      <c r="AM361" s="72" t="s">
        <v>59</v>
      </c>
      <c r="AO361" s="19">
        <v>443</v>
      </c>
      <c r="AP361" s="20" t="s">
        <v>421</v>
      </c>
      <c r="AQ361" s="21">
        <v>13</v>
      </c>
      <c r="AR361" s="21">
        <v>13</v>
      </c>
      <c r="AS361" s="22">
        <v>10</v>
      </c>
      <c r="AT361" s="22">
        <v>3</v>
      </c>
      <c r="AU361" s="23">
        <v>0</v>
      </c>
      <c r="AV361" s="24">
        <v>32</v>
      </c>
      <c r="AW361" s="22">
        <v>13</v>
      </c>
      <c r="AX361" s="23">
        <v>19</v>
      </c>
      <c r="AZ361"/>
    </row>
    <row r="362" spans="2:52" x14ac:dyDescent="0.25">
      <c r="B362" s="13">
        <f t="shared" si="62"/>
        <v>359</v>
      </c>
      <c r="C362" s="28" t="str">
        <f>VLOOKUP($D$4:$D$406,[1]Hoja2!$D$2:$E$486,2,FALSE)</f>
        <v>SAN JOSE DE SULA</v>
      </c>
      <c r="D362" s="17">
        <v>371</v>
      </c>
      <c r="E362" s="17">
        <v>0.93867924528301894</v>
      </c>
      <c r="F362" s="17">
        <v>0.99526066350710873</v>
      </c>
      <c r="G362" s="17">
        <v>0.98104265402843616</v>
      </c>
      <c r="H362" s="17">
        <v>1</v>
      </c>
      <c r="I362" s="17">
        <v>1</v>
      </c>
      <c r="J362" s="17">
        <v>1</v>
      </c>
      <c r="K362" s="17">
        <v>1</v>
      </c>
      <c r="L362" s="17">
        <v>0.96202531645569633</v>
      </c>
      <c r="M362" s="17">
        <v>0.99367088607594922</v>
      </c>
      <c r="N362" s="17">
        <v>0.569620253164557</v>
      </c>
      <c r="O362" s="17">
        <v>0.36708860759493672</v>
      </c>
      <c r="P362" s="17">
        <v>0.79113924050632933</v>
      </c>
      <c r="Q362" s="17">
        <v>0.86708860759493611</v>
      </c>
      <c r="R362" s="17">
        <v>0.936708860759493</v>
      </c>
      <c r="S362" s="17">
        <v>575</v>
      </c>
      <c r="T362" s="17">
        <v>1.06755</v>
      </c>
      <c r="U362" s="72" t="str">
        <f t="shared" si="63"/>
        <v>Baja</v>
      </c>
      <c r="AE362" s="17">
        <f t="shared" si="55"/>
        <v>574</v>
      </c>
      <c r="AF362" s="18">
        <f t="shared" si="56"/>
        <v>761.25973761435114</v>
      </c>
      <c r="AG362" s="17">
        <f t="shared" si="57"/>
        <v>47</v>
      </c>
      <c r="AH362" s="17">
        <f t="shared" si="58"/>
        <v>163</v>
      </c>
      <c r="AI362" s="17">
        <f t="shared" si="59"/>
        <v>1</v>
      </c>
      <c r="AJ362" s="17">
        <f t="shared" si="60"/>
        <v>210</v>
      </c>
      <c r="AK362" s="18">
        <f t="shared" si="61"/>
        <v>370.62215569964587</v>
      </c>
      <c r="AL362" s="17">
        <v>1.06755</v>
      </c>
      <c r="AM362" s="72" t="s">
        <v>59</v>
      </c>
      <c r="AO362" s="19">
        <v>444</v>
      </c>
      <c r="AP362" s="20" t="s">
        <v>422</v>
      </c>
      <c r="AQ362" s="21">
        <v>1105</v>
      </c>
      <c r="AR362" s="21">
        <v>1104</v>
      </c>
      <c r="AS362" s="22">
        <v>980</v>
      </c>
      <c r="AT362" s="22">
        <v>124</v>
      </c>
      <c r="AU362" s="23">
        <v>1</v>
      </c>
      <c r="AV362" s="24">
        <v>4354</v>
      </c>
      <c r="AW362" s="22">
        <v>2173</v>
      </c>
      <c r="AX362" s="23">
        <v>2181</v>
      </c>
      <c r="AZ362"/>
    </row>
    <row r="363" spans="2:52" x14ac:dyDescent="0.25">
      <c r="B363" s="13">
        <f t="shared" si="62"/>
        <v>360</v>
      </c>
      <c r="C363" s="28" t="str">
        <f>VLOOKUP($D$4:$D$406,[1]Hoja2!$D$2:$E$486,2,FALSE)</f>
        <v>Col. Ideal</v>
      </c>
      <c r="D363" s="17">
        <v>75</v>
      </c>
      <c r="E363" s="17">
        <v>0.85062240663900401</v>
      </c>
      <c r="F363" s="17">
        <v>0.99170124481327804</v>
      </c>
      <c r="G363" s="17">
        <v>0.97302904564315362</v>
      </c>
      <c r="H363" s="17">
        <v>0.97976878612716733</v>
      </c>
      <c r="I363" s="17">
        <v>0.98843930635838184</v>
      </c>
      <c r="J363" s="17">
        <v>1</v>
      </c>
      <c r="K363" s="17">
        <v>1</v>
      </c>
      <c r="L363" s="17">
        <v>0.97976878612716745</v>
      </c>
      <c r="M363" s="17">
        <v>0.97398843930635814</v>
      </c>
      <c r="N363" s="17">
        <v>0.58670520231213874</v>
      </c>
      <c r="O363" s="17">
        <v>0.32947976878612717</v>
      </c>
      <c r="P363" s="17">
        <v>0.70520231213872819</v>
      </c>
      <c r="Q363" s="17">
        <v>0.83236994219653204</v>
      </c>
      <c r="R363" s="17">
        <v>0.95086705202312116</v>
      </c>
      <c r="S363" s="17">
        <v>1533.0000000000005</v>
      </c>
      <c r="T363" s="17">
        <v>1.06959</v>
      </c>
      <c r="U363" s="72" t="str">
        <f t="shared" si="63"/>
        <v>Baja</v>
      </c>
      <c r="AE363" s="17">
        <f t="shared" si="55"/>
        <v>1526</v>
      </c>
      <c r="AF363" s="18">
        <f t="shared" si="56"/>
        <v>2023.8368634137628</v>
      </c>
      <c r="AG363" s="17">
        <f t="shared" si="57"/>
        <v>54</v>
      </c>
      <c r="AH363" s="17">
        <f t="shared" si="58"/>
        <v>427</v>
      </c>
      <c r="AI363" s="17">
        <f t="shared" si="59"/>
        <v>0</v>
      </c>
      <c r="AJ363" s="17">
        <f t="shared" si="60"/>
        <v>481</v>
      </c>
      <c r="AK363" s="18">
        <f t="shared" si="61"/>
        <v>848.90122329299845</v>
      </c>
      <c r="AL363" s="17">
        <v>1.06959</v>
      </c>
      <c r="AM363" s="72" t="s">
        <v>59</v>
      </c>
      <c r="AO363" s="19">
        <v>445</v>
      </c>
      <c r="AP363" s="20" t="s">
        <v>423</v>
      </c>
      <c r="AQ363" s="21">
        <v>69</v>
      </c>
      <c r="AR363" s="21">
        <v>69</v>
      </c>
      <c r="AS363" s="22">
        <v>59</v>
      </c>
      <c r="AT363" s="22">
        <v>10</v>
      </c>
      <c r="AU363" s="23">
        <v>0</v>
      </c>
      <c r="AV363" s="24">
        <v>219</v>
      </c>
      <c r="AW363" s="22">
        <v>105</v>
      </c>
      <c r="AX363" s="23">
        <v>114</v>
      </c>
      <c r="AZ363"/>
    </row>
    <row r="364" spans="2:52" x14ac:dyDescent="0.25">
      <c r="B364" s="13">
        <f t="shared" si="62"/>
        <v>361</v>
      </c>
      <c r="C364" s="28" t="str">
        <f>VLOOKUP($D$4:$D$406,[1]Hoja2!$D$2:$E$486,2,FALSE)</f>
        <v>Col. Tara</v>
      </c>
      <c r="D364" s="17">
        <v>166</v>
      </c>
      <c r="E364" s="17">
        <v>0.94881889763779526</v>
      </c>
      <c r="F364" s="17">
        <v>0.97244094488188981</v>
      </c>
      <c r="G364" s="17">
        <v>0.93307086614173151</v>
      </c>
      <c r="H364" s="17">
        <v>0.99497487437185883</v>
      </c>
      <c r="I364" s="17">
        <v>0.36683417085427139</v>
      </c>
      <c r="J364" s="17">
        <v>0.99497487437185883</v>
      </c>
      <c r="K364" s="17">
        <v>0.99497487437185883</v>
      </c>
      <c r="L364" s="17">
        <v>0.99497487437185894</v>
      </c>
      <c r="M364" s="17">
        <v>0.98492462311557782</v>
      </c>
      <c r="N364" s="17">
        <v>0.77386934673366825</v>
      </c>
      <c r="O364" s="17">
        <v>0.63316582914572839</v>
      </c>
      <c r="P364" s="17">
        <v>0.7989949748743721</v>
      </c>
      <c r="Q364" s="17">
        <v>0.9095477386934675</v>
      </c>
      <c r="R364" s="17">
        <v>0.89949748743718605</v>
      </c>
      <c r="S364" s="17">
        <v>881.99999999999898</v>
      </c>
      <c r="T364" s="17">
        <v>1.0703</v>
      </c>
      <c r="U364" s="72" t="str">
        <f t="shared" si="63"/>
        <v>Baja</v>
      </c>
      <c r="AE364" s="17">
        <f t="shared" si="55"/>
        <v>882</v>
      </c>
      <c r="AF364" s="18">
        <f t="shared" si="56"/>
        <v>1169.7405724318078</v>
      </c>
      <c r="AG364" s="17">
        <f t="shared" si="57"/>
        <v>25</v>
      </c>
      <c r="AH364" s="17">
        <f t="shared" si="58"/>
        <v>229</v>
      </c>
      <c r="AI364" s="17">
        <f t="shared" si="59"/>
        <v>0</v>
      </c>
      <c r="AJ364" s="17">
        <f t="shared" si="60"/>
        <v>254</v>
      </c>
      <c r="AK364" s="18">
        <f t="shared" si="61"/>
        <v>448.27632165576216</v>
      </c>
      <c r="AL364" s="17">
        <v>1.0703</v>
      </c>
      <c r="AM364" s="72" t="s">
        <v>59</v>
      </c>
      <c r="AO364" s="19">
        <v>446</v>
      </c>
      <c r="AP364" s="20" t="s">
        <v>424</v>
      </c>
      <c r="AQ364" s="21">
        <v>604</v>
      </c>
      <c r="AR364" s="21">
        <v>601</v>
      </c>
      <c r="AS364" s="22">
        <v>265</v>
      </c>
      <c r="AT364" s="22">
        <v>336</v>
      </c>
      <c r="AU364" s="23">
        <v>3</v>
      </c>
      <c r="AV364" s="24">
        <v>1103</v>
      </c>
      <c r="AW364" s="22">
        <v>532</v>
      </c>
      <c r="AX364" s="23">
        <v>571</v>
      </c>
      <c r="AZ364"/>
    </row>
    <row r="365" spans="2:52" x14ac:dyDescent="0.25">
      <c r="B365" s="13">
        <f t="shared" si="62"/>
        <v>362</v>
      </c>
      <c r="C365" s="28" t="str">
        <f>VLOOKUP($D$4:$D$406,[1]Hoja2!$D$2:$E$486,2,FALSE)</f>
        <v>Col. Aurora</v>
      </c>
      <c r="D365" s="17">
        <v>39</v>
      </c>
      <c r="E365" s="17">
        <v>0.94418604651162819</v>
      </c>
      <c r="F365" s="17">
        <v>0.98023255813953436</v>
      </c>
      <c r="G365" s="17">
        <v>0.98023255813953425</v>
      </c>
      <c r="H365" s="17">
        <v>0.98509316770186317</v>
      </c>
      <c r="I365" s="17">
        <v>0.98757763975155222</v>
      </c>
      <c r="J365" s="17">
        <v>1</v>
      </c>
      <c r="K365" s="17">
        <v>1</v>
      </c>
      <c r="L365" s="17">
        <v>0.93664596273291834</v>
      </c>
      <c r="M365" s="17">
        <v>0.99254658385093109</v>
      </c>
      <c r="N365" s="17">
        <v>0.52173913043478237</v>
      </c>
      <c r="O365" s="17">
        <v>0.33167701863354065</v>
      </c>
      <c r="P365" s="17">
        <v>0.74906832298136694</v>
      </c>
      <c r="Q365" s="17">
        <v>0.87950310559006217</v>
      </c>
      <c r="R365" s="17">
        <v>0.92670807453416126</v>
      </c>
      <c r="S365" s="17">
        <v>3313.9999999999973</v>
      </c>
      <c r="T365" s="17">
        <v>1.0734300000000001</v>
      </c>
      <c r="U365" s="72" t="str">
        <f t="shared" si="63"/>
        <v>Baja</v>
      </c>
      <c r="AE365" s="17">
        <f t="shared" si="55"/>
        <v>3327</v>
      </c>
      <c r="AF365" s="18">
        <f t="shared" si="56"/>
        <v>4412.3887579145403</v>
      </c>
      <c r="AG365" s="17">
        <f t="shared" si="57"/>
        <v>39</v>
      </c>
      <c r="AH365" s="17">
        <f t="shared" si="58"/>
        <v>833</v>
      </c>
      <c r="AI365" s="17">
        <f t="shared" si="59"/>
        <v>0</v>
      </c>
      <c r="AJ365" s="17">
        <f t="shared" si="60"/>
        <v>872</v>
      </c>
      <c r="AK365" s="18">
        <f t="shared" si="61"/>
        <v>1538.9643798575771</v>
      </c>
      <c r="AL365" s="17">
        <v>1.0734300000000001</v>
      </c>
      <c r="AM365" s="72" t="s">
        <v>59</v>
      </c>
      <c r="AO365" s="19">
        <v>447</v>
      </c>
      <c r="AP365" s="20" t="s">
        <v>425</v>
      </c>
      <c r="AQ365" s="21">
        <v>31</v>
      </c>
      <c r="AR365" s="21">
        <v>31</v>
      </c>
      <c r="AS365" s="22">
        <v>20</v>
      </c>
      <c r="AT365" s="22">
        <v>11</v>
      </c>
      <c r="AU365" s="23">
        <v>0</v>
      </c>
      <c r="AV365" s="24">
        <v>38</v>
      </c>
      <c r="AW365" s="22">
        <v>18</v>
      </c>
      <c r="AX365" s="23">
        <v>20</v>
      </c>
      <c r="AZ365"/>
    </row>
    <row r="366" spans="2:52" x14ac:dyDescent="0.25">
      <c r="B366" s="13">
        <f t="shared" si="62"/>
        <v>363</v>
      </c>
      <c r="C366" s="28" t="str">
        <f>VLOOKUP($D$4:$D$406,[1]Hoja2!$D$2:$E$486,2,FALSE)</f>
        <v>Col. Villas del Sol</v>
      </c>
      <c r="D366" s="17">
        <v>175</v>
      </c>
      <c r="E366" s="17">
        <v>0.92857142857142883</v>
      </c>
      <c r="F366" s="17">
        <v>0.98928571428571443</v>
      </c>
      <c r="G366" s="17">
        <v>0.98214285714285765</v>
      </c>
      <c r="H366" s="17">
        <v>0.99411764705882322</v>
      </c>
      <c r="I366" s="17">
        <v>0.72352941176470564</v>
      </c>
      <c r="J366" s="17">
        <v>1</v>
      </c>
      <c r="K366" s="17">
        <v>1</v>
      </c>
      <c r="L366" s="17">
        <v>0.99411764705882322</v>
      </c>
      <c r="M366" s="17">
        <v>0.99411764705882322</v>
      </c>
      <c r="N366" s="17">
        <v>0.61176470588235288</v>
      </c>
      <c r="O366" s="17">
        <v>0.49411764705882349</v>
      </c>
      <c r="P366" s="17">
        <v>0.74117647058823488</v>
      </c>
      <c r="Q366" s="17">
        <v>0.85294117647058831</v>
      </c>
      <c r="R366" s="17">
        <v>0.88823529411764723</v>
      </c>
      <c r="S366" s="17">
        <v>751.00000000000023</v>
      </c>
      <c r="T366" s="17">
        <v>1.07768</v>
      </c>
      <c r="U366" s="72" t="str">
        <f t="shared" si="63"/>
        <v>Baja</v>
      </c>
      <c r="AE366" s="17">
        <f t="shared" si="55"/>
        <v>759</v>
      </c>
      <c r="AF366" s="18">
        <f t="shared" si="56"/>
        <v>1006.6134858001612</v>
      </c>
      <c r="AG366" s="17">
        <f t="shared" si="57"/>
        <v>82</v>
      </c>
      <c r="AH366" s="17">
        <f t="shared" si="58"/>
        <v>199</v>
      </c>
      <c r="AI366" s="17">
        <f t="shared" si="59"/>
        <v>0</v>
      </c>
      <c r="AJ366" s="17">
        <f t="shared" si="60"/>
        <v>281</v>
      </c>
      <c r="AK366" s="18">
        <f t="shared" si="61"/>
        <v>495.92774167428803</v>
      </c>
      <c r="AL366" s="17">
        <v>1.07768</v>
      </c>
      <c r="AM366" s="72" t="s">
        <v>59</v>
      </c>
      <c r="AO366" s="19">
        <v>448</v>
      </c>
      <c r="AP366" s="20" t="s">
        <v>426</v>
      </c>
      <c r="AQ366" s="21">
        <v>38</v>
      </c>
      <c r="AR366" s="21">
        <v>38</v>
      </c>
      <c r="AS366" s="22">
        <v>24</v>
      </c>
      <c r="AT366" s="22">
        <v>14</v>
      </c>
      <c r="AU366" s="23">
        <v>0</v>
      </c>
      <c r="AV366" s="24">
        <v>88</v>
      </c>
      <c r="AW366" s="22">
        <v>39</v>
      </c>
      <c r="AX366" s="23">
        <v>49</v>
      </c>
      <c r="AZ366"/>
    </row>
    <row r="367" spans="2:52" x14ac:dyDescent="0.25">
      <c r="B367" s="13">
        <f t="shared" si="62"/>
        <v>364</v>
      </c>
      <c r="C367" s="28" t="str">
        <f>VLOOKUP($D$4:$D$406,[1]Hoja2!$D$2:$E$486,2,FALSE)</f>
        <v>Col. Periodista</v>
      </c>
      <c r="D367" s="17">
        <v>128</v>
      </c>
      <c r="E367" s="17">
        <v>0.971830985915493</v>
      </c>
      <c r="F367" s="17">
        <v>0.9859154929577465</v>
      </c>
      <c r="G367" s="17">
        <v>1</v>
      </c>
      <c r="H367" s="17">
        <v>0.98360655737704916</v>
      </c>
      <c r="I367" s="17">
        <v>0.98360655737704905</v>
      </c>
      <c r="J367" s="17">
        <v>1</v>
      </c>
      <c r="K367" s="17">
        <v>0.98360655737704905</v>
      </c>
      <c r="L367" s="17">
        <v>1</v>
      </c>
      <c r="M367" s="17">
        <v>0.98360655737704905</v>
      </c>
      <c r="N367" s="17">
        <v>0.60655737704918056</v>
      </c>
      <c r="O367" s="17">
        <v>0.24590163934426235</v>
      </c>
      <c r="P367" s="17">
        <v>0.78688524590163933</v>
      </c>
      <c r="Q367" s="17">
        <v>0.78688524590163922</v>
      </c>
      <c r="R367" s="17">
        <v>0.95081967213114738</v>
      </c>
      <c r="S367" s="17">
        <v>321.99999999999994</v>
      </c>
      <c r="T367" s="17">
        <v>1.07779</v>
      </c>
      <c r="U367" s="72" t="str">
        <f t="shared" si="63"/>
        <v>Baja</v>
      </c>
      <c r="AE367" s="17">
        <f t="shared" si="55"/>
        <v>322</v>
      </c>
      <c r="AF367" s="18">
        <f t="shared" si="56"/>
        <v>427.0481454909775</v>
      </c>
      <c r="AG367" s="17">
        <f t="shared" si="57"/>
        <v>5</v>
      </c>
      <c r="AH367" s="17">
        <f t="shared" si="58"/>
        <v>66</v>
      </c>
      <c r="AI367" s="17">
        <f t="shared" si="59"/>
        <v>0</v>
      </c>
      <c r="AJ367" s="17">
        <f t="shared" si="60"/>
        <v>71</v>
      </c>
      <c r="AK367" s="18">
        <f t="shared" si="61"/>
        <v>125.30558597464218</v>
      </c>
      <c r="AL367" s="17">
        <v>1.07779</v>
      </c>
      <c r="AM367" s="72" t="s">
        <v>59</v>
      </c>
      <c r="AO367" s="19">
        <v>449</v>
      </c>
      <c r="AP367" s="20" t="s">
        <v>427</v>
      </c>
      <c r="AQ367" s="21">
        <v>4</v>
      </c>
      <c r="AR367" s="21">
        <v>4</v>
      </c>
      <c r="AS367" s="22">
        <v>1</v>
      </c>
      <c r="AT367" s="22">
        <v>3</v>
      </c>
      <c r="AU367" s="23">
        <v>0</v>
      </c>
      <c r="AV367" s="24">
        <v>5</v>
      </c>
      <c r="AW367" s="22">
        <v>2</v>
      </c>
      <c r="AX367" s="23">
        <v>3</v>
      </c>
      <c r="AZ367"/>
    </row>
    <row r="368" spans="2:52" x14ac:dyDescent="0.25">
      <c r="B368" s="13">
        <f t="shared" si="62"/>
        <v>365</v>
      </c>
      <c r="C368" s="28" t="str">
        <f>VLOOKUP($D$4:$D$406,[1]Hoja2!$D$2:$E$486,2,FALSE)</f>
        <v>COUNTRY</v>
      </c>
      <c r="D368" s="17">
        <v>235</v>
      </c>
      <c r="E368" s="17">
        <v>0.9878048780487807</v>
      </c>
      <c r="F368" s="17">
        <v>0.95121951219512202</v>
      </c>
      <c r="G368" s="17">
        <v>0.9878048780487807</v>
      </c>
      <c r="H368" s="17">
        <v>0.91304347826086962</v>
      </c>
      <c r="I368" s="17">
        <v>0.92753623188405809</v>
      </c>
      <c r="J368" s="17">
        <v>0.9565217391304347</v>
      </c>
      <c r="K368" s="17">
        <v>0.9565217391304347</v>
      </c>
      <c r="L368" s="17">
        <v>0.92753623188405809</v>
      </c>
      <c r="M368" s="17">
        <v>0.91304347826086962</v>
      </c>
      <c r="N368" s="17">
        <v>0.69565217391304379</v>
      </c>
      <c r="O368" s="17">
        <v>0.63768115942029002</v>
      </c>
      <c r="P368" s="17">
        <v>0.811594202898551</v>
      </c>
      <c r="Q368" s="17">
        <v>0.89855072463768082</v>
      </c>
      <c r="R368" s="17">
        <v>0.92753623188405776</v>
      </c>
      <c r="S368" s="17">
        <v>306.00000000000006</v>
      </c>
      <c r="T368" s="17">
        <v>1.0842700000000001</v>
      </c>
      <c r="U368" s="72" t="str">
        <f t="shared" si="63"/>
        <v>Baja</v>
      </c>
      <c r="AE368" s="17">
        <f t="shared" si="55"/>
        <v>306</v>
      </c>
      <c r="AF368" s="18">
        <f t="shared" si="56"/>
        <v>405.82836186409662</v>
      </c>
      <c r="AG368" s="17">
        <f t="shared" si="57"/>
        <v>13</v>
      </c>
      <c r="AH368" s="17">
        <f t="shared" si="58"/>
        <v>69</v>
      </c>
      <c r="AI368" s="17">
        <f t="shared" si="59"/>
        <v>0</v>
      </c>
      <c r="AJ368" s="17">
        <f t="shared" si="60"/>
        <v>82</v>
      </c>
      <c r="AK368" s="18">
        <f t="shared" si="61"/>
        <v>144.71912746367124</v>
      </c>
      <c r="AL368" s="17">
        <v>1.0842700000000001</v>
      </c>
      <c r="AM368" s="72" t="s">
        <v>59</v>
      </c>
      <c r="AO368" s="19">
        <v>451</v>
      </c>
      <c r="AP368" s="20" t="s">
        <v>428</v>
      </c>
      <c r="AQ368" s="21">
        <v>108</v>
      </c>
      <c r="AR368" s="21">
        <v>108</v>
      </c>
      <c r="AS368" s="22">
        <v>99</v>
      </c>
      <c r="AT368" s="22">
        <v>9</v>
      </c>
      <c r="AU368" s="23">
        <v>0</v>
      </c>
      <c r="AV368" s="24">
        <v>332</v>
      </c>
      <c r="AW368" s="22">
        <v>159</v>
      </c>
      <c r="AX368" s="23">
        <v>173</v>
      </c>
      <c r="AZ368"/>
    </row>
    <row r="369" spans="2:52" x14ac:dyDescent="0.25">
      <c r="B369" s="13">
        <f t="shared" si="62"/>
        <v>366</v>
      </c>
      <c r="C369" s="28" t="str">
        <f>VLOOKUP($D$4:$D$406,[1]Hoja2!$D$2:$E$486,2,FALSE)</f>
        <v>Col. Moderna</v>
      </c>
      <c r="D369" s="17">
        <v>112</v>
      </c>
      <c r="E369" s="17">
        <v>0.81547619047619047</v>
      </c>
      <c r="F369" s="17">
        <v>0.95522388059701457</v>
      </c>
      <c r="G369" s="17">
        <v>0.97313432835820923</v>
      </c>
      <c r="H369" s="17">
        <v>0.96551724137930994</v>
      </c>
      <c r="I369" s="17">
        <v>0.9913793103448274</v>
      </c>
      <c r="J369" s="17">
        <v>0.9956896551724137</v>
      </c>
      <c r="K369" s="17">
        <v>0.9956896551724137</v>
      </c>
      <c r="L369" s="17">
        <v>0.98706896551724144</v>
      </c>
      <c r="M369" s="17">
        <v>0.97844827586206939</v>
      </c>
      <c r="N369" s="17">
        <v>0.63793103448275834</v>
      </c>
      <c r="O369" s="17">
        <v>0.48275862068965525</v>
      </c>
      <c r="P369" s="17">
        <v>0.64655172413793149</v>
      </c>
      <c r="Q369" s="17">
        <v>0.84051724137930994</v>
      </c>
      <c r="R369" s="17">
        <v>0.9094827586206895</v>
      </c>
      <c r="S369" s="17">
        <v>924.99999999999989</v>
      </c>
      <c r="T369" s="17">
        <v>1.08561</v>
      </c>
      <c r="U369" s="72" t="str">
        <f t="shared" si="63"/>
        <v>Baja</v>
      </c>
      <c r="AE369" s="17">
        <f t="shared" si="55"/>
        <v>971</v>
      </c>
      <c r="AF369" s="18">
        <f t="shared" si="56"/>
        <v>1287.7756188563328</v>
      </c>
      <c r="AG369" s="17">
        <f t="shared" si="57"/>
        <v>36</v>
      </c>
      <c r="AH369" s="17">
        <f t="shared" si="58"/>
        <v>304</v>
      </c>
      <c r="AI369" s="17">
        <f t="shared" si="59"/>
        <v>1</v>
      </c>
      <c r="AJ369" s="17">
        <f t="shared" si="60"/>
        <v>340</v>
      </c>
      <c r="AK369" s="18">
        <f t="shared" si="61"/>
        <v>600.05491875180758</v>
      </c>
      <c r="AL369" s="17">
        <v>1.08561</v>
      </c>
      <c r="AM369" s="72" t="s">
        <v>59</v>
      </c>
      <c r="AO369" s="19">
        <v>452</v>
      </c>
      <c r="AP369" s="20" t="s">
        <v>429</v>
      </c>
      <c r="AQ369" s="21">
        <v>64</v>
      </c>
      <c r="AR369" s="21">
        <v>64</v>
      </c>
      <c r="AS369" s="22">
        <v>46</v>
      </c>
      <c r="AT369" s="22">
        <v>18</v>
      </c>
      <c r="AU369" s="23">
        <v>0</v>
      </c>
      <c r="AV369" s="24">
        <v>202</v>
      </c>
      <c r="AW369" s="22">
        <v>107</v>
      </c>
      <c r="AX369" s="23">
        <v>95</v>
      </c>
      <c r="AZ369"/>
    </row>
    <row r="370" spans="2:52" x14ac:dyDescent="0.25">
      <c r="B370" s="13">
        <f t="shared" si="62"/>
        <v>367</v>
      </c>
      <c r="C370" s="28" t="str">
        <f>VLOOKUP($D$4:$D$406,[1]Hoja2!$D$2:$E$486,2,FALSE)</f>
        <v>Col. Altiplano</v>
      </c>
      <c r="D370" s="17">
        <v>38</v>
      </c>
      <c r="E370" s="17">
        <v>0.94298245614035092</v>
      </c>
      <c r="F370" s="17">
        <v>0.96475770925110105</v>
      </c>
      <c r="G370" s="17">
        <v>0.97356828193832645</v>
      </c>
      <c r="H370" s="17">
        <v>0.9731543624161072</v>
      </c>
      <c r="I370" s="17">
        <v>0.94630872483221451</v>
      </c>
      <c r="J370" s="17">
        <v>0.98657718120805382</v>
      </c>
      <c r="K370" s="17">
        <v>0.98657718120805382</v>
      </c>
      <c r="L370" s="17">
        <v>0.99328859060402674</v>
      </c>
      <c r="M370" s="17">
        <v>0.84563758389261723</v>
      </c>
      <c r="N370" s="17">
        <v>0.67114093959731536</v>
      </c>
      <c r="O370" s="17">
        <v>0.49664429530201343</v>
      </c>
      <c r="P370" s="17">
        <v>0.69798657718120816</v>
      </c>
      <c r="Q370" s="17">
        <v>0.83221476510067127</v>
      </c>
      <c r="R370" s="17">
        <v>0.87248322147650992</v>
      </c>
      <c r="S370" s="17">
        <v>553.99999999999989</v>
      </c>
      <c r="T370" s="17">
        <v>1.0951</v>
      </c>
      <c r="U370" s="72" t="str">
        <f t="shared" si="63"/>
        <v>Baja</v>
      </c>
      <c r="AE370" s="17">
        <f t="shared" si="55"/>
        <v>606</v>
      </c>
      <c r="AF370" s="18">
        <f t="shared" si="56"/>
        <v>803.6993048681129</v>
      </c>
      <c r="AG370" s="17">
        <f t="shared" si="57"/>
        <v>33</v>
      </c>
      <c r="AH370" s="17">
        <f t="shared" si="58"/>
        <v>204</v>
      </c>
      <c r="AI370" s="17">
        <f t="shared" si="59"/>
        <v>1</v>
      </c>
      <c r="AJ370" s="17">
        <f t="shared" si="60"/>
        <v>237</v>
      </c>
      <c r="AK370" s="18">
        <f t="shared" si="61"/>
        <v>418.2735757181718</v>
      </c>
      <c r="AL370" s="17">
        <v>1.0951</v>
      </c>
      <c r="AM370" s="72" t="s">
        <v>59</v>
      </c>
      <c r="AO370" s="19">
        <v>453</v>
      </c>
      <c r="AP370" s="20" t="s">
        <v>430</v>
      </c>
      <c r="AQ370" s="21">
        <v>31</v>
      </c>
      <c r="AR370" s="21">
        <v>31</v>
      </c>
      <c r="AS370" s="22">
        <v>29</v>
      </c>
      <c r="AT370" s="22">
        <v>2</v>
      </c>
      <c r="AU370" s="23">
        <v>0</v>
      </c>
      <c r="AV370" s="24">
        <v>118</v>
      </c>
      <c r="AW370" s="22">
        <v>54</v>
      </c>
      <c r="AX370" s="23">
        <v>64</v>
      </c>
      <c r="AZ370"/>
    </row>
    <row r="371" spans="2:52" x14ac:dyDescent="0.25">
      <c r="B371" s="13">
        <f t="shared" si="62"/>
        <v>368</v>
      </c>
      <c r="C371" s="28" t="str">
        <f>VLOOKUP($D$4:$D$406,[1]Hoja2!$D$2:$E$486,2,FALSE)</f>
        <v>LOS ALAMOS</v>
      </c>
      <c r="D371" s="17">
        <v>306</v>
      </c>
      <c r="E371" s="17">
        <v>0.94915254237288094</v>
      </c>
      <c r="F371" s="17">
        <v>0.96186440677966079</v>
      </c>
      <c r="G371" s="17">
        <v>0.9173728813559322</v>
      </c>
      <c r="H371" s="17">
        <v>0.97468354430379733</v>
      </c>
      <c r="I371" s="17">
        <v>0.83227848101265811</v>
      </c>
      <c r="J371" s="17">
        <v>0.99367088607594911</v>
      </c>
      <c r="K371" s="17">
        <v>0.99050632911392389</v>
      </c>
      <c r="L371" s="17">
        <v>0.97784810126582278</v>
      </c>
      <c r="M371" s="17">
        <v>0.97468354430379744</v>
      </c>
      <c r="N371" s="17">
        <v>0.78797468354430422</v>
      </c>
      <c r="O371" s="17">
        <v>0.60126582278480978</v>
      </c>
      <c r="P371" s="17">
        <v>0.77531645569620244</v>
      </c>
      <c r="Q371" s="17">
        <v>0.85126582278480989</v>
      </c>
      <c r="R371" s="17">
        <v>0.92088607594936744</v>
      </c>
      <c r="S371" s="17">
        <v>1437.9999999999986</v>
      </c>
      <c r="T371" s="17">
        <v>1.11012</v>
      </c>
      <c r="U371" s="72" t="str">
        <f t="shared" si="63"/>
        <v>Muy Baja</v>
      </c>
      <c r="AE371" s="17">
        <f t="shared" si="55"/>
        <v>1445</v>
      </c>
      <c r="AF371" s="18">
        <f t="shared" si="56"/>
        <v>1916.4117088026785</v>
      </c>
      <c r="AG371" s="17">
        <f t="shared" si="57"/>
        <v>93</v>
      </c>
      <c r="AH371" s="17">
        <f t="shared" si="58"/>
        <v>382</v>
      </c>
      <c r="AI371" s="17">
        <f t="shared" si="59"/>
        <v>0</v>
      </c>
      <c r="AJ371" s="17">
        <f t="shared" si="60"/>
        <v>475</v>
      </c>
      <c r="AK371" s="18">
        <f t="shared" si="61"/>
        <v>838.31201884443715</v>
      </c>
      <c r="AL371" s="17">
        <v>1.11012</v>
      </c>
      <c r="AM371" s="72" t="s">
        <v>61</v>
      </c>
      <c r="AO371" s="19">
        <v>454</v>
      </c>
      <c r="AP371" s="20" t="s">
        <v>431</v>
      </c>
      <c r="AQ371" s="21">
        <v>206</v>
      </c>
      <c r="AR371" s="21">
        <v>206</v>
      </c>
      <c r="AS371" s="22">
        <v>153</v>
      </c>
      <c r="AT371" s="22">
        <v>53</v>
      </c>
      <c r="AU371" s="23">
        <v>0</v>
      </c>
      <c r="AV371" s="24">
        <v>614</v>
      </c>
      <c r="AW371" s="22">
        <v>291</v>
      </c>
      <c r="AX371" s="23">
        <v>323</v>
      </c>
      <c r="AZ371"/>
    </row>
    <row r="372" spans="2:52" x14ac:dyDescent="0.25">
      <c r="B372" s="13">
        <f t="shared" si="62"/>
        <v>369</v>
      </c>
      <c r="C372" s="28" t="str">
        <f>VLOOKUP($D$4:$D$406,[1]Hoja2!$D$2:$E$486,2,FALSE)</f>
        <v>Col. 13 de Marzo</v>
      </c>
      <c r="D372" s="17">
        <v>168</v>
      </c>
      <c r="E372" s="17">
        <v>1</v>
      </c>
      <c r="F372" s="17">
        <v>1</v>
      </c>
      <c r="G372" s="17">
        <v>1</v>
      </c>
      <c r="H372" s="17">
        <v>1</v>
      </c>
      <c r="I372" s="17">
        <v>1</v>
      </c>
      <c r="J372" s="17">
        <v>1</v>
      </c>
      <c r="K372" s="17">
        <v>1</v>
      </c>
      <c r="L372" s="17">
        <v>1</v>
      </c>
      <c r="M372" s="17">
        <v>1</v>
      </c>
      <c r="N372" s="17">
        <v>0.5</v>
      </c>
      <c r="O372" s="17">
        <v>0.16666666666666669</v>
      </c>
      <c r="P372" s="17">
        <v>1</v>
      </c>
      <c r="Q372" s="17">
        <v>1</v>
      </c>
      <c r="R372" s="17">
        <v>0.83333333333333337</v>
      </c>
      <c r="S372" s="17">
        <v>30</v>
      </c>
      <c r="T372" s="17">
        <v>1.1116299999999999</v>
      </c>
      <c r="U372" s="72" t="str">
        <f t="shared" si="63"/>
        <v>Muy Baja</v>
      </c>
      <c r="AE372" s="17">
        <f t="shared" si="55"/>
        <v>47</v>
      </c>
      <c r="AF372" s="18">
        <f t="shared" si="56"/>
        <v>62.333114403962554</v>
      </c>
      <c r="AG372" s="17">
        <f t="shared" si="57"/>
        <v>0</v>
      </c>
      <c r="AH372" s="17">
        <f t="shared" si="58"/>
        <v>9</v>
      </c>
      <c r="AI372" s="17">
        <f t="shared" si="59"/>
        <v>0</v>
      </c>
      <c r="AJ372" s="17">
        <f t="shared" si="60"/>
        <v>9</v>
      </c>
      <c r="AK372" s="18">
        <f t="shared" si="61"/>
        <v>15.883806672841967</v>
      </c>
      <c r="AL372" s="17">
        <v>1.1116299999999999</v>
      </c>
      <c r="AM372" s="72" t="s">
        <v>61</v>
      </c>
      <c r="AO372" s="19">
        <v>455</v>
      </c>
      <c r="AP372" s="20" t="s">
        <v>432</v>
      </c>
      <c r="AQ372" s="21">
        <v>65</v>
      </c>
      <c r="AR372" s="21">
        <v>65</v>
      </c>
      <c r="AS372" s="22">
        <v>60</v>
      </c>
      <c r="AT372" s="22">
        <v>5</v>
      </c>
      <c r="AU372" s="23">
        <v>0</v>
      </c>
      <c r="AV372" s="24">
        <v>255</v>
      </c>
      <c r="AW372" s="22">
        <v>116</v>
      </c>
      <c r="AX372" s="23">
        <v>139</v>
      </c>
      <c r="AZ372"/>
    </row>
    <row r="373" spans="2:52" ht="15.75" x14ac:dyDescent="0.25">
      <c r="B373" s="13">
        <f t="shared" si="62"/>
        <v>370</v>
      </c>
      <c r="C373" s="65" t="s">
        <v>85</v>
      </c>
      <c r="D373" s="17">
        <v>435</v>
      </c>
      <c r="E373" s="17">
        <v>0.67999999999999994</v>
      </c>
      <c r="F373" s="17">
        <v>0.95999999999999985</v>
      </c>
      <c r="G373" s="17">
        <v>1</v>
      </c>
      <c r="H373" s="17">
        <v>0.92307692307692313</v>
      </c>
      <c r="I373" s="17">
        <v>0.92307692307692313</v>
      </c>
      <c r="J373" s="17">
        <v>1</v>
      </c>
      <c r="K373" s="17">
        <v>1</v>
      </c>
      <c r="L373" s="17">
        <v>1</v>
      </c>
      <c r="M373" s="17">
        <v>0.92307692307692302</v>
      </c>
      <c r="N373" s="17">
        <v>0.69230769230769229</v>
      </c>
      <c r="O373" s="17">
        <v>0.69230769230769229</v>
      </c>
      <c r="P373" s="17">
        <v>0.84615384615384603</v>
      </c>
      <c r="Q373" s="17">
        <v>0.84615384615384615</v>
      </c>
      <c r="R373" s="17">
        <v>1</v>
      </c>
      <c r="S373" s="17">
        <v>57.000000000000007</v>
      </c>
      <c r="T373" s="17">
        <v>1.11182</v>
      </c>
      <c r="U373" s="72" t="str">
        <f t="shared" si="63"/>
        <v>Muy Baja</v>
      </c>
      <c r="AE373" s="17">
        <f t="shared" si="55"/>
        <v>61</v>
      </c>
      <c r="AF373" s="18">
        <f t="shared" si="56"/>
        <v>80.900425077483305</v>
      </c>
      <c r="AG373" s="17">
        <f t="shared" si="57"/>
        <v>12</v>
      </c>
      <c r="AH373" s="17">
        <f t="shared" si="58"/>
        <v>14</v>
      </c>
      <c r="AI373" s="17">
        <f t="shared" si="59"/>
        <v>0</v>
      </c>
      <c r="AJ373" s="17">
        <f t="shared" si="60"/>
        <v>26</v>
      </c>
      <c r="AK373" s="18">
        <f t="shared" si="61"/>
        <v>45.886552610432346</v>
      </c>
      <c r="AL373" s="17">
        <v>1.11182</v>
      </c>
      <c r="AM373" s="72" t="s">
        <v>61</v>
      </c>
      <c r="AO373" s="19">
        <v>456</v>
      </c>
      <c r="AP373" s="20" t="s">
        <v>433</v>
      </c>
      <c r="AQ373" s="21">
        <v>166</v>
      </c>
      <c r="AR373" s="21">
        <v>166</v>
      </c>
      <c r="AS373" s="22">
        <v>129</v>
      </c>
      <c r="AT373" s="22">
        <v>37</v>
      </c>
      <c r="AU373" s="23">
        <v>0</v>
      </c>
      <c r="AV373" s="24">
        <v>434</v>
      </c>
      <c r="AW373" s="22">
        <v>195</v>
      </c>
      <c r="AX373" s="23">
        <v>239</v>
      </c>
      <c r="AZ373"/>
    </row>
    <row r="374" spans="2:52" x14ac:dyDescent="0.25">
      <c r="B374" s="13">
        <f t="shared" si="62"/>
        <v>371</v>
      </c>
      <c r="C374" s="28" t="str">
        <f>VLOOKUP($D$4:$D$406,[1]Hoja2!$D$2:$E$486,2,FALSE)</f>
        <v>FLORIDA</v>
      </c>
      <c r="D374" s="17">
        <v>264</v>
      </c>
      <c r="E374" s="17">
        <v>1</v>
      </c>
      <c r="F374" s="17">
        <v>1</v>
      </c>
      <c r="G374" s="17">
        <v>1</v>
      </c>
      <c r="H374" s="17">
        <v>0.97391304347826091</v>
      </c>
      <c r="I374" s="17">
        <v>0.97391304347826058</v>
      </c>
      <c r="J374" s="17">
        <v>1</v>
      </c>
      <c r="K374" s="17">
        <v>1</v>
      </c>
      <c r="L374" s="17">
        <v>0.99130434782608678</v>
      </c>
      <c r="M374" s="17">
        <v>0.9913043478260869</v>
      </c>
      <c r="N374" s="17">
        <v>0.55652173913043468</v>
      </c>
      <c r="O374" s="17">
        <v>0.29565217391304338</v>
      </c>
      <c r="P374" s="17">
        <v>0.75652173913043474</v>
      </c>
      <c r="Q374" s="17">
        <v>0.87826086956521765</v>
      </c>
      <c r="R374" s="17">
        <v>0.9739130434782608</v>
      </c>
      <c r="S374" s="17">
        <v>530.00000000000023</v>
      </c>
      <c r="T374" s="17">
        <v>1.1130800000000001</v>
      </c>
      <c r="U374" s="72" t="str">
        <f t="shared" si="63"/>
        <v>Muy Baja</v>
      </c>
      <c r="AE374" s="17">
        <f t="shared" si="55"/>
        <v>530</v>
      </c>
      <c r="AF374" s="18">
        <f t="shared" si="56"/>
        <v>702.90533264042881</v>
      </c>
      <c r="AG374" s="17">
        <f t="shared" si="57"/>
        <v>26</v>
      </c>
      <c r="AH374" s="17">
        <f t="shared" si="58"/>
        <v>144</v>
      </c>
      <c r="AI374" s="17">
        <f t="shared" si="59"/>
        <v>0</v>
      </c>
      <c r="AJ374" s="17">
        <f t="shared" si="60"/>
        <v>170</v>
      </c>
      <c r="AK374" s="18">
        <f t="shared" si="61"/>
        <v>300.02745937590379</v>
      </c>
      <c r="AL374" s="17">
        <v>1.1130800000000001</v>
      </c>
      <c r="AM374" s="72" t="s">
        <v>61</v>
      </c>
      <c r="AO374" s="19">
        <v>457</v>
      </c>
      <c r="AP374" s="20" t="s">
        <v>434</v>
      </c>
      <c r="AQ374" s="21">
        <v>18</v>
      </c>
      <c r="AR374" s="21">
        <v>18</v>
      </c>
      <c r="AS374" s="22">
        <v>9</v>
      </c>
      <c r="AT374" s="22">
        <v>9</v>
      </c>
      <c r="AU374" s="23">
        <v>0</v>
      </c>
      <c r="AV374" s="24">
        <v>30</v>
      </c>
      <c r="AW374" s="22">
        <v>13</v>
      </c>
      <c r="AX374" s="23">
        <v>17</v>
      </c>
      <c r="AZ374"/>
    </row>
    <row r="375" spans="2:52" x14ac:dyDescent="0.25">
      <c r="B375" s="13">
        <f t="shared" si="62"/>
        <v>372</v>
      </c>
      <c r="C375" s="28" t="str">
        <f>VLOOKUP($D$4:$D$406,[1]Hoja2!$D$2:$E$486,2,FALSE)</f>
        <v>Col. La Blanquita</v>
      </c>
      <c r="D375" s="17">
        <v>83</v>
      </c>
      <c r="E375" s="17">
        <v>0.94999999999999984</v>
      </c>
      <c r="F375" s="17">
        <v>1</v>
      </c>
      <c r="G375" s="17">
        <v>0.84999999999999987</v>
      </c>
      <c r="H375" s="17">
        <v>1</v>
      </c>
      <c r="I375" s="17">
        <v>1</v>
      </c>
      <c r="J375" s="17">
        <v>1</v>
      </c>
      <c r="K375" s="17">
        <v>1</v>
      </c>
      <c r="L375" s="17">
        <v>1</v>
      </c>
      <c r="M375" s="17">
        <v>1</v>
      </c>
      <c r="N375" s="17">
        <v>0.66666666666666663</v>
      </c>
      <c r="O375" s="17">
        <v>0.39999999999999997</v>
      </c>
      <c r="P375" s="17">
        <v>0.66666666666666663</v>
      </c>
      <c r="Q375" s="17">
        <v>0.79999999999999993</v>
      </c>
      <c r="R375" s="17">
        <v>1</v>
      </c>
      <c r="S375" s="17">
        <v>65</v>
      </c>
      <c r="T375" s="17">
        <v>1.1146100000000001</v>
      </c>
      <c r="U375" s="72" t="str">
        <f t="shared" si="63"/>
        <v>Muy Baja</v>
      </c>
      <c r="AE375" s="17">
        <f t="shared" si="55"/>
        <v>67</v>
      </c>
      <c r="AF375" s="18">
        <f t="shared" si="56"/>
        <v>88.857843937563644</v>
      </c>
      <c r="AG375" s="17">
        <f t="shared" si="57"/>
        <v>0</v>
      </c>
      <c r="AH375" s="17">
        <f t="shared" si="58"/>
        <v>21</v>
      </c>
      <c r="AI375" s="17">
        <f t="shared" si="59"/>
        <v>0</v>
      </c>
      <c r="AJ375" s="17">
        <f t="shared" si="60"/>
        <v>21</v>
      </c>
      <c r="AK375" s="18">
        <f t="shared" si="61"/>
        <v>37.062215569964586</v>
      </c>
      <c r="AL375" s="17">
        <v>1.1146100000000001</v>
      </c>
      <c r="AM375" s="72" t="s">
        <v>61</v>
      </c>
      <c r="AO375" s="19">
        <v>458</v>
      </c>
      <c r="AP375" s="20" t="s">
        <v>435</v>
      </c>
      <c r="AQ375" s="21">
        <v>75</v>
      </c>
      <c r="AR375" s="21">
        <v>75</v>
      </c>
      <c r="AS375" s="22">
        <v>61</v>
      </c>
      <c r="AT375" s="22">
        <v>14</v>
      </c>
      <c r="AU375" s="23">
        <v>0</v>
      </c>
      <c r="AV375" s="24">
        <v>266</v>
      </c>
      <c r="AW375" s="22">
        <v>129</v>
      </c>
      <c r="AX375" s="23">
        <v>137</v>
      </c>
      <c r="AZ375"/>
    </row>
    <row r="376" spans="2:52" x14ac:dyDescent="0.25">
      <c r="B376" s="13">
        <f t="shared" si="62"/>
        <v>373</v>
      </c>
      <c r="C376" s="28" t="str">
        <f>VLOOKUP($D$4:$D$406,[1]Hoja2!$D$2:$E$486,2,FALSE)</f>
        <v>Col. Villa Florencia</v>
      </c>
      <c r="D376" s="17">
        <v>173</v>
      </c>
      <c r="E376" s="17">
        <v>0.9718969555035134</v>
      </c>
      <c r="F376" s="17">
        <v>0.99058823529411699</v>
      </c>
      <c r="G376" s="17">
        <v>0.98117647058823554</v>
      </c>
      <c r="H376" s="17">
        <v>0.990291262135922</v>
      </c>
      <c r="I376" s="17">
        <v>0.99029126213592245</v>
      </c>
      <c r="J376" s="17">
        <v>0.99757281553398103</v>
      </c>
      <c r="K376" s="17">
        <v>0.99514563106796161</v>
      </c>
      <c r="L376" s="17">
        <v>0.97815533980582503</v>
      </c>
      <c r="M376" s="17">
        <v>0.98543689320388317</v>
      </c>
      <c r="N376" s="17">
        <v>0.5582524271844661</v>
      </c>
      <c r="O376" s="17">
        <v>0.34223300970873816</v>
      </c>
      <c r="P376" s="17">
        <v>0.75728155339805825</v>
      </c>
      <c r="Q376" s="17">
        <v>0.88834951456310696</v>
      </c>
      <c r="R376" s="17">
        <v>0.95631067961164984</v>
      </c>
      <c r="S376" s="17">
        <v>1818.9999999999986</v>
      </c>
      <c r="T376" s="17">
        <v>1.1255200000000001</v>
      </c>
      <c r="U376" s="72" t="str">
        <f t="shared" si="63"/>
        <v>Muy Baja</v>
      </c>
      <c r="AE376" s="17">
        <f t="shared" si="55"/>
        <v>1931</v>
      </c>
      <c r="AF376" s="18">
        <f t="shared" si="56"/>
        <v>2560.9626364691849</v>
      </c>
      <c r="AG376" s="17">
        <f t="shared" si="57"/>
        <v>3</v>
      </c>
      <c r="AH376" s="17">
        <f t="shared" si="58"/>
        <v>418</v>
      </c>
      <c r="AI376" s="17">
        <f t="shared" si="59"/>
        <v>2</v>
      </c>
      <c r="AJ376" s="17">
        <f t="shared" si="60"/>
        <v>421</v>
      </c>
      <c r="AK376" s="18">
        <f t="shared" si="61"/>
        <v>743.0091788073853</v>
      </c>
      <c r="AL376" s="17">
        <v>1.1255200000000001</v>
      </c>
      <c r="AM376" s="72" t="s">
        <v>61</v>
      </c>
      <c r="AO376" s="19">
        <v>459</v>
      </c>
      <c r="AP376" s="20" t="s">
        <v>436</v>
      </c>
      <c r="AQ376" s="21">
        <v>18</v>
      </c>
      <c r="AR376" s="21">
        <v>18</v>
      </c>
      <c r="AS376" s="22">
        <v>16</v>
      </c>
      <c r="AT376" s="22">
        <v>2</v>
      </c>
      <c r="AU376" s="23">
        <v>0</v>
      </c>
      <c r="AV376" s="24">
        <v>79</v>
      </c>
      <c r="AW376" s="22">
        <v>44</v>
      </c>
      <c r="AX376" s="23">
        <v>35</v>
      </c>
      <c r="AZ376"/>
    </row>
    <row r="377" spans="2:52" x14ac:dyDescent="0.25">
      <c r="B377" s="13">
        <f t="shared" si="62"/>
        <v>374</v>
      </c>
      <c r="C377" s="28" t="str">
        <f>VLOOKUP($D$4:$D$406,[1]Hoja2!$D$2:$E$486,2,FALSE)</f>
        <v>BOULEVARD MORAZAN</v>
      </c>
      <c r="D377" s="17">
        <v>213</v>
      </c>
      <c r="E377" s="17">
        <v>0.81081081081081086</v>
      </c>
      <c r="F377" s="17">
        <v>0.8648648648648648</v>
      </c>
      <c r="G377" s="17">
        <v>1</v>
      </c>
      <c r="H377" s="17">
        <v>1</v>
      </c>
      <c r="I377" s="17">
        <v>1</v>
      </c>
      <c r="J377" s="17">
        <v>1</v>
      </c>
      <c r="K377" s="17">
        <v>1</v>
      </c>
      <c r="L377" s="17">
        <v>1</v>
      </c>
      <c r="M377" s="17">
        <v>0.88888888888888884</v>
      </c>
      <c r="N377" s="17">
        <v>0.77777777777777779</v>
      </c>
      <c r="O377" s="17">
        <v>0.33333333333333337</v>
      </c>
      <c r="P377" s="17">
        <v>0.88888888888888884</v>
      </c>
      <c r="Q377" s="17">
        <v>0.88888888888888884</v>
      </c>
      <c r="R377" s="17">
        <v>1</v>
      </c>
      <c r="S377" s="17">
        <v>40.999999999999993</v>
      </c>
      <c r="T377" s="17">
        <v>1.1260300000000001</v>
      </c>
      <c r="U377" s="72" t="str">
        <f t="shared" si="63"/>
        <v>Muy Baja</v>
      </c>
      <c r="AE377" s="17">
        <f t="shared" si="55"/>
        <v>50</v>
      </c>
      <c r="AF377" s="18">
        <f t="shared" si="56"/>
        <v>66.311823834002709</v>
      </c>
      <c r="AG377" s="17">
        <f t="shared" si="57"/>
        <v>12</v>
      </c>
      <c r="AH377" s="17">
        <f t="shared" si="58"/>
        <v>29</v>
      </c>
      <c r="AI377" s="17">
        <f t="shared" si="59"/>
        <v>0</v>
      </c>
      <c r="AJ377" s="17">
        <f t="shared" si="60"/>
        <v>41</v>
      </c>
      <c r="AK377" s="18">
        <f t="shared" si="61"/>
        <v>72.359563731835621</v>
      </c>
      <c r="AL377" s="17">
        <v>1.1260300000000001</v>
      </c>
      <c r="AM377" s="72" t="s">
        <v>61</v>
      </c>
      <c r="AO377" s="19">
        <v>462</v>
      </c>
      <c r="AP377" s="20" t="s">
        <v>437</v>
      </c>
      <c r="AQ377" s="21">
        <v>432</v>
      </c>
      <c r="AR377" s="21">
        <v>431</v>
      </c>
      <c r="AS377" s="22">
        <v>412</v>
      </c>
      <c r="AT377" s="22">
        <v>19</v>
      </c>
      <c r="AU377" s="23">
        <v>1</v>
      </c>
      <c r="AV377" s="24">
        <v>1780</v>
      </c>
      <c r="AW377" s="22">
        <v>864</v>
      </c>
      <c r="AX377" s="23">
        <v>916</v>
      </c>
      <c r="AZ377"/>
    </row>
    <row r="378" spans="2:52" x14ac:dyDescent="0.25">
      <c r="B378" s="13">
        <f t="shared" si="62"/>
        <v>375</v>
      </c>
      <c r="C378" s="28" t="str">
        <f>VLOOKUP($D$4:$D$406,[1]Hoja2!$D$2:$E$486,2,FALSE)</f>
        <v>Col. Residencial Los Andes</v>
      </c>
      <c r="D378" s="17">
        <v>139</v>
      </c>
      <c r="E378" s="17">
        <v>0.89344262295081933</v>
      </c>
      <c r="F378" s="17">
        <v>0.97131147540983609</v>
      </c>
      <c r="G378" s="17">
        <v>0.97540983606557408</v>
      </c>
      <c r="H378" s="17">
        <v>0.97674418604651125</v>
      </c>
      <c r="I378" s="17">
        <v>0.98449612403100772</v>
      </c>
      <c r="J378" s="17">
        <v>0.99224806201550375</v>
      </c>
      <c r="K378" s="17">
        <v>0.99224806201550375</v>
      </c>
      <c r="L378" s="17">
        <v>0.98449612403100772</v>
      </c>
      <c r="M378" s="17">
        <v>0.94573643410852715</v>
      </c>
      <c r="N378" s="17">
        <v>0.65891472868217005</v>
      </c>
      <c r="O378" s="17">
        <v>0.46511627906976749</v>
      </c>
      <c r="P378" s="17">
        <v>0.70542635658914754</v>
      </c>
      <c r="Q378" s="17">
        <v>0.8914728682170544</v>
      </c>
      <c r="R378" s="17">
        <v>0.90697674418604624</v>
      </c>
      <c r="S378" s="17">
        <v>512</v>
      </c>
      <c r="T378" s="17">
        <v>1.1352899999999999</v>
      </c>
      <c r="U378" s="72" t="str">
        <f t="shared" si="63"/>
        <v>Muy Baja</v>
      </c>
      <c r="AE378" s="17">
        <f t="shared" si="55"/>
        <v>517</v>
      </c>
      <c r="AF378" s="18">
        <f t="shared" si="56"/>
        <v>685.6642584435881</v>
      </c>
      <c r="AG378" s="17">
        <f t="shared" si="57"/>
        <v>22</v>
      </c>
      <c r="AH378" s="17">
        <f t="shared" si="58"/>
        <v>224</v>
      </c>
      <c r="AI378" s="17">
        <f t="shared" si="59"/>
        <v>0</v>
      </c>
      <c r="AJ378" s="17">
        <f t="shared" si="60"/>
        <v>246</v>
      </c>
      <c r="AK378" s="18">
        <f t="shared" si="61"/>
        <v>434.15738239101375</v>
      </c>
      <c r="AL378" s="17">
        <v>1.1352899999999999</v>
      </c>
      <c r="AM378" s="72" t="s">
        <v>61</v>
      </c>
      <c r="AO378" s="19">
        <v>463</v>
      </c>
      <c r="AP378" s="20" t="s">
        <v>438</v>
      </c>
      <c r="AQ378" s="21">
        <v>171</v>
      </c>
      <c r="AR378" s="21">
        <v>171</v>
      </c>
      <c r="AS378" s="22">
        <v>148</v>
      </c>
      <c r="AT378" s="22">
        <v>23</v>
      </c>
      <c r="AU378" s="23">
        <v>0</v>
      </c>
      <c r="AV378" s="24">
        <v>640</v>
      </c>
      <c r="AW378" s="22">
        <v>321</v>
      </c>
      <c r="AX378" s="23">
        <v>319</v>
      </c>
      <c r="AZ378"/>
    </row>
    <row r="379" spans="2:52" x14ac:dyDescent="0.25">
      <c r="B379" s="13">
        <f t="shared" si="62"/>
        <v>376</v>
      </c>
      <c r="C379" s="28" t="str">
        <f>VLOOKUP($D$4:$D$406,[1]Hoja2!$D$2:$E$486,2,FALSE)</f>
        <v>LOMAS DE SAN JUAN 2da ETAPA</v>
      </c>
      <c r="D379" s="17">
        <v>304</v>
      </c>
      <c r="E379" s="17">
        <v>0.98936170212765973</v>
      </c>
      <c r="F379" s="17">
        <v>0.98936170212765973</v>
      </c>
      <c r="G379" s="17">
        <v>0.98936170212765973</v>
      </c>
      <c r="H379" s="17">
        <v>0.97142857142857153</v>
      </c>
      <c r="I379" s="17">
        <v>0.94285714285714273</v>
      </c>
      <c r="J379" s="17">
        <v>1</v>
      </c>
      <c r="K379" s="17">
        <v>1</v>
      </c>
      <c r="L379" s="17">
        <v>0.98571428571428577</v>
      </c>
      <c r="M379" s="17">
        <v>1</v>
      </c>
      <c r="N379" s="17">
        <v>1</v>
      </c>
      <c r="O379" s="17">
        <v>0.62857142857142845</v>
      </c>
      <c r="P379" s="17">
        <v>0.8571428571428571</v>
      </c>
      <c r="Q379" s="17">
        <v>0.34285714285714297</v>
      </c>
      <c r="R379" s="17">
        <v>1</v>
      </c>
      <c r="S379" s="17">
        <v>304.00000000000006</v>
      </c>
      <c r="T379" s="17">
        <v>1.1584300000000001</v>
      </c>
      <c r="U379" s="72" t="str">
        <f t="shared" si="63"/>
        <v>Muy Baja</v>
      </c>
      <c r="AE379" s="17">
        <f t="shared" si="55"/>
        <v>304</v>
      </c>
      <c r="AF379" s="18">
        <f t="shared" si="56"/>
        <v>403.17588891073649</v>
      </c>
      <c r="AG379" s="17">
        <f t="shared" si="57"/>
        <v>13</v>
      </c>
      <c r="AH379" s="17">
        <f t="shared" si="58"/>
        <v>81</v>
      </c>
      <c r="AI379" s="17">
        <f t="shared" si="59"/>
        <v>0</v>
      </c>
      <c r="AJ379" s="17">
        <f t="shared" si="60"/>
        <v>94</v>
      </c>
      <c r="AK379" s="18">
        <f t="shared" si="61"/>
        <v>165.89753636079388</v>
      </c>
      <c r="AL379" s="17">
        <v>1.1584300000000001</v>
      </c>
      <c r="AM379" s="72" t="s">
        <v>61</v>
      </c>
      <c r="AO379" s="19">
        <v>464</v>
      </c>
      <c r="AP379" s="20" t="s">
        <v>439</v>
      </c>
      <c r="AQ379" s="21">
        <v>1372</v>
      </c>
      <c r="AR379" s="21">
        <v>1370</v>
      </c>
      <c r="AS379" s="22">
        <v>1284</v>
      </c>
      <c r="AT379" s="22">
        <v>86</v>
      </c>
      <c r="AU379" s="23">
        <v>2</v>
      </c>
      <c r="AV379" s="24">
        <v>6222</v>
      </c>
      <c r="AW379" s="22">
        <v>3132</v>
      </c>
      <c r="AX379" s="23">
        <v>3090</v>
      </c>
      <c r="AZ379"/>
    </row>
    <row r="380" spans="2:52" x14ac:dyDescent="0.25">
      <c r="B380" s="13">
        <f t="shared" si="62"/>
        <v>377</v>
      </c>
      <c r="C380" s="28" t="str">
        <f>VLOOKUP($D$4:$D$406,[1]Hoja2!$D$2:$E$486,2,FALSE)</f>
        <v>Col. Trejo</v>
      </c>
      <c r="D380" s="17">
        <v>169</v>
      </c>
      <c r="E380" s="17">
        <v>0.88538011695906371</v>
      </c>
      <c r="F380" s="17">
        <v>0.94385964912280751</v>
      </c>
      <c r="G380" s="17">
        <v>0.96023391812865488</v>
      </c>
      <c r="H380" s="17">
        <v>0.97634069400630918</v>
      </c>
      <c r="I380" s="17">
        <v>0.9826498422712926</v>
      </c>
      <c r="J380" s="17">
        <v>0.9905362776025235</v>
      </c>
      <c r="K380" s="17">
        <v>0.98895899053627767</v>
      </c>
      <c r="L380" s="17">
        <v>0.98264984227129315</v>
      </c>
      <c r="M380" s="17">
        <v>0.97160883280757104</v>
      </c>
      <c r="N380" s="17">
        <v>0.72712933753943165</v>
      </c>
      <c r="O380" s="17">
        <v>0.52523659305993664</v>
      </c>
      <c r="P380" s="17">
        <v>0.77444794952681428</v>
      </c>
      <c r="Q380" s="17">
        <v>0.86593059936908534</v>
      </c>
      <c r="R380" s="17">
        <v>0.93375394321766525</v>
      </c>
      <c r="S380" s="17">
        <v>2713.9999999999973</v>
      </c>
      <c r="T380" s="17">
        <v>1.16137</v>
      </c>
      <c r="U380" s="72" t="str">
        <f t="shared" si="63"/>
        <v>Muy Baja</v>
      </c>
      <c r="AE380" s="17">
        <f t="shared" si="55"/>
        <v>2701</v>
      </c>
      <c r="AF380" s="18">
        <f t="shared" si="56"/>
        <v>3582.1647235128266</v>
      </c>
      <c r="AG380" s="17">
        <f t="shared" si="57"/>
        <v>101</v>
      </c>
      <c r="AH380" s="17">
        <f t="shared" si="58"/>
        <v>749</v>
      </c>
      <c r="AI380" s="17">
        <f t="shared" si="59"/>
        <v>0</v>
      </c>
      <c r="AJ380" s="17">
        <f t="shared" si="60"/>
        <v>850</v>
      </c>
      <c r="AK380" s="18">
        <f t="shared" si="61"/>
        <v>1500.137296879519</v>
      </c>
      <c r="AL380" s="17">
        <v>1.16137</v>
      </c>
      <c r="AM380" s="72" t="s">
        <v>61</v>
      </c>
      <c r="AO380" s="19">
        <v>465</v>
      </c>
      <c r="AP380" s="20" t="s">
        <v>440</v>
      </c>
      <c r="AQ380" s="21">
        <v>57</v>
      </c>
      <c r="AR380" s="21">
        <v>57</v>
      </c>
      <c r="AS380" s="22">
        <v>53</v>
      </c>
      <c r="AT380" s="22">
        <v>4</v>
      </c>
      <c r="AU380" s="23">
        <v>0</v>
      </c>
      <c r="AV380" s="24">
        <v>240</v>
      </c>
      <c r="AW380" s="22">
        <v>128</v>
      </c>
      <c r="AX380" s="23">
        <v>112</v>
      </c>
      <c r="AZ380"/>
    </row>
    <row r="381" spans="2:52" x14ac:dyDescent="0.25">
      <c r="B381" s="13">
        <f t="shared" si="62"/>
        <v>378</v>
      </c>
      <c r="C381" s="28" t="str">
        <f>VLOOKUP($D$4:$D$406,[1]Hoja2!$D$2:$E$486,2,FALSE)</f>
        <v>HERNANDEZ MOREL</v>
      </c>
      <c r="D381" s="17">
        <v>274</v>
      </c>
      <c r="E381" s="17">
        <v>0.68421052631578916</v>
      </c>
      <c r="F381" s="17">
        <v>1</v>
      </c>
      <c r="G381" s="17">
        <v>1</v>
      </c>
      <c r="H381" s="17">
        <v>1</v>
      </c>
      <c r="I381" s="17">
        <v>0.96226415094339601</v>
      </c>
      <c r="J381" s="17">
        <v>1</v>
      </c>
      <c r="K381" s="17">
        <v>1</v>
      </c>
      <c r="L381" s="17">
        <v>0.96226415094339601</v>
      </c>
      <c r="M381" s="17">
        <v>0.98113207547169801</v>
      </c>
      <c r="N381" s="17">
        <v>0.73584905660377364</v>
      </c>
      <c r="O381" s="17">
        <v>0.64150943396226412</v>
      </c>
      <c r="P381" s="17">
        <v>0.62264150943396213</v>
      </c>
      <c r="Q381" s="17">
        <v>0.81132075471698117</v>
      </c>
      <c r="R381" s="17">
        <v>0.94339622641509413</v>
      </c>
      <c r="S381" s="17">
        <v>254.00000000000006</v>
      </c>
      <c r="T381" s="17">
        <v>1.1644699999999999</v>
      </c>
      <c r="U381" s="72" t="str">
        <f t="shared" si="63"/>
        <v>Muy Baja</v>
      </c>
      <c r="AE381" s="17">
        <f t="shared" si="55"/>
        <v>248</v>
      </c>
      <c r="AF381" s="18">
        <f t="shared" si="56"/>
        <v>328.90664621665348</v>
      </c>
      <c r="AG381" s="17">
        <f t="shared" si="57"/>
        <v>26</v>
      </c>
      <c r="AH381" s="17">
        <f t="shared" si="58"/>
        <v>64</v>
      </c>
      <c r="AI381" s="17">
        <f t="shared" si="59"/>
        <v>4</v>
      </c>
      <c r="AJ381" s="17">
        <f t="shared" si="60"/>
        <v>90</v>
      </c>
      <c r="AK381" s="18">
        <f t="shared" si="61"/>
        <v>158.83806672841968</v>
      </c>
      <c r="AL381" s="17">
        <v>1.1644699999999999</v>
      </c>
      <c r="AM381" s="72" t="s">
        <v>61</v>
      </c>
      <c r="AO381" s="19">
        <v>466</v>
      </c>
      <c r="AP381" s="20" t="s">
        <v>441</v>
      </c>
      <c r="AQ381" s="21">
        <v>80</v>
      </c>
      <c r="AR381" s="21">
        <v>80</v>
      </c>
      <c r="AS381" s="22">
        <v>80</v>
      </c>
      <c r="AT381" s="22">
        <v>0</v>
      </c>
      <c r="AU381" s="23">
        <v>0</v>
      </c>
      <c r="AV381" s="24">
        <v>293</v>
      </c>
      <c r="AW381" s="22">
        <v>152</v>
      </c>
      <c r="AX381" s="23">
        <v>141</v>
      </c>
      <c r="AZ381"/>
    </row>
    <row r="382" spans="2:52" x14ac:dyDescent="0.25">
      <c r="B382" s="13">
        <f t="shared" si="62"/>
        <v>379</v>
      </c>
      <c r="C382" s="28" t="str">
        <f>VLOOKUP($D$4:$D$406,[1]Hoja2!$D$2:$E$486,2,FALSE)</f>
        <v>Col. El Roble</v>
      </c>
      <c r="D382" s="17">
        <v>65</v>
      </c>
      <c r="E382" s="17">
        <v>0.96147110332749541</v>
      </c>
      <c r="F382" s="17">
        <v>0.99124343257443048</v>
      </c>
      <c r="G382" s="17">
        <v>0.98598949211908993</v>
      </c>
      <c r="H382" s="17">
        <v>0.98076923076923073</v>
      </c>
      <c r="I382" s="17">
        <v>0.97649572649572647</v>
      </c>
      <c r="J382" s="17">
        <v>1</v>
      </c>
      <c r="K382" s="17">
        <v>1</v>
      </c>
      <c r="L382" s="17">
        <v>0.98504273504273543</v>
      </c>
      <c r="M382" s="17">
        <v>0.99786324786324843</v>
      </c>
      <c r="N382" s="17">
        <v>0.57478632478632452</v>
      </c>
      <c r="O382" s="17">
        <v>0.35897435897435853</v>
      </c>
      <c r="P382" s="17">
        <v>0.77564102564102555</v>
      </c>
      <c r="Q382" s="17">
        <v>0.8824786324786319</v>
      </c>
      <c r="R382" s="17">
        <v>0.95085470085470014</v>
      </c>
      <c r="S382" s="17">
        <v>2060.0000000000018</v>
      </c>
      <c r="T382" s="17">
        <v>1.1698500000000001</v>
      </c>
      <c r="U382" s="72" t="str">
        <f t="shared" si="63"/>
        <v>Muy Baja</v>
      </c>
      <c r="AE382" s="17">
        <f t="shared" si="55"/>
        <v>2060</v>
      </c>
      <c r="AF382" s="18">
        <f t="shared" si="56"/>
        <v>2732.0471419609116</v>
      </c>
      <c r="AG382" s="17">
        <f t="shared" si="57"/>
        <v>41</v>
      </c>
      <c r="AH382" s="17">
        <f t="shared" si="58"/>
        <v>530</v>
      </c>
      <c r="AI382" s="17">
        <f t="shared" si="59"/>
        <v>0</v>
      </c>
      <c r="AJ382" s="17">
        <f t="shared" si="60"/>
        <v>571</v>
      </c>
      <c r="AK382" s="18">
        <f t="shared" si="61"/>
        <v>1007.7392900214181</v>
      </c>
      <c r="AL382" s="17">
        <v>1.1698500000000001</v>
      </c>
      <c r="AM382" s="72" t="s">
        <v>61</v>
      </c>
      <c r="AO382" s="19">
        <v>467</v>
      </c>
      <c r="AP382" s="20" t="s">
        <v>442</v>
      </c>
      <c r="AQ382" s="21">
        <v>45</v>
      </c>
      <c r="AR382" s="21">
        <v>45</v>
      </c>
      <c r="AS382" s="22">
        <v>27</v>
      </c>
      <c r="AT382" s="22">
        <v>18</v>
      </c>
      <c r="AU382" s="23">
        <v>0</v>
      </c>
      <c r="AV382" s="24">
        <v>104</v>
      </c>
      <c r="AW382" s="22">
        <v>54</v>
      </c>
      <c r="AX382" s="23">
        <v>50</v>
      </c>
      <c r="AZ382"/>
    </row>
    <row r="383" spans="2:52" x14ac:dyDescent="0.25">
      <c r="B383" s="13">
        <f t="shared" si="62"/>
        <v>380</v>
      </c>
      <c r="C383" s="28" t="str">
        <f>VLOOKUP($D$4:$D$406,[1]Hoja2!$D$2:$E$486,2,FALSE)</f>
        <v>VILLA EUGENIA</v>
      </c>
      <c r="D383" s="17">
        <v>445</v>
      </c>
      <c r="E383" s="17">
        <v>0.94202898550724634</v>
      </c>
      <c r="F383" s="17">
        <v>0.97101449275362328</v>
      </c>
      <c r="G383" s="17">
        <v>0.95652173913043492</v>
      </c>
      <c r="H383" s="17">
        <v>0.97872340425531901</v>
      </c>
      <c r="I383" s="17">
        <v>1</v>
      </c>
      <c r="J383" s="17">
        <v>1</v>
      </c>
      <c r="K383" s="17">
        <v>1</v>
      </c>
      <c r="L383" s="17">
        <v>0.97872340425531901</v>
      </c>
      <c r="M383" s="17">
        <v>1</v>
      </c>
      <c r="N383" s="17">
        <v>0.68085106382978711</v>
      </c>
      <c r="O383" s="17">
        <v>0.63829787234042568</v>
      </c>
      <c r="P383" s="17">
        <v>0.76595744680851052</v>
      </c>
      <c r="Q383" s="17">
        <v>0.91489361702127669</v>
      </c>
      <c r="R383" s="17">
        <v>0.87234042553191471</v>
      </c>
      <c r="S383" s="17">
        <v>219.00000000000011</v>
      </c>
      <c r="T383" s="17">
        <v>1.1709400000000001</v>
      </c>
      <c r="U383" s="72" t="str">
        <f t="shared" si="63"/>
        <v>Muy Baja</v>
      </c>
      <c r="AE383" s="17">
        <f t="shared" si="55"/>
        <v>219</v>
      </c>
      <c r="AF383" s="18">
        <f t="shared" si="56"/>
        <v>290.44578839293189</v>
      </c>
      <c r="AG383" s="17">
        <f t="shared" si="57"/>
        <v>10</v>
      </c>
      <c r="AH383" s="17">
        <f t="shared" si="58"/>
        <v>59</v>
      </c>
      <c r="AI383" s="17">
        <f t="shared" si="59"/>
        <v>0</v>
      </c>
      <c r="AJ383" s="17">
        <f t="shared" si="60"/>
        <v>69</v>
      </c>
      <c r="AK383" s="18">
        <f t="shared" si="61"/>
        <v>121.77585115845507</v>
      </c>
      <c r="AL383" s="17">
        <v>1.1709400000000001</v>
      </c>
      <c r="AM383" s="72" t="s">
        <v>61</v>
      </c>
      <c r="AO383" s="19">
        <v>468</v>
      </c>
      <c r="AP383" s="20" t="s">
        <v>443</v>
      </c>
      <c r="AQ383" s="21">
        <v>77</v>
      </c>
      <c r="AR383" s="21">
        <v>77</v>
      </c>
      <c r="AS383" s="22">
        <v>67</v>
      </c>
      <c r="AT383" s="22">
        <v>10</v>
      </c>
      <c r="AU383" s="23">
        <v>0</v>
      </c>
      <c r="AV383" s="24">
        <v>321</v>
      </c>
      <c r="AW383" s="22">
        <v>160</v>
      </c>
      <c r="AX383" s="23">
        <v>161</v>
      </c>
      <c r="AZ383"/>
    </row>
    <row r="384" spans="2:52" x14ac:dyDescent="0.25">
      <c r="B384" s="13">
        <f t="shared" si="62"/>
        <v>381</v>
      </c>
      <c r="C384" s="28" t="str">
        <f>VLOOKUP($D$4:$D$406,[1]Hoja2!$D$2:$E$486,2,FALSE)</f>
        <v>Col. La Mora</v>
      </c>
      <c r="D384" s="17">
        <v>92</v>
      </c>
      <c r="E384" s="17">
        <v>0.97938144329896915</v>
      </c>
      <c r="F384" s="17">
        <v>0.96907216494845339</v>
      </c>
      <c r="G384" s="17">
        <v>1</v>
      </c>
      <c r="H384" s="17">
        <v>0.97014925373134331</v>
      </c>
      <c r="I384" s="17">
        <v>1</v>
      </c>
      <c r="J384" s="17">
        <v>1</v>
      </c>
      <c r="K384" s="17">
        <v>1</v>
      </c>
      <c r="L384" s="17">
        <v>0.97014925373134331</v>
      </c>
      <c r="M384" s="17">
        <v>0.95522388059701502</v>
      </c>
      <c r="N384" s="17">
        <v>0.70149253731343286</v>
      </c>
      <c r="O384" s="17">
        <v>0.49253731343283591</v>
      </c>
      <c r="P384" s="17">
        <v>0.89552238805970152</v>
      </c>
      <c r="Q384" s="17">
        <v>0.73134328358208944</v>
      </c>
      <c r="R384" s="17">
        <v>0.94029850746268651</v>
      </c>
      <c r="S384" s="17">
        <v>309</v>
      </c>
      <c r="T384" s="17">
        <v>1.1856800000000001</v>
      </c>
      <c r="U384" s="72" t="str">
        <f t="shared" si="63"/>
        <v>Muy Baja</v>
      </c>
      <c r="AE384" s="17">
        <f t="shared" si="55"/>
        <v>298</v>
      </c>
      <c r="AF384" s="18">
        <f t="shared" si="56"/>
        <v>395.21847005065615</v>
      </c>
      <c r="AG384" s="17">
        <f t="shared" si="57"/>
        <v>7</v>
      </c>
      <c r="AH384" s="17">
        <f t="shared" si="58"/>
        <v>88</v>
      </c>
      <c r="AI384" s="17">
        <f t="shared" si="59"/>
        <v>0</v>
      </c>
      <c r="AJ384" s="17">
        <f t="shared" si="60"/>
        <v>95</v>
      </c>
      <c r="AK384" s="18">
        <f t="shared" si="61"/>
        <v>167.66240376888743</v>
      </c>
      <c r="AL384" s="17">
        <v>1.1856800000000001</v>
      </c>
      <c r="AM384" s="72" t="s">
        <v>61</v>
      </c>
      <c r="AO384" s="19">
        <v>470</v>
      </c>
      <c r="AP384" s="20" t="s">
        <v>444</v>
      </c>
      <c r="AQ384" s="21">
        <v>14</v>
      </c>
      <c r="AR384" s="21">
        <v>14</v>
      </c>
      <c r="AS384" s="22">
        <v>13</v>
      </c>
      <c r="AT384" s="22">
        <v>1</v>
      </c>
      <c r="AU384" s="23">
        <v>0</v>
      </c>
      <c r="AV384" s="24">
        <v>51</v>
      </c>
      <c r="AW384" s="22">
        <v>27</v>
      </c>
      <c r="AX384" s="23">
        <v>24</v>
      </c>
      <c r="AZ384"/>
    </row>
    <row r="385" spans="2:52" x14ac:dyDescent="0.25">
      <c r="B385" s="13">
        <f t="shared" si="62"/>
        <v>382</v>
      </c>
      <c r="C385" s="28" t="str">
        <f>VLOOKUP($D$4:$D$406,[1]Hoja2!$D$2:$E$486,2,FALSE)</f>
        <v>Col. Jardines del Valle</v>
      </c>
      <c r="D385" s="17">
        <v>78</v>
      </c>
      <c r="E385" s="17">
        <v>0.89223300970873687</v>
      </c>
      <c r="F385" s="17">
        <v>0.98155339805825248</v>
      </c>
      <c r="G385" s="17">
        <v>0.91067961165048517</v>
      </c>
      <c r="H385" s="17">
        <v>0.98245614035087736</v>
      </c>
      <c r="I385" s="17">
        <v>0.75917065390749516</v>
      </c>
      <c r="J385" s="17">
        <v>0.99362041467304651</v>
      </c>
      <c r="K385" s="17">
        <v>0.99202551834130703</v>
      </c>
      <c r="L385" s="17">
        <v>0.99681020733652237</v>
      </c>
      <c r="M385" s="17">
        <v>0.96810207336523113</v>
      </c>
      <c r="N385" s="17">
        <v>0.79106858054226536</v>
      </c>
      <c r="O385" s="17">
        <v>0.58851674641148299</v>
      </c>
      <c r="P385" s="17">
        <v>0.74960127591706549</v>
      </c>
      <c r="Q385" s="17">
        <v>0.91228070175438591</v>
      </c>
      <c r="R385" s="17">
        <v>0.94417862838915423</v>
      </c>
      <c r="S385" s="17">
        <v>2889.0000000000027</v>
      </c>
      <c r="T385" s="17">
        <v>1.19055</v>
      </c>
      <c r="U385" s="72" t="str">
        <f t="shared" si="63"/>
        <v>Muy Baja</v>
      </c>
      <c r="AE385" s="17">
        <f t="shared" si="55"/>
        <v>2882</v>
      </c>
      <c r="AF385" s="18">
        <f t="shared" si="56"/>
        <v>3822.2135257919163</v>
      </c>
      <c r="AG385" s="17">
        <f t="shared" si="57"/>
        <v>176</v>
      </c>
      <c r="AH385" s="17">
        <f t="shared" si="58"/>
        <v>850</v>
      </c>
      <c r="AI385" s="17">
        <f t="shared" si="59"/>
        <v>0</v>
      </c>
      <c r="AJ385" s="17">
        <f t="shared" si="60"/>
        <v>1026</v>
      </c>
      <c r="AK385" s="18">
        <f t="shared" si="61"/>
        <v>1810.7539607039841</v>
      </c>
      <c r="AL385" s="17">
        <v>1.19055</v>
      </c>
      <c r="AM385" s="72" t="s">
        <v>61</v>
      </c>
      <c r="AO385" s="19">
        <v>471</v>
      </c>
      <c r="AP385" s="20" t="s">
        <v>445</v>
      </c>
      <c r="AQ385" s="21">
        <v>2</v>
      </c>
      <c r="AR385" s="21">
        <v>2</v>
      </c>
      <c r="AS385" s="22">
        <v>2</v>
      </c>
      <c r="AT385" s="22">
        <v>0</v>
      </c>
      <c r="AU385" s="23">
        <v>0</v>
      </c>
      <c r="AV385" s="24">
        <v>10</v>
      </c>
      <c r="AW385" s="22">
        <v>5</v>
      </c>
      <c r="AX385" s="23">
        <v>5</v>
      </c>
      <c r="AZ385"/>
    </row>
    <row r="386" spans="2:52" x14ac:dyDescent="0.25">
      <c r="B386" s="13">
        <f t="shared" si="62"/>
        <v>383</v>
      </c>
      <c r="C386" s="28" t="str">
        <f>VLOOKUP($D$4:$D$406,[1]Hoja2!$D$2:$E$486,2,FALSE)</f>
        <v>NOVA</v>
      </c>
      <c r="D386" s="17">
        <v>335</v>
      </c>
      <c r="E386" s="17">
        <v>0.98260869565217401</v>
      </c>
      <c r="F386" s="17">
        <v>0.9913043478260869</v>
      </c>
      <c r="G386" s="17">
        <v>1</v>
      </c>
      <c r="H386" s="17">
        <v>0.98876404494382042</v>
      </c>
      <c r="I386" s="17">
        <v>0.6179775280898876</v>
      </c>
      <c r="J386" s="17">
        <v>1</v>
      </c>
      <c r="K386" s="17">
        <v>0.98876404494382042</v>
      </c>
      <c r="L386" s="17">
        <v>0.97752808988764039</v>
      </c>
      <c r="M386" s="17">
        <v>0.9438202247191011</v>
      </c>
      <c r="N386" s="17">
        <v>0.83146067415730329</v>
      </c>
      <c r="O386" s="17">
        <v>0.68539325842696641</v>
      </c>
      <c r="P386" s="17">
        <v>0.8314606741573034</v>
      </c>
      <c r="Q386" s="17">
        <v>0.8764044943820225</v>
      </c>
      <c r="R386" s="17">
        <v>0.92134831460674149</v>
      </c>
      <c r="S386" s="17">
        <v>412</v>
      </c>
      <c r="T386" s="17">
        <v>1.20373</v>
      </c>
      <c r="U386" s="72" t="str">
        <f t="shared" si="63"/>
        <v>Muy Baja</v>
      </c>
      <c r="AE386" s="17">
        <f t="shared" si="55"/>
        <v>412</v>
      </c>
      <c r="AF386" s="18">
        <f t="shared" si="56"/>
        <v>546.40942839218235</v>
      </c>
      <c r="AG386" s="17">
        <f t="shared" si="57"/>
        <v>3</v>
      </c>
      <c r="AH386" s="17">
        <f t="shared" si="58"/>
        <v>112</v>
      </c>
      <c r="AI386" s="17">
        <f t="shared" si="59"/>
        <v>0</v>
      </c>
      <c r="AJ386" s="17">
        <f t="shared" si="60"/>
        <v>115</v>
      </c>
      <c r="AK386" s="18">
        <f t="shared" si="61"/>
        <v>202.95975193075844</v>
      </c>
      <c r="AL386" s="17">
        <v>1.20373</v>
      </c>
      <c r="AM386" s="72" t="s">
        <v>61</v>
      </c>
      <c r="AO386" s="19">
        <v>472</v>
      </c>
      <c r="AP386" s="20" t="s">
        <v>446</v>
      </c>
      <c r="AQ386" s="21">
        <v>263</v>
      </c>
      <c r="AR386" s="21">
        <v>263</v>
      </c>
      <c r="AS386" s="22">
        <v>259</v>
      </c>
      <c r="AT386" s="22">
        <v>4</v>
      </c>
      <c r="AU386" s="23">
        <v>0</v>
      </c>
      <c r="AV386" s="24">
        <v>1089</v>
      </c>
      <c r="AW386" s="22">
        <v>573</v>
      </c>
      <c r="AX386" s="23">
        <v>516</v>
      </c>
      <c r="AZ386"/>
    </row>
    <row r="387" spans="2:52" x14ac:dyDescent="0.25">
      <c r="B387" s="13">
        <f t="shared" si="62"/>
        <v>384</v>
      </c>
      <c r="C387" s="28" t="str">
        <f>VLOOKUP($D$4:$D$406,[1]Hoja2!$D$2:$E$486,2,FALSE)</f>
        <v>LOS ALPES</v>
      </c>
      <c r="D387" s="17">
        <v>307</v>
      </c>
      <c r="E387" s="17">
        <v>0.97916666666666652</v>
      </c>
      <c r="F387" s="17">
        <v>0.97887323943661964</v>
      </c>
      <c r="G387" s="17">
        <v>0.90140845070422526</v>
      </c>
      <c r="H387" s="17">
        <v>1</v>
      </c>
      <c r="I387" s="17">
        <v>0.9464285714285714</v>
      </c>
      <c r="J387" s="17">
        <v>0.98214285714285698</v>
      </c>
      <c r="K387" s="17">
        <v>0.98214285714285698</v>
      </c>
      <c r="L387" s="17">
        <v>0.98214285714285698</v>
      </c>
      <c r="M387" s="17">
        <v>0.96428571428571419</v>
      </c>
      <c r="N387" s="17">
        <v>0.83928571428571397</v>
      </c>
      <c r="O387" s="17">
        <v>0.64285714285714279</v>
      </c>
      <c r="P387" s="17">
        <v>0.7857142857142857</v>
      </c>
      <c r="Q387" s="17">
        <v>0.85714285714285698</v>
      </c>
      <c r="R387" s="17">
        <v>0.96428571428571441</v>
      </c>
      <c r="S387" s="17">
        <v>252</v>
      </c>
      <c r="T387" s="17">
        <v>1.2304999999999999</v>
      </c>
      <c r="U387" s="72" t="str">
        <f t="shared" si="63"/>
        <v>Muy Baja</v>
      </c>
      <c r="AE387" s="17">
        <f t="shared" si="55"/>
        <v>248</v>
      </c>
      <c r="AF387" s="18">
        <f t="shared" si="56"/>
        <v>328.90664621665348</v>
      </c>
      <c r="AG387" s="17">
        <f t="shared" si="57"/>
        <v>32</v>
      </c>
      <c r="AH387" s="17">
        <f t="shared" si="58"/>
        <v>109</v>
      </c>
      <c r="AI387" s="17">
        <f t="shared" si="59"/>
        <v>2</v>
      </c>
      <c r="AJ387" s="17">
        <f t="shared" si="60"/>
        <v>141</v>
      </c>
      <c r="AK387" s="18">
        <f t="shared" si="61"/>
        <v>248.84630454119082</v>
      </c>
      <c r="AL387" s="17">
        <v>1.2304999999999999</v>
      </c>
      <c r="AM387" s="72" t="s">
        <v>61</v>
      </c>
      <c r="AO387" s="19">
        <v>473</v>
      </c>
      <c r="AP387" s="20" t="s">
        <v>447</v>
      </c>
      <c r="AQ387" s="21">
        <v>69</v>
      </c>
      <c r="AR387" s="21">
        <v>69</v>
      </c>
      <c r="AS387" s="22">
        <v>62</v>
      </c>
      <c r="AT387" s="22">
        <v>7</v>
      </c>
      <c r="AU387" s="23">
        <v>0</v>
      </c>
      <c r="AV387" s="24">
        <v>248</v>
      </c>
      <c r="AW387" s="22">
        <v>134</v>
      </c>
      <c r="AX387" s="23">
        <v>114</v>
      </c>
      <c r="AZ387"/>
    </row>
    <row r="388" spans="2:52" x14ac:dyDescent="0.25">
      <c r="B388" s="13">
        <f t="shared" si="62"/>
        <v>385</v>
      </c>
      <c r="C388" s="28" t="str">
        <f>VLOOKUP($D$4:$D$406,[1]Hoja2!$D$2:$E$486,2,FALSE)</f>
        <v>LOS CEDROS</v>
      </c>
      <c r="D388" s="17">
        <v>309</v>
      </c>
      <c r="E388" s="17">
        <v>1</v>
      </c>
      <c r="F388" s="17">
        <v>1</v>
      </c>
      <c r="G388" s="17">
        <v>0.94736842105263153</v>
      </c>
      <c r="H388" s="17">
        <v>1</v>
      </c>
      <c r="I388" s="17">
        <v>1</v>
      </c>
      <c r="J388" s="17">
        <v>1</v>
      </c>
      <c r="K388" s="17">
        <v>1</v>
      </c>
      <c r="L388" s="17">
        <v>1</v>
      </c>
      <c r="M388" s="17">
        <v>1</v>
      </c>
      <c r="N388" s="17">
        <v>0.77777777777777768</v>
      </c>
      <c r="O388" s="17">
        <v>0.33333333333333337</v>
      </c>
      <c r="P388" s="17">
        <v>1</v>
      </c>
      <c r="Q388" s="17">
        <v>1</v>
      </c>
      <c r="R388" s="17">
        <v>0.88888888888888873</v>
      </c>
      <c r="S388" s="17">
        <v>78</v>
      </c>
      <c r="T388" s="17">
        <v>1.2467600000000001</v>
      </c>
      <c r="U388" s="72" t="str">
        <f t="shared" si="63"/>
        <v>Muy Baja</v>
      </c>
      <c r="AE388" s="17">
        <f t="shared" si="55"/>
        <v>81</v>
      </c>
      <c r="AF388" s="18">
        <f t="shared" si="56"/>
        <v>107.42515461108439</v>
      </c>
      <c r="AG388" s="17">
        <f t="shared" si="57"/>
        <v>6</v>
      </c>
      <c r="AH388" s="17">
        <f t="shared" si="58"/>
        <v>33</v>
      </c>
      <c r="AI388" s="17">
        <f t="shared" si="59"/>
        <v>0</v>
      </c>
      <c r="AJ388" s="17">
        <f t="shared" si="60"/>
        <v>39</v>
      </c>
      <c r="AK388" s="18">
        <f t="shared" si="61"/>
        <v>68.82982891564852</v>
      </c>
      <c r="AL388" s="17">
        <v>1.2467600000000001</v>
      </c>
      <c r="AM388" s="72" t="s">
        <v>61</v>
      </c>
      <c r="AO388" s="19">
        <v>474</v>
      </c>
      <c r="AP388" s="20" t="s">
        <v>448</v>
      </c>
      <c r="AQ388" s="21">
        <v>58</v>
      </c>
      <c r="AR388" s="21">
        <v>58</v>
      </c>
      <c r="AS388" s="22">
        <v>56</v>
      </c>
      <c r="AT388" s="22">
        <v>2</v>
      </c>
      <c r="AU388" s="23">
        <v>0</v>
      </c>
      <c r="AV388" s="24">
        <v>276</v>
      </c>
      <c r="AW388" s="22">
        <v>142</v>
      </c>
      <c r="AX388" s="23">
        <v>134</v>
      </c>
      <c r="AZ388"/>
    </row>
    <row r="389" spans="2:52" x14ac:dyDescent="0.25">
      <c r="B389" s="13">
        <f t="shared" si="62"/>
        <v>386</v>
      </c>
      <c r="C389" s="28" t="str">
        <f>VLOOKUP($D$4:$D$406,[1]Hoja2!$D$2:$E$486,2,FALSE)</f>
        <v>JUAN RAMON MOLINA</v>
      </c>
      <c r="D389" s="17">
        <v>280</v>
      </c>
      <c r="E389" s="17">
        <v>0.97236180904522607</v>
      </c>
      <c r="F389" s="17">
        <v>0.9949748743718595</v>
      </c>
      <c r="G389" s="17">
        <v>0.99497487437185961</v>
      </c>
      <c r="H389" s="17">
        <v>0.9939939939939938</v>
      </c>
      <c r="I389" s="17">
        <v>0.99099099099099142</v>
      </c>
      <c r="J389" s="17">
        <v>1</v>
      </c>
      <c r="K389" s="17">
        <v>1</v>
      </c>
      <c r="L389" s="17">
        <v>0.98498498498498577</v>
      </c>
      <c r="M389" s="17">
        <v>0.98198198198198272</v>
      </c>
      <c r="N389" s="17">
        <v>0.69669669669669609</v>
      </c>
      <c r="O389" s="17">
        <v>0.46846846846846846</v>
      </c>
      <c r="P389" s="17">
        <v>0.74774774774774744</v>
      </c>
      <c r="Q389" s="17">
        <v>0.92192192192192257</v>
      </c>
      <c r="R389" s="17">
        <v>0.96696696696696671</v>
      </c>
      <c r="S389" s="17">
        <v>1284.0000000000011</v>
      </c>
      <c r="T389" s="17">
        <v>1.2597</v>
      </c>
      <c r="U389" s="72" t="str">
        <f t="shared" si="63"/>
        <v>Muy Baja</v>
      </c>
      <c r="AE389" s="17">
        <f t="shared" ref="AE389:AE406" si="64">VLOOKUP(D389,$AO$4:$AX$397,8,FALSE)</f>
        <v>1276</v>
      </c>
      <c r="AF389" s="18">
        <f t="shared" ref="AF389:AF406" si="65">AE389*(1+0.026)^(11)</f>
        <v>1692.2777442437493</v>
      </c>
      <c r="AG389" s="17">
        <f t="shared" ref="AG389:AG406" si="66">VLOOKUP(D389,$AO$4:$AX$397,6,FALSE)</f>
        <v>34</v>
      </c>
      <c r="AH389" s="17">
        <f t="shared" ref="AH389:AH406" si="67">VLOOKUP(D389,$AO$4:$AX$397,5,FALSE)</f>
        <v>362</v>
      </c>
      <c r="AI389" s="17">
        <f t="shared" ref="AI389:AI406" si="68">VLOOKUP(D389,$AO$4:$AX$397,7,FALSE)</f>
        <v>1</v>
      </c>
      <c r="AJ389" s="17">
        <f t="shared" ref="AJ389:AJ406" si="69">VLOOKUP(D389,$AO$4:$AX$397,4,FALSE)</f>
        <v>396</v>
      </c>
      <c r="AK389" s="18">
        <f t="shared" ref="AK389:AK406" si="70">AJ389*(1+0.053)^(11)</f>
        <v>698.88749360504653</v>
      </c>
      <c r="AL389" s="17">
        <v>1.2597</v>
      </c>
      <c r="AM389" s="72" t="s">
        <v>61</v>
      </c>
      <c r="AO389" s="19">
        <v>475</v>
      </c>
      <c r="AP389" s="20" t="s">
        <v>449</v>
      </c>
      <c r="AQ389" s="21">
        <v>262</v>
      </c>
      <c r="AR389" s="21">
        <v>262</v>
      </c>
      <c r="AS389" s="22">
        <v>252</v>
      </c>
      <c r="AT389" s="22">
        <v>10</v>
      </c>
      <c r="AU389" s="23">
        <v>0</v>
      </c>
      <c r="AV389" s="24">
        <v>1098</v>
      </c>
      <c r="AW389" s="22">
        <v>543</v>
      </c>
      <c r="AX389" s="23">
        <v>555</v>
      </c>
      <c r="AZ389"/>
    </row>
    <row r="390" spans="2:52" x14ac:dyDescent="0.25">
      <c r="B390" s="13">
        <f t="shared" ref="B390:B406" si="71">+B389+1</f>
        <v>387</v>
      </c>
      <c r="C390" s="28" t="str">
        <f>VLOOKUP($D$4:$D$406,[1]Hoja2!$D$2:$E$486,2,FALSE)</f>
        <v>SANTA MONICA</v>
      </c>
      <c r="D390" s="17">
        <v>386</v>
      </c>
      <c r="E390" s="17">
        <v>1</v>
      </c>
      <c r="F390" s="17">
        <v>1</v>
      </c>
      <c r="G390" s="17">
        <v>1</v>
      </c>
      <c r="H390" s="17">
        <v>0.98969072164948457</v>
      </c>
      <c r="I390" s="17">
        <v>0.97938144329896915</v>
      </c>
      <c r="J390" s="17">
        <v>1</v>
      </c>
      <c r="K390" s="17">
        <v>1</v>
      </c>
      <c r="L390" s="17">
        <v>0.95876288659793818</v>
      </c>
      <c r="M390" s="17">
        <v>0.96907216494845372</v>
      </c>
      <c r="N390" s="17">
        <v>0.78350515463917547</v>
      </c>
      <c r="O390" s="17">
        <v>0.41237113402061859</v>
      </c>
      <c r="P390" s="17">
        <v>0.90721649484536038</v>
      </c>
      <c r="Q390" s="17">
        <v>0.98969072164948457</v>
      </c>
      <c r="R390" s="17">
        <v>1</v>
      </c>
      <c r="S390" s="17">
        <v>381.99999999999983</v>
      </c>
      <c r="T390" s="17">
        <v>1.2916799999999999</v>
      </c>
      <c r="U390" s="72" t="str">
        <f t="shared" si="63"/>
        <v>Muy Baja</v>
      </c>
      <c r="AE390" s="17">
        <f t="shared" si="64"/>
        <v>382</v>
      </c>
      <c r="AF390" s="18">
        <f t="shared" si="65"/>
        <v>506.62233409178071</v>
      </c>
      <c r="AG390" s="17">
        <f t="shared" si="66"/>
        <v>0</v>
      </c>
      <c r="AH390" s="17">
        <f t="shared" si="67"/>
        <v>97</v>
      </c>
      <c r="AI390" s="17">
        <f t="shared" si="68"/>
        <v>0</v>
      </c>
      <c r="AJ390" s="17">
        <f t="shared" si="69"/>
        <v>97</v>
      </c>
      <c r="AK390" s="18">
        <f t="shared" si="70"/>
        <v>171.19213858507453</v>
      </c>
      <c r="AL390" s="17">
        <v>1.2916799999999999</v>
      </c>
      <c r="AM390" s="72" t="s">
        <v>61</v>
      </c>
      <c r="AO390" s="19">
        <v>477</v>
      </c>
      <c r="AP390" s="20" t="s">
        <v>450</v>
      </c>
      <c r="AQ390" s="21">
        <v>404</v>
      </c>
      <c r="AR390" s="21">
        <v>403</v>
      </c>
      <c r="AS390" s="22">
        <v>401</v>
      </c>
      <c r="AT390" s="22">
        <v>2</v>
      </c>
      <c r="AU390" s="23">
        <v>1</v>
      </c>
      <c r="AV390" s="24">
        <v>1810</v>
      </c>
      <c r="AW390" s="22">
        <v>910</v>
      </c>
      <c r="AX390" s="23">
        <v>900</v>
      </c>
      <c r="AZ390"/>
    </row>
    <row r="391" spans="2:52" x14ac:dyDescent="0.25">
      <c r="B391" s="13">
        <f t="shared" si="71"/>
        <v>388</v>
      </c>
      <c r="C391" s="28" t="str">
        <f>VLOOKUP($D$4:$D$406,[1]Hoja2!$D$2:$E$486,2,FALSE)</f>
        <v>MONTECARLO</v>
      </c>
      <c r="D391" s="17">
        <v>329</v>
      </c>
      <c r="E391" s="17">
        <v>1</v>
      </c>
      <c r="F391" s="17">
        <v>1</v>
      </c>
      <c r="G391" s="17">
        <v>0.94444444444444431</v>
      </c>
      <c r="H391" s="17">
        <v>1</v>
      </c>
      <c r="I391" s="17">
        <v>1</v>
      </c>
      <c r="J391" s="17">
        <v>1</v>
      </c>
      <c r="K391" s="17">
        <v>1</v>
      </c>
      <c r="L391" s="17">
        <v>1</v>
      </c>
      <c r="M391" s="17">
        <v>1</v>
      </c>
      <c r="N391" s="17">
        <v>0.90909090909090906</v>
      </c>
      <c r="O391" s="17">
        <v>0.3636363636363637</v>
      </c>
      <c r="P391" s="17">
        <v>0.81818181818181823</v>
      </c>
      <c r="Q391" s="17">
        <v>1</v>
      </c>
      <c r="R391" s="17">
        <v>0.90909090909090906</v>
      </c>
      <c r="S391" s="17">
        <v>43</v>
      </c>
      <c r="T391" s="17">
        <v>1.2962499999999999</v>
      </c>
      <c r="U391" s="72" t="str">
        <f t="shared" si="63"/>
        <v>Muy Baja</v>
      </c>
      <c r="AE391" s="17">
        <f t="shared" si="64"/>
        <v>43</v>
      </c>
      <c r="AF391" s="18">
        <f t="shared" si="65"/>
        <v>57.028168497242334</v>
      </c>
      <c r="AG391" s="17">
        <f t="shared" si="66"/>
        <v>0</v>
      </c>
      <c r="AH391" s="17">
        <f t="shared" si="67"/>
        <v>18</v>
      </c>
      <c r="AI391" s="17">
        <f t="shared" si="68"/>
        <v>0</v>
      </c>
      <c r="AJ391" s="17">
        <f t="shared" si="69"/>
        <v>18</v>
      </c>
      <c r="AK391" s="18">
        <f t="shared" si="70"/>
        <v>31.767613345683934</v>
      </c>
      <c r="AL391" s="17">
        <v>1.2962499999999999</v>
      </c>
      <c r="AM391" s="72" t="s">
        <v>61</v>
      </c>
      <c r="AO391" s="19">
        <v>478</v>
      </c>
      <c r="AP391" s="20" t="s">
        <v>451</v>
      </c>
      <c r="AQ391" s="21">
        <v>19</v>
      </c>
      <c r="AR391" s="21">
        <v>19</v>
      </c>
      <c r="AS391" s="22">
        <v>17</v>
      </c>
      <c r="AT391" s="22">
        <v>2</v>
      </c>
      <c r="AU391" s="23">
        <v>0</v>
      </c>
      <c r="AV391" s="24">
        <v>81</v>
      </c>
      <c r="AW391" s="22">
        <v>40</v>
      </c>
      <c r="AX391" s="23">
        <v>41</v>
      </c>
      <c r="AZ391"/>
    </row>
    <row r="392" spans="2:52" x14ac:dyDescent="0.25">
      <c r="B392" s="13">
        <f t="shared" si="71"/>
        <v>389</v>
      </c>
      <c r="C392" s="28" t="str">
        <f>VLOOKUP($D$4:$D$406,[1]Hoja2!$D$2:$E$486,2,FALSE)</f>
        <v>Col. Residencial Los Arcos</v>
      </c>
      <c r="D392" s="17">
        <v>140</v>
      </c>
      <c r="E392" s="17">
        <v>0.67441860465116288</v>
      </c>
      <c r="F392" s="17">
        <v>1</v>
      </c>
      <c r="G392" s="17">
        <v>0.90697674418604646</v>
      </c>
      <c r="H392" s="17">
        <v>0.97142857142857142</v>
      </c>
      <c r="I392" s="17">
        <v>1</v>
      </c>
      <c r="J392" s="17">
        <v>1</v>
      </c>
      <c r="K392" s="17">
        <v>1</v>
      </c>
      <c r="L392" s="17">
        <v>1</v>
      </c>
      <c r="M392" s="17">
        <v>0.94285714285714273</v>
      </c>
      <c r="N392" s="17">
        <v>0.77142857142857135</v>
      </c>
      <c r="O392" s="17">
        <v>0.74285714285714288</v>
      </c>
      <c r="P392" s="17">
        <v>0.79999999999999971</v>
      </c>
      <c r="Q392" s="17">
        <v>0.94285714285714295</v>
      </c>
      <c r="R392" s="17">
        <v>1</v>
      </c>
      <c r="S392" s="17">
        <v>141.00000000000003</v>
      </c>
      <c r="T392" s="17">
        <v>1.3056300000000001</v>
      </c>
      <c r="U392" s="72" t="str">
        <f t="shared" si="63"/>
        <v>Muy Baja</v>
      </c>
      <c r="AE392" s="17">
        <f t="shared" si="64"/>
        <v>144</v>
      </c>
      <c r="AF392" s="18">
        <f t="shared" si="65"/>
        <v>190.97805264192783</v>
      </c>
      <c r="AG392" s="17">
        <f t="shared" si="66"/>
        <v>5</v>
      </c>
      <c r="AH392" s="17">
        <f t="shared" si="67"/>
        <v>39</v>
      </c>
      <c r="AI392" s="17">
        <f t="shared" si="68"/>
        <v>0</v>
      </c>
      <c r="AJ392" s="17">
        <f t="shared" si="69"/>
        <v>44</v>
      </c>
      <c r="AK392" s="18">
        <f t="shared" si="70"/>
        <v>77.654165956116273</v>
      </c>
      <c r="AL392" s="17">
        <v>1.3056300000000001</v>
      </c>
      <c r="AM392" s="72" t="s">
        <v>61</v>
      </c>
      <c r="AO392" s="19">
        <v>479</v>
      </c>
      <c r="AP392" s="20" t="s">
        <v>452</v>
      </c>
      <c r="AQ392" s="21">
        <v>27</v>
      </c>
      <c r="AR392" s="21">
        <v>27</v>
      </c>
      <c r="AS392" s="22">
        <v>23</v>
      </c>
      <c r="AT392" s="22">
        <v>4</v>
      </c>
      <c r="AU392" s="23">
        <v>0</v>
      </c>
      <c r="AV392" s="24">
        <v>90</v>
      </c>
      <c r="AW392" s="22">
        <v>40</v>
      </c>
      <c r="AX392" s="23">
        <v>50</v>
      </c>
      <c r="AZ392"/>
    </row>
    <row r="393" spans="2:52" x14ac:dyDescent="0.25">
      <c r="B393" s="13">
        <f t="shared" si="71"/>
        <v>390</v>
      </c>
      <c r="C393" s="28" t="str">
        <f>VLOOKUP($D$4:$D$406,[1]Hoja2!$D$2:$E$486,2,FALSE)</f>
        <v>POTOSI II</v>
      </c>
      <c r="D393" s="17">
        <v>348</v>
      </c>
      <c r="E393" s="17">
        <v>0.9722222222222221</v>
      </c>
      <c r="F393" s="17">
        <v>1</v>
      </c>
      <c r="G393" s="17">
        <v>0.83333333333333326</v>
      </c>
      <c r="H393" s="17">
        <v>1</v>
      </c>
      <c r="I393" s="17">
        <v>0.95833333333333315</v>
      </c>
      <c r="J393" s="17">
        <v>1</v>
      </c>
      <c r="K393" s="17">
        <v>0.95833333333333326</v>
      </c>
      <c r="L393" s="17">
        <v>0.95833333333333326</v>
      </c>
      <c r="M393" s="17">
        <v>1</v>
      </c>
      <c r="N393" s="17">
        <v>0.95833333333333326</v>
      </c>
      <c r="O393" s="17">
        <v>0.79166666666666663</v>
      </c>
      <c r="P393" s="17">
        <v>0.74999999999999989</v>
      </c>
      <c r="Q393" s="17">
        <v>0.95833333333333315</v>
      </c>
      <c r="R393" s="17">
        <v>0.95833333333333326</v>
      </c>
      <c r="S393" s="17">
        <v>89.999999999999986</v>
      </c>
      <c r="T393" s="17">
        <v>1.3190900000000001</v>
      </c>
      <c r="U393" s="72" t="str">
        <f t="shared" si="63"/>
        <v>Muy Baja</v>
      </c>
      <c r="AE393" s="17">
        <f t="shared" si="64"/>
        <v>90</v>
      </c>
      <c r="AF393" s="18">
        <f t="shared" si="65"/>
        <v>119.36128290120489</v>
      </c>
      <c r="AG393" s="17">
        <f t="shared" si="66"/>
        <v>6</v>
      </c>
      <c r="AH393" s="17">
        <f t="shared" si="67"/>
        <v>30</v>
      </c>
      <c r="AI393" s="17">
        <f t="shared" si="68"/>
        <v>0</v>
      </c>
      <c r="AJ393" s="17">
        <f t="shared" si="69"/>
        <v>36</v>
      </c>
      <c r="AK393" s="18">
        <f t="shared" si="70"/>
        <v>63.535226691367868</v>
      </c>
      <c r="AL393" s="17">
        <v>1.3190900000000001</v>
      </c>
      <c r="AM393" s="72" t="s">
        <v>61</v>
      </c>
      <c r="AO393" s="19">
        <v>480</v>
      </c>
      <c r="AP393" s="20" t="s">
        <v>453</v>
      </c>
      <c r="AQ393" s="21">
        <v>8</v>
      </c>
      <c r="AR393" s="21">
        <v>8</v>
      </c>
      <c r="AS393" s="22">
        <v>8</v>
      </c>
      <c r="AT393" s="22">
        <v>0</v>
      </c>
      <c r="AU393" s="23">
        <v>0</v>
      </c>
      <c r="AV393" s="24">
        <v>29</v>
      </c>
      <c r="AW393" s="22">
        <v>15</v>
      </c>
      <c r="AX393" s="23">
        <v>14</v>
      </c>
      <c r="AZ393"/>
    </row>
    <row r="394" spans="2:52" x14ac:dyDescent="0.25">
      <c r="B394" s="13">
        <f t="shared" si="71"/>
        <v>391</v>
      </c>
      <c r="C394" s="28" t="str">
        <f>VLOOKUP($D$4:$D$406,[1]Hoja2!$D$2:$E$486,2,FALSE)</f>
        <v>Col. Altamira</v>
      </c>
      <c r="D394" s="17">
        <v>37</v>
      </c>
      <c r="E394" s="17">
        <v>0.98378378378378384</v>
      </c>
      <c r="F394" s="17">
        <v>0.95675675675675675</v>
      </c>
      <c r="G394" s="17">
        <v>0.98378378378378362</v>
      </c>
      <c r="H394" s="17">
        <v>0.97709923664122122</v>
      </c>
      <c r="I394" s="17">
        <v>0.99236641221374033</v>
      </c>
      <c r="J394" s="17">
        <v>0.99236641221374033</v>
      </c>
      <c r="K394" s="17">
        <v>0.99236641221374033</v>
      </c>
      <c r="L394" s="17">
        <v>1</v>
      </c>
      <c r="M394" s="17">
        <v>0.96183206106870234</v>
      </c>
      <c r="N394" s="17">
        <v>0.75572519083969447</v>
      </c>
      <c r="O394" s="17">
        <v>0.56488549618320605</v>
      </c>
      <c r="P394" s="17">
        <v>0.79389312977099236</v>
      </c>
      <c r="Q394" s="17">
        <v>0.8854961832061069</v>
      </c>
      <c r="R394" s="17">
        <v>0.94656488549618312</v>
      </c>
      <c r="S394" s="17">
        <v>494.0000000000004</v>
      </c>
      <c r="T394" s="17">
        <v>1.3252600000000001</v>
      </c>
      <c r="U394" s="72" t="str">
        <f t="shared" si="63"/>
        <v>Muy Baja</v>
      </c>
      <c r="AE394" s="17">
        <f t="shared" si="64"/>
        <v>512</v>
      </c>
      <c r="AF394" s="18">
        <f t="shared" si="65"/>
        <v>679.0330760601878</v>
      </c>
      <c r="AG394" s="17">
        <f t="shared" si="66"/>
        <v>36</v>
      </c>
      <c r="AH394" s="17">
        <f t="shared" si="67"/>
        <v>153</v>
      </c>
      <c r="AI394" s="17">
        <f t="shared" si="68"/>
        <v>0</v>
      </c>
      <c r="AJ394" s="17">
        <f t="shared" si="69"/>
        <v>189</v>
      </c>
      <c r="AK394" s="18">
        <f t="shared" si="70"/>
        <v>333.55994012968131</v>
      </c>
      <c r="AL394" s="17">
        <v>1.3252600000000001</v>
      </c>
      <c r="AM394" s="72" t="s">
        <v>61</v>
      </c>
      <c r="AO394" s="19">
        <v>481</v>
      </c>
      <c r="AP394" s="20" t="s">
        <v>454</v>
      </c>
      <c r="AQ394" s="21">
        <v>9</v>
      </c>
      <c r="AR394" s="21">
        <v>9</v>
      </c>
      <c r="AS394" s="22">
        <v>3</v>
      </c>
      <c r="AT394" s="22">
        <v>6</v>
      </c>
      <c r="AU394" s="23">
        <v>0</v>
      </c>
      <c r="AV394" s="24">
        <v>10</v>
      </c>
      <c r="AW394" s="22">
        <v>5</v>
      </c>
      <c r="AX394" s="23">
        <v>5</v>
      </c>
      <c r="AZ394"/>
    </row>
    <row r="395" spans="2:52" x14ac:dyDescent="0.25">
      <c r="B395" s="13">
        <f t="shared" si="71"/>
        <v>392</v>
      </c>
      <c r="C395" s="28" t="str">
        <f>VLOOKUP($D$4:$D$406,[1]Hoja2!$D$2:$E$486,2,FALSE)</f>
        <v>LAS MERCEDES</v>
      </c>
      <c r="D395" s="17">
        <v>291</v>
      </c>
      <c r="E395" s="17">
        <v>0.97482014388489235</v>
      </c>
      <c r="F395" s="17">
        <v>1</v>
      </c>
      <c r="G395" s="17">
        <v>0.97833935018050566</v>
      </c>
      <c r="H395" s="17">
        <v>0.98780487804878048</v>
      </c>
      <c r="I395" s="17">
        <v>0.97560975609756084</v>
      </c>
      <c r="J395" s="17">
        <v>1</v>
      </c>
      <c r="K395" s="17">
        <v>1</v>
      </c>
      <c r="L395" s="17">
        <v>0.99390243902439002</v>
      </c>
      <c r="M395" s="17">
        <v>0.99390243902438991</v>
      </c>
      <c r="N395" s="17">
        <v>0.76829268292682906</v>
      </c>
      <c r="O395" s="17">
        <v>0.60365853658536606</v>
      </c>
      <c r="P395" s="17">
        <v>0.72560975609756151</v>
      </c>
      <c r="Q395" s="17">
        <v>0.92073170731707277</v>
      </c>
      <c r="R395" s="17">
        <v>0.96341463414634199</v>
      </c>
      <c r="S395" s="17">
        <v>710</v>
      </c>
      <c r="T395" s="17">
        <v>1.3343400000000001</v>
      </c>
      <c r="U395" s="72" t="str">
        <f t="shared" ref="U395:U406" si="72">+IF(T395&lt;$W$9,$V$9,IF(T395&lt;$W$10,$V$10,IF(T395&lt;$W$11,$V$11,IF(T395&lt;$W$12,$V$12,IF(T395&lt;$W$13,$V$13)))))</f>
        <v>Muy Baja</v>
      </c>
      <c r="AE395" s="17">
        <f t="shared" si="64"/>
        <v>709</v>
      </c>
      <c r="AF395" s="18">
        <f t="shared" si="65"/>
        <v>940.30166196615846</v>
      </c>
      <c r="AG395" s="17">
        <f t="shared" si="66"/>
        <v>30</v>
      </c>
      <c r="AH395" s="17">
        <f t="shared" si="67"/>
        <v>245</v>
      </c>
      <c r="AI395" s="17">
        <f t="shared" si="68"/>
        <v>1</v>
      </c>
      <c r="AJ395" s="17">
        <f t="shared" si="69"/>
        <v>275</v>
      </c>
      <c r="AK395" s="18">
        <f t="shared" si="70"/>
        <v>485.33853722572672</v>
      </c>
      <c r="AL395" s="17">
        <v>1.3343400000000001</v>
      </c>
      <c r="AM395" s="72" t="s">
        <v>61</v>
      </c>
      <c r="AO395" s="19">
        <v>482</v>
      </c>
      <c r="AP395" s="20" t="s">
        <v>455</v>
      </c>
      <c r="AQ395" s="21">
        <v>78</v>
      </c>
      <c r="AR395" s="21">
        <v>78</v>
      </c>
      <c r="AS395" s="22">
        <v>78</v>
      </c>
      <c r="AT395" s="22">
        <v>0</v>
      </c>
      <c r="AU395" s="23">
        <v>0</v>
      </c>
      <c r="AV395" s="24">
        <v>319</v>
      </c>
      <c r="AW395" s="22">
        <v>156</v>
      </c>
      <c r="AX395" s="23">
        <v>163</v>
      </c>
      <c r="AZ395"/>
    </row>
    <row r="396" spans="2:52" x14ac:dyDescent="0.25">
      <c r="B396" s="13">
        <f t="shared" si="71"/>
        <v>393</v>
      </c>
      <c r="C396" s="28" t="str">
        <f>VLOOKUP($D$4:$D$406,[1]Hoja2!$D$2:$E$486,2,FALSE)</f>
        <v>Col. Orquídea Blanca</v>
      </c>
      <c r="D396" s="17">
        <v>123</v>
      </c>
      <c r="E396" s="17">
        <v>0.796875</v>
      </c>
      <c r="F396" s="17">
        <v>1</v>
      </c>
      <c r="G396" s="17">
        <v>0.95312499999999978</v>
      </c>
      <c r="H396" s="17">
        <v>1</v>
      </c>
      <c r="I396" s="17">
        <v>1</v>
      </c>
      <c r="J396" s="17">
        <v>1</v>
      </c>
      <c r="K396" s="17">
        <v>1</v>
      </c>
      <c r="L396" s="17">
        <v>1</v>
      </c>
      <c r="M396" s="17">
        <v>1</v>
      </c>
      <c r="N396" s="17">
        <v>0.81818181818181823</v>
      </c>
      <c r="O396" s="17">
        <v>0.63636363636363635</v>
      </c>
      <c r="P396" s="17">
        <v>0.72727272727272729</v>
      </c>
      <c r="Q396" s="17">
        <v>0.90909090909090928</v>
      </c>
      <c r="R396" s="17">
        <v>0.93181818181818177</v>
      </c>
      <c r="S396" s="17">
        <v>197</v>
      </c>
      <c r="T396" s="17">
        <v>1.3394699999999999</v>
      </c>
      <c r="U396" s="72" t="str">
        <f t="shared" si="72"/>
        <v>Muy Baja</v>
      </c>
      <c r="AE396" s="17">
        <f t="shared" si="64"/>
        <v>197</v>
      </c>
      <c r="AF396" s="18">
        <f t="shared" si="65"/>
        <v>261.26858590597067</v>
      </c>
      <c r="AG396" s="17">
        <f t="shared" si="66"/>
        <v>4</v>
      </c>
      <c r="AH396" s="17">
        <f t="shared" si="67"/>
        <v>60</v>
      </c>
      <c r="AI396" s="17">
        <f t="shared" si="68"/>
        <v>0</v>
      </c>
      <c r="AJ396" s="17">
        <f t="shared" si="69"/>
        <v>64</v>
      </c>
      <c r="AK396" s="18">
        <f t="shared" si="70"/>
        <v>112.95151411798732</v>
      </c>
      <c r="AL396" s="17">
        <v>1.3394699999999999</v>
      </c>
      <c r="AM396" s="72" t="s">
        <v>61</v>
      </c>
      <c r="AO396" s="19">
        <v>483</v>
      </c>
      <c r="AP396" s="20" t="s">
        <v>456</v>
      </c>
      <c r="AQ396" s="21">
        <v>1</v>
      </c>
      <c r="AR396" s="21">
        <v>1</v>
      </c>
      <c r="AS396" s="22">
        <v>1</v>
      </c>
      <c r="AT396" s="22">
        <v>0</v>
      </c>
      <c r="AU396" s="23">
        <v>0</v>
      </c>
      <c r="AV396" s="24">
        <v>5</v>
      </c>
      <c r="AW396" s="22">
        <v>2</v>
      </c>
      <c r="AX396" s="23">
        <v>3</v>
      </c>
      <c r="AZ396"/>
    </row>
    <row r="397" spans="2:52" x14ac:dyDescent="0.25">
      <c r="B397" s="13">
        <f t="shared" si="71"/>
        <v>394</v>
      </c>
      <c r="C397" s="28" t="str">
        <f>VLOOKUP($D$4:$D$406,[1]Hoja2!$D$2:$E$486,2,FALSE)</f>
        <v>Residencial Milla</v>
      </c>
      <c r="D397" s="17">
        <v>480</v>
      </c>
      <c r="E397" s="17">
        <v>0.875</v>
      </c>
      <c r="F397" s="17">
        <v>1</v>
      </c>
      <c r="G397" s="17">
        <v>1</v>
      </c>
      <c r="H397" s="17">
        <v>1</v>
      </c>
      <c r="I397" s="17">
        <v>1</v>
      </c>
      <c r="J397" s="17">
        <v>1</v>
      </c>
      <c r="K397" s="17">
        <v>1</v>
      </c>
      <c r="L397" s="17">
        <v>1</v>
      </c>
      <c r="M397" s="17">
        <v>1</v>
      </c>
      <c r="N397" s="17">
        <v>1</v>
      </c>
      <c r="O397" s="17">
        <v>1</v>
      </c>
      <c r="P397" s="17">
        <v>1</v>
      </c>
      <c r="Q397" s="17">
        <v>0.50000000000000011</v>
      </c>
      <c r="R397" s="17">
        <v>1</v>
      </c>
      <c r="S397" s="17">
        <v>29</v>
      </c>
      <c r="T397" s="17">
        <v>1.4097999999999999</v>
      </c>
      <c r="U397" s="72" t="str">
        <f t="shared" si="72"/>
        <v>Muy Baja</v>
      </c>
      <c r="AE397" s="17">
        <f t="shared" si="64"/>
        <v>29</v>
      </c>
      <c r="AF397" s="18">
        <f t="shared" si="65"/>
        <v>38.460857823721575</v>
      </c>
      <c r="AG397" s="17">
        <f t="shared" si="66"/>
        <v>0</v>
      </c>
      <c r="AH397" s="17">
        <f t="shared" si="67"/>
        <v>8</v>
      </c>
      <c r="AI397" s="17">
        <f t="shared" si="68"/>
        <v>0</v>
      </c>
      <c r="AJ397" s="17">
        <f t="shared" si="69"/>
        <v>8</v>
      </c>
      <c r="AK397" s="18">
        <f t="shared" si="70"/>
        <v>14.118939264748414</v>
      </c>
      <c r="AL397" s="17">
        <v>1.4097999999999999</v>
      </c>
      <c r="AM397" s="72" t="s">
        <v>61</v>
      </c>
      <c r="AO397" s="19">
        <v>485</v>
      </c>
      <c r="AP397" s="20" t="s">
        <v>457</v>
      </c>
      <c r="AQ397" s="21">
        <v>112</v>
      </c>
      <c r="AR397" s="21">
        <v>112</v>
      </c>
      <c r="AS397" s="22">
        <v>103</v>
      </c>
      <c r="AT397" s="22">
        <v>9</v>
      </c>
      <c r="AU397" s="23">
        <v>0</v>
      </c>
      <c r="AV397" s="24">
        <v>468</v>
      </c>
      <c r="AW397" s="22">
        <v>211</v>
      </c>
      <c r="AX397" s="23">
        <v>257</v>
      </c>
      <c r="AZ397"/>
    </row>
    <row r="398" spans="2:52" x14ac:dyDescent="0.25">
      <c r="B398" s="13">
        <f t="shared" si="71"/>
        <v>395</v>
      </c>
      <c r="C398" s="28" t="str">
        <f>VLOOKUP($D$4:$D$406,[1]Hoja2!$D$2:$E$486,2,FALSE)</f>
        <v>Col. Los Zorzales No 1</v>
      </c>
      <c r="D398" s="17">
        <v>109</v>
      </c>
      <c r="E398" s="17">
        <v>0.9858156028368793</v>
      </c>
      <c r="F398" s="17">
        <v>1</v>
      </c>
      <c r="G398" s="17">
        <v>1</v>
      </c>
      <c r="H398" s="17">
        <v>1</v>
      </c>
      <c r="I398" s="17">
        <v>0.74509803921568651</v>
      </c>
      <c r="J398" s="17">
        <v>1</v>
      </c>
      <c r="K398" s="17">
        <v>1</v>
      </c>
      <c r="L398" s="17">
        <v>0.98039215686274517</v>
      </c>
      <c r="M398" s="17">
        <v>1</v>
      </c>
      <c r="N398" s="17">
        <v>0.87254901960784281</v>
      </c>
      <c r="O398" s="17">
        <v>0.6764705882352936</v>
      </c>
      <c r="P398" s="17">
        <v>0.78431372549019596</v>
      </c>
      <c r="Q398" s="17">
        <v>0.92156862745098056</v>
      </c>
      <c r="R398" s="17">
        <v>0.99019607843137258</v>
      </c>
      <c r="S398" s="17">
        <v>419.99999999999994</v>
      </c>
      <c r="T398" s="17">
        <v>1.42136</v>
      </c>
      <c r="U398" s="72" t="str">
        <f t="shared" si="72"/>
        <v>Muy Baja</v>
      </c>
      <c r="AE398" s="17">
        <f t="shared" si="64"/>
        <v>420</v>
      </c>
      <c r="AF398" s="18">
        <f t="shared" si="65"/>
        <v>557.01932020562276</v>
      </c>
      <c r="AG398" s="17">
        <f t="shared" si="66"/>
        <v>12</v>
      </c>
      <c r="AH398" s="17">
        <f t="shared" si="67"/>
        <v>127</v>
      </c>
      <c r="AI398" s="17">
        <f t="shared" si="68"/>
        <v>0</v>
      </c>
      <c r="AJ398" s="17">
        <f t="shared" si="69"/>
        <v>139</v>
      </c>
      <c r="AK398" s="18">
        <f t="shared" si="70"/>
        <v>245.31656972500369</v>
      </c>
      <c r="AL398" s="17">
        <v>1.42136</v>
      </c>
      <c r="AM398" s="72" t="s">
        <v>61</v>
      </c>
      <c r="AZ398"/>
    </row>
    <row r="399" spans="2:52" x14ac:dyDescent="0.25">
      <c r="B399" s="13">
        <f t="shared" si="71"/>
        <v>396</v>
      </c>
      <c r="C399" s="28" t="str">
        <f>VLOOKUP($D$4:$D$406,[1]Hoja2!$D$2:$E$486,2,FALSE)</f>
        <v>Col. Universidad</v>
      </c>
      <c r="D399" s="17">
        <v>170</v>
      </c>
      <c r="E399" s="17">
        <v>0.96734693877551003</v>
      </c>
      <c r="F399" s="17">
        <v>0.99183673469387734</v>
      </c>
      <c r="G399" s="17">
        <v>0.97142857142857164</v>
      </c>
      <c r="H399" s="17">
        <v>0.98639455782312924</v>
      </c>
      <c r="I399" s="17">
        <v>0.98639455782312935</v>
      </c>
      <c r="J399" s="17">
        <v>1</v>
      </c>
      <c r="K399" s="17">
        <v>1</v>
      </c>
      <c r="L399" s="17">
        <v>0.94557823129251684</v>
      </c>
      <c r="M399" s="17">
        <v>0.99319727891156462</v>
      </c>
      <c r="N399" s="17">
        <v>0.89795918367346905</v>
      </c>
      <c r="O399" s="17">
        <v>0.78911564625850339</v>
      </c>
      <c r="P399" s="17">
        <v>0.80272108843537415</v>
      </c>
      <c r="Q399" s="17">
        <v>0.86394557823129214</v>
      </c>
      <c r="R399" s="17">
        <v>0.98639455782312924</v>
      </c>
      <c r="S399" s="17">
        <v>704.99999999999977</v>
      </c>
      <c r="T399" s="17">
        <v>1.4467699999999999</v>
      </c>
      <c r="U399" s="72" t="str">
        <f t="shared" si="72"/>
        <v>Muy Baja</v>
      </c>
      <c r="AE399" s="17">
        <f t="shared" si="64"/>
        <v>698</v>
      </c>
      <c r="AF399" s="18">
        <f t="shared" si="65"/>
        <v>925.71306072267794</v>
      </c>
      <c r="AG399" s="17">
        <f t="shared" si="66"/>
        <v>23</v>
      </c>
      <c r="AH399" s="17">
        <f t="shared" si="67"/>
        <v>221</v>
      </c>
      <c r="AI399" s="17">
        <f t="shared" si="68"/>
        <v>0</v>
      </c>
      <c r="AJ399" s="17">
        <f t="shared" si="69"/>
        <v>244</v>
      </c>
      <c r="AK399" s="18">
        <f t="shared" si="70"/>
        <v>430.62764757482665</v>
      </c>
      <c r="AL399" s="17">
        <v>1.4467699999999999</v>
      </c>
      <c r="AM399" s="72" t="s">
        <v>61</v>
      </c>
      <c r="AZ399"/>
    </row>
    <row r="400" spans="2:52" x14ac:dyDescent="0.25">
      <c r="B400" s="13">
        <f t="shared" si="71"/>
        <v>397</v>
      </c>
      <c r="C400" s="28" t="str">
        <f>VLOOKUP($D$4:$D$406,[1]Hoja2!$D$2:$E$486,2,FALSE)</f>
        <v>EL CAMPO</v>
      </c>
      <c r="D400" s="17">
        <v>242</v>
      </c>
      <c r="E400" s="17">
        <v>0.875</v>
      </c>
      <c r="F400" s="17">
        <v>1</v>
      </c>
      <c r="G400" s="17">
        <v>1</v>
      </c>
      <c r="H400" s="17">
        <v>1</v>
      </c>
      <c r="I400" s="17">
        <v>1</v>
      </c>
      <c r="J400" s="17">
        <v>1</v>
      </c>
      <c r="K400" s="17">
        <v>1</v>
      </c>
      <c r="L400" s="17">
        <v>1</v>
      </c>
      <c r="M400" s="17">
        <v>1</v>
      </c>
      <c r="N400" s="17">
        <v>0.75</v>
      </c>
      <c r="O400" s="17">
        <v>0.75</v>
      </c>
      <c r="P400" s="17">
        <v>1</v>
      </c>
      <c r="Q400" s="17">
        <v>1</v>
      </c>
      <c r="R400" s="17">
        <v>1</v>
      </c>
      <c r="S400" s="17">
        <v>24</v>
      </c>
      <c r="T400" s="17">
        <v>1.5088299999999999</v>
      </c>
      <c r="U400" s="72" t="str">
        <f t="shared" si="72"/>
        <v>Muy Baja</v>
      </c>
      <c r="AE400" s="17">
        <f t="shared" si="64"/>
        <v>29</v>
      </c>
      <c r="AF400" s="18">
        <f t="shared" si="65"/>
        <v>38.460857823721575</v>
      </c>
      <c r="AG400" s="17">
        <f t="shared" si="66"/>
        <v>4</v>
      </c>
      <c r="AH400" s="17">
        <f t="shared" si="67"/>
        <v>5</v>
      </c>
      <c r="AI400" s="17">
        <f t="shared" si="68"/>
        <v>0</v>
      </c>
      <c r="AJ400" s="17">
        <f t="shared" si="69"/>
        <v>9</v>
      </c>
      <c r="AK400" s="18">
        <f t="shared" si="70"/>
        <v>15.883806672841967</v>
      </c>
      <c r="AL400" s="17">
        <v>1.5088299999999999</v>
      </c>
      <c r="AM400" s="72" t="s">
        <v>61</v>
      </c>
      <c r="AZ400"/>
    </row>
    <row r="401" spans="2:52" ht="15.75" thickBot="1" x14ac:dyDescent="0.3">
      <c r="B401" s="13">
        <f t="shared" si="71"/>
        <v>398</v>
      </c>
      <c r="C401" s="73" t="str">
        <f>VLOOKUP($D$4:$D$406,[1]Hoja2!$D$2:$E$486,2,FALSE)</f>
        <v>METROPOLITANA</v>
      </c>
      <c r="D401" s="74">
        <v>320</v>
      </c>
      <c r="E401" s="74">
        <v>1</v>
      </c>
      <c r="F401" s="74">
        <v>1</v>
      </c>
      <c r="G401" s="74">
        <v>1</v>
      </c>
      <c r="H401" s="74">
        <v>1</v>
      </c>
      <c r="I401" s="74">
        <v>1</v>
      </c>
      <c r="J401" s="74">
        <v>1</v>
      </c>
      <c r="K401" s="74">
        <v>1</v>
      </c>
      <c r="L401" s="74">
        <v>1</v>
      </c>
      <c r="M401" s="74">
        <v>1</v>
      </c>
      <c r="N401" s="74">
        <v>1</v>
      </c>
      <c r="O401" s="74">
        <v>1</v>
      </c>
      <c r="P401" s="74">
        <v>0.33333333333333331</v>
      </c>
      <c r="Q401" s="74">
        <v>1</v>
      </c>
      <c r="R401" s="74">
        <v>1</v>
      </c>
      <c r="S401" s="74">
        <v>15</v>
      </c>
      <c r="T401" s="74">
        <v>1.6707700000000001</v>
      </c>
      <c r="U401" s="72" t="str">
        <f t="shared" si="72"/>
        <v>Muy Baja</v>
      </c>
      <c r="AE401" s="17">
        <f t="shared" si="64"/>
        <v>15</v>
      </c>
      <c r="AF401" s="18">
        <f t="shared" si="65"/>
        <v>19.893547150200813</v>
      </c>
      <c r="AG401" s="17">
        <f t="shared" si="66"/>
        <v>4</v>
      </c>
      <c r="AH401" s="17">
        <f t="shared" si="67"/>
        <v>3</v>
      </c>
      <c r="AI401" s="17">
        <f t="shared" si="68"/>
        <v>0</v>
      </c>
      <c r="AJ401" s="17">
        <f t="shared" si="69"/>
        <v>7</v>
      </c>
      <c r="AK401" s="18">
        <f t="shared" si="70"/>
        <v>12.354071856654862</v>
      </c>
      <c r="AL401" s="74">
        <v>1.6707700000000001</v>
      </c>
      <c r="AM401" s="72" t="s">
        <v>61</v>
      </c>
      <c r="AZ401"/>
    </row>
    <row r="402" spans="2:52" x14ac:dyDescent="0.25">
      <c r="B402" s="13">
        <f t="shared" si="71"/>
        <v>399</v>
      </c>
      <c r="C402" s="75" t="str">
        <f>VLOOKUP($D$4:$D$406,[1]Hoja2!$D$2:$E$486,2,FALSE)</f>
        <v>COMPLEJO RESIDENCIAL</v>
      </c>
      <c r="D402" s="76">
        <v>232</v>
      </c>
      <c r="E402" s="76">
        <v>1</v>
      </c>
      <c r="F402" s="76">
        <v>1</v>
      </c>
      <c r="G402" s="76">
        <v>1</v>
      </c>
      <c r="H402" s="76" t="s">
        <v>458</v>
      </c>
      <c r="I402" s="76" t="s">
        <v>458</v>
      </c>
      <c r="J402" s="76" t="s">
        <v>458</v>
      </c>
      <c r="K402" s="76" t="s">
        <v>458</v>
      </c>
      <c r="L402" s="76" t="s">
        <v>458</v>
      </c>
      <c r="M402" s="76" t="s">
        <v>458</v>
      </c>
      <c r="N402" s="76" t="s">
        <v>458</v>
      </c>
      <c r="O402" s="76" t="s">
        <v>458</v>
      </c>
      <c r="P402" s="76" t="s">
        <v>458</v>
      </c>
      <c r="Q402" s="76" t="s">
        <v>458</v>
      </c>
      <c r="R402" s="76" t="s">
        <v>458</v>
      </c>
      <c r="S402" s="76" t="s">
        <v>458</v>
      </c>
      <c r="T402" s="77" t="s">
        <v>458</v>
      </c>
      <c r="U402" s="1" t="b">
        <f t="shared" si="72"/>
        <v>0</v>
      </c>
      <c r="AE402" s="1">
        <f t="shared" si="64"/>
        <v>7</v>
      </c>
      <c r="AF402" s="78">
        <f t="shared" si="65"/>
        <v>9.2836553367603791</v>
      </c>
      <c r="AG402" s="1">
        <f t="shared" si="66"/>
        <v>0</v>
      </c>
      <c r="AH402" s="1">
        <f t="shared" si="67"/>
        <v>4</v>
      </c>
      <c r="AI402" s="1">
        <f t="shared" si="68"/>
        <v>0</v>
      </c>
      <c r="AJ402" s="1">
        <f t="shared" si="69"/>
        <v>4</v>
      </c>
      <c r="AK402" s="67">
        <f t="shared" si="70"/>
        <v>7.0594696323742072</v>
      </c>
      <c r="AL402" s="77" t="s">
        <v>458</v>
      </c>
      <c r="AM402" s="1" t="b">
        <v>0</v>
      </c>
    </row>
    <row r="403" spans="2:52" x14ac:dyDescent="0.25">
      <c r="B403" s="13">
        <f t="shared" si="71"/>
        <v>400</v>
      </c>
      <c r="C403" s="79" t="str">
        <f>VLOOKUP($D$4:$D$406,[1]Hoja2!$D$2:$E$486,2,FALSE)</f>
        <v>GEISA II ETAPA</v>
      </c>
      <c r="D403" s="46">
        <v>266</v>
      </c>
      <c r="E403" s="46">
        <v>1</v>
      </c>
      <c r="F403" s="46">
        <v>1</v>
      </c>
      <c r="G403" s="46">
        <v>1</v>
      </c>
      <c r="H403" s="46" t="s">
        <v>458</v>
      </c>
      <c r="I403" s="46" t="s">
        <v>458</v>
      </c>
      <c r="J403" s="46" t="s">
        <v>458</v>
      </c>
      <c r="K403" s="46" t="s">
        <v>458</v>
      </c>
      <c r="L403" s="46" t="s">
        <v>458</v>
      </c>
      <c r="M403" s="46" t="s">
        <v>458</v>
      </c>
      <c r="N403" s="46" t="s">
        <v>458</v>
      </c>
      <c r="O403" s="46" t="s">
        <v>458</v>
      </c>
      <c r="P403" s="46" t="s">
        <v>458</v>
      </c>
      <c r="Q403" s="46" t="s">
        <v>458</v>
      </c>
      <c r="R403" s="46" t="s">
        <v>458</v>
      </c>
      <c r="S403" s="46" t="s">
        <v>458</v>
      </c>
      <c r="T403" s="80" t="s">
        <v>458</v>
      </c>
      <c r="U403" s="1" t="b">
        <f t="shared" si="72"/>
        <v>0</v>
      </c>
      <c r="AE403" s="1">
        <f t="shared" si="64"/>
        <v>0</v>
      </c>
      <c r="AF403" s="78">
        <f t="shared" si="65"/>
        <v>0</v>
      </c>
      <c r="AG403" s="1">
        <f t="shared" si="66"/>
        <v>0</v>
      </c>
      <c r="AH403" s="1">
        <f t="shared" si="67"/>
        <v>1</v>
      </c>
      <c r="AI403" s="1">
        <f t="shared" si="68"/>
        <v>0</v>
      </c>
      <c r="AJ403" s="1">
        <f t="shared" si="69"/>
        <v>1</v>
      </c>
      <c r="AK403" s="67">
        <f t="shared" si="70"/>
        <v>1.7648674080935518</v>
      </c>
      <c r="AL403" s="80" t="s">
        <v>458</v>
      </c>
      <c r="AM403" s="1" t="b">
        <v>0</v>
      </c>
    </row>
    <row r="404" spans="2:52" x14ac:dyDescent="0.25">
      <c r="B404" s="13">
        <f t="shared" si="71"/>
        <v>401</v>
      </c>
      <c r="C404" s="79" t="str">
        <f>VLOOKUP($D$4:$D$406,[1]Hoja2!$D$2:$E$486,2,FALSE)</f>
        <v>LOMAS DE BELLA VISTA</v>
      </c>
      <c r="D404" s="46">
        <v>301</v>
      </c>
      <c r="E404" s="46">
        <v>1</v>
      </c>
      <c r="F404" s="46">
        <v>1</v>
      </c>
      <c r="G404" s="46">
        <v>1</v>
      </c>
      <c r="H404" s="46" t="s">
        <v>458</v>
      </c>
      <c r="I404" s="46" t="s">
        <v>458</v>
      </c>
      <c r="J404" s="46" t="s">
        <v>458</v>
      </c>
      <c r="K404" s="46" t="s">
        <v>458</v>
      </c>
      <c r="L404" s="46" t="s">
        <v>458</v>
      </c>
      <c r="M404" s="46" t="s">
        <v>458</v>
      </c>
      <c r="N404" s="46" t="s">
        <v>458</v>
      </c>
      <c r="O404" s="46" t="s">
        <v>458</v>
      </c>
      <c r="P404" s="46" t="s">
        <v>458</v>
      </c>
      <c r="Q404" s="46" t="s">
        <v>458</v>
      </c>
      <c r="R404" s="46" t="s">
        <v>458</v>
      </c>
      <c r="S404" s="46" t="s">
        <v>458</v>
      </c>
      <c r="T404" s="80" t="s">
        <v>458</v>
      </c>
      <c r="U404" s="1" t="b">
        <f t="shared" si="72"/>
        <v>0</v>
      </c>
      <c r="AE404" s="1">
        <f t="shared" si="64"/>
        <v>5</v>
      </c>
      <c r="AF404" s="78">
        <f t="shared" si="65"/>
        <v>6.6311823834002714</v>
      </c>
      <c r="AG404" s="1">
        <f t="shared" si="66"/>
        <v>1</v>
      </c>
      <c r="AH404" s="1">
        <f t="shared" si="67"/>
        <v>1</v>
      </c>
      <c r="AI404" s="1">
        <f t="shared" si="68"/>
        <v>0</v>
      </c>
      <c r="AJ404" s="1">
        <f t="shared" si="69"/>
        <v>2</v>
      </c>
      <c r="AK404" s="67">
        <f t="shared" si="70"/>
        <v>3.5297348161871036</v>
      </c>
      <c r="AL404" s="80" t="s">
        <v>458</v>
      </c>
      <c r="AM404" s="1" t="b">
        <v>0</v>
      </c>
    </row>
    <row r="405" spans="2:52" x14ac:dyDescent="0.25">
      <c r="B405" s="13">
        <f t="shared" si="71"/>
        <v>402</v>
      </c>
      <c r="C405" s="79" t="str">
        <f>VLOOKUP($D$4:$D$406,[1]Hoja2!$D$2:$E$486,2,FALSE)</f>
        <v>Tr. JUAN RAMON MOLINA- PEAJE</v>
      </c>
      <c r="D405" s="46">
        <v>414</v>
      </c>
      <c r="E405" s="46">
        <v>1</v>
      </c>
      <c r="F405" s="46">
        <v>0</v>
      </c>
      <c r="G405" s="46">
        <v>1</v>
      </c>
      <c r="H405" s="46" t="s">
        <v>458</v>
      </c>
      <c r="I405" s="46" t="s">
        <v>458</v>
      </c>
      <c r="J405" s="46" t="s">
        <v>458</v>
      </c>
      <c r="K405" s="46" t="s">
        <v>458</v>
      </c>
      <c r="L405" s="46" t="s">
        <v>458</v>
      </c>
      <c r="M405" s="46" t="s">
        <v>458</v>
      </c>
      <c r="N405" s="46" t="s">
        <v>458</v>
      </c>
      <c r="O405" s="46" t="s">
        <v>458</v>
      </c>
      <c r="P405" s="46" t="s">
        <v>458</v>
      </c>
      <c r="Q405" s="46" t="s">
        <v>458</v>
      </c>
      <c r="R405" s="46" t="s">
        <v>458</v>
      </c>
      <c r="S405" s="46" t="s">
        <v>458</v>
      </c>
      <c r="T405" s="80" t="s">
        <v>458</v>
      </c>
      <c r="U405" s="1" t="b">
        <f t="shared" si="72"/>
        <v>0</v>
      </c>
      <c r="AE405" s="1">
        <f t="shared" si="64"/>
        <v>0</v>
      </c>
      <c r="AF405" s="78">
        <f t="shared" si="65"/>
        <v>0</v>
      </c>
      <c r="AG405" s="1">
        <f t="shared" si="66"/>
        <v>4</v>
      </c>
      <c r="AH405" s="1">
        <f t="shared" si="67"/>
        <v>0</v>
      </c>
      <c r="AI405" s="1">
        <f t="shared" si="68"/>
        <v>0</v>
      </c>
      <c r="AJ405" s="1">
        <f t="shared" si="69"/>
        <v>4</v>
      </c>
      <c r="AK405" s="67">
        <f t="shared" si="70"/>
        <v>7.0594696323742072</v>
      </c>
      <c r="AL405" s="80" t="s">
        <v>458</v>
      </c>
      <c r="AM405" s="1" t="b">
        <v>0</v>
      </c>
    </row>
    <row r="406" spans="2:52" ht="15.75" thickBot="1" x14ac:dyDescent="0.3">
      <c r="B406" s="81">
        <f t="shared" si="71"/>
        <v>403</v>
      </c>
      <c r="C406" s="82" t="str">
        <f>VLOOKUP($D$4:$D$406,[1]Hoja2!$D$2:$E$486,2,FALSE)</f>
        <v>Tr. LIMONAR-ODILON AYESTAS, (Boulev</v>
      </c>
      <c r="D406" s="55">
        <v>415</v>
      </c>
      <c r="E406" s="55">
        <v>1</v>
      </c>
      <c r="F406" s="55">
        <v>1</v>
      </c>
      <c r="G406" s="55">
        <v>1</v>
      </c>
      <c r="H406" s="55" t="s">
        <v>458</v>
      </c>
      <c r="I406" s="55" t="s">
        <v>458</v>
      </c>
      <c r="J406" s="55" t="s">
        <v>458</v>
      </c>
      <c r="K406" s="55" t="s">
        <v>458</v>
      </c>
      <c r="L406" s="55" t="s">
        <v>458</v>
      </c>
      <c r="M406" s="55" t="s">
        <v>458</v>
      </c>
      <c r="N406" s="55" t="s">
        <v>458</v>
      </c>
      <c r="O406" s="55" t="s">
        <v>458</v>
      </c>
      <c r="P406" s="55" t="s">
        <v>458</v>
      </c>
      <c r="Q406" s="55" t="s">
        <v>458</v>
      </c>
      <c r="R406" s="55" t="s">
        <v>458</v>
      </c>
      <c r="S406" s="55" t="s">
        <v>458</v>
      </c>
      <c r="T406" s="83" t="s">
        <v>458</v>
      </c>
      <c r="U406" s="1" t="b">
        <f t="shared" si="72"/>
        <v>0</v>
      </c>
      <c r="AE406" s="1">
        <f t="shared" si="64"/>
        <v>0</v>
      </c>
      <c r="AF406" s="78">
        <f t="shared" si="65"/>
        <v>0</v>
      </c>
      <c r="AG406" s="1">
        <f t="shared" si="66"/>
        <v>1</v>
      </c>
      <c r="AH406" s="1">
        <f t="shared" si="67"/>
        <v>0</v>
      </c>
      <c r="AI406" s="1">
        <f t="shared" si="68"/>
        <v>0</v>
      </c>
      <c r="AJ406" s="1">
        <f t="shared" si="69"/>
        <v>1</v>
      </c>
      <c r="AK406" s="67">
        <f t="shared" si="70"/>
        <v>1.7648674080935518</v>
      </c>
      <c r="AL406" s="83" t="s">
        <v>458</v>
      </c>
      <c r="AM406" s="1" t="b">
        <v>0</v>
      </c>
    </row>
  </sheetData>
  <mergeCells count="8">
    <mergeCell ref="AX2:AX3"/>
    <mergeCell ref="V14:W14"/>
    <mergeCell ref="D2:U2"/>
    <mergeCell ref="AQ2:AQ3"/>
    <mergeCell ref="AR2:AT2"/>
    <mergeCell ref="AU2:AU3"/>
    <mergeCell ref="AV2:AV3"/>
    <mergeCell ref="AW2:AW3"/>
  </mergeCells>
  <pageMargins left="0.7" right="0.7" top="0.75" bottom="0.75" header="0.3" footer="0.3"/>
  <pageSetup orientation="portrait" r:id="rId1"/>
  <headerFooter>
    <oddHeader>&amp;REEO -HO-L1088
&amp;P de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FD291C21D001CC4BB71F98BA03BDBC22" ma:contentTypeVersion="0" ma:contentTypeDescription="A content type to manage public (operations) IDB documents" ma:contentTypeScope="" ma:versionID="bbf2e0e0c13986f20b607785ea99804e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4f32c5dd488d5d8caf8715745ccb806d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b7b6cc8-aa77-492b-a3d9-e2df0bc5e2b3}" ma:internalName="TaxCatchAll" ma:showField="CatchAllData" ma:web="2797acde-cc60-4331-81ae-cdd226a035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bb7b6cc8-aa77-492b-a3d9-e2df0bc5e2b3}" ma:internalName="TaxCatchAllLabel" ma:readOnly="true" ma:showField="CatchAllDataLabel" ma:web="2797acde-cc60-4331-81ae-cdd226a035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37132276</IDBDocs_x0020_Number>
    <TaxCatchAll xmlns="9c571b2f-e523-4ab2-ba2e-09e151a03ef4">
      <Value>4</Value>
      <Value>10</Value>
    </TaxCatchAll>
    <Phase xmlns="9c571b2f-e523-4ab2-ba2e-09e151a03ef4" xsi:nil="true"/>
    <SISCOR_x0020_Number xmlns="9c571b2f-e523-4ab2-ba2e-09e151a03ef4" xsi:nil="true"/>
    <Division_x0020_or_x0020_Unit xmlns="9c571b2f-e523-4ab2-ba2e-09e151a03ef4">IFD/FMM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Profile (PP)</TermName>
          <TermId xmlns="http://schemas.microsoft.com/office/infopath/2007/PartnerControls">ac5f0c28-f2f6-431c-8d05-62f851b6a822</TermId>
        </TermInfo>
      </Terms>
    </o5138a91267540169645e33d09c9ddc6>
    <Approval_x0020_Number xmlns="9c571b2f-e523-4ab2-ba2e-09e151a03ef4">2895/BL-HO</Approval_x0020_Number>
    <Document_x0020_Author xmlns="9c571b2f-e523-4ab2-ba2e-09e151a03ef4">Perez Rincon, Belinda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2012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fd0e48b6a66848a9885f717e5bbf40c4>
    <Project_x0020_Number xmlns="9c571b2f-e523-4ab2-ba2e-09e151a03ef4">HO-L1088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EXCEL&lt;/APPLICATION&gt;&lt;USER_STAGE&gt;Loan Proposal&lt;/USER_STAGE&gt;&lt;PD_OBJ_TYPE&gt;0&lt;/PD_OBJ_TYPE&gt;&lt;MAKERECORD&gt;N&lt;/MAKERECORD&gt;&lt;PD_FILEPT_NO&gt;PO-HO-L1088-Plan&lt;/PD_FILEPT_NO&gt;&lt;/Data&gt;</Migration_x0020_Info>
    <Operation_x0020_Type xmlns="9c571b2f-e523-4ab2-ba2e-09e151a03ef4" xsi:nil="true"/>
    <Document_x0020_Language_x0020_IDB xmlns="9c571b2f-e523-4ab2-ba2e-09e151a03ef4">Spanish</Document_x0020_Language_x0020_IDB>
    <Identifier xmlns="9c571b2f-e523-4ab2-ba2e-09e151a03ef4"> TECFILE</Identifier>
    <Disclosure_x0020_Activity xmlns="9c571b2f-e523-4ab2-ba2e-09e151a03ef4">Loan Proposal</Disclosure_x0020_Activity>
    <Webtopic xmlns="9c571b2f-e523-4ab2-ba2e-09e151a03ef4">RM-FIS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Props1.xml><?xml version="1.0" encoding="utf-8"?>
<ds:datastoreItem xmlns:ds="http://schemas.openxmlformats.org/officeDocument/2006/customXml" ds:itemID="{968F3AEE-8963-4558-91EA-E07E85C48F46}"/>
</file>

<file path=customXml/itemProps2.xml><?xml version="1.0" encoding="utf-8"?>
<ds:datastoreItem xmlns:ds="http://schemas.openxmlformats.org/officeDocument/2006/customXml" ds:itemID="{680E5982-B9AB-4A2A-B0A3-BD1F6F137AA3}"/>
</file>

<file path=customXml/itemProps3.xml><?xml version="1.0" encoding="utf-8"?>
<ds:datastoreItem xmlns:ds="http://schemas.openxmlformats.org/officeDocument/2006/customXml" ds:itemID="{A0A01D89-89E0-4040-B287-4E7276DF112A}"/>
</file>

<file path=customXml/itemProps4.xml><?xml version="1.0" encoding="utf-8"?>
<ds:datastoreItem xmlns:ds="http://schemas.openxmlformats.org/officeDocument/2006/customXml" ds:itemID="{44FB25EA-C526-45EC-8A3F-63F420F69910}"/>
</file>

<file path=customXml/itemProps5.xml><?xml version="1.0" encoding="utf-8"?>
<ds:datastoreItem xmlns:ds="http://schemas.openxmlformats.org/officeDocument/2006/customXml" ds:itemID="{AE288CA0-723A-4EEC-8A1E-2B853DB254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Raking de Marginacion de San Pedro de Sula (HO-L1088</dc:title>
  <dc:creator>falvarez</dc:creator>
  <cp:lastModifiedBy>IADB</cp:lastModifiedBy>
  <dcterms:created xsi:type="dcterms:W3CDTF">2012-08-08T20:55:58Z</dcterms:created>
  <dcterms:modified xsi:type="dcterms:W3CDTF">2012-09-29T19:34:07Z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0x01010046CF21643EE8D14686A648AA6DAD089200FD291C21D001CC4BB71F98BA03BDBC22</vt:lpwstr>
  </property>
  <property fmtid="{D5CDD505-2E9C-101B-9397-08002B2CF9AE}" pid="3" name="TaxKeyword">
    <vt:lpwstr/>
  </property>
  <property fmtid="{D5CDD505-2E9C-101B-9397-08002B2CF9AE}" pid="4" name="Function Operations IDB">
    <vt:lpwstr>4;#Project Preparation, Planning and Design|29ca0c72-1fc4-435f-a09c-28585cb5eac9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10;#Project Profile (PP)|ac5f0c28-f2f6-431c-8d05-62f851b6a822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10;#Project Profile (PP)|ac5f0c28-f2f6-431c-8d05-62f851b6a822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