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charts/chart2.xml" ContentType="application/vnd.openxmlformats-officedocument.drawingml.chart+xml"/>
  <Override PartName="/xl/worksheets/sheet9.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8.xml" ContentType="application/vnd.openxmlformats-officedocument.spreadsheetml.worksheet+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comments1.xml" ContentType="application/vnd.openxmlformats-officedocument.spreadsheetml.comments+xml"/>
  <Override PartName="/xl/externalLinks/externalLink3.xml" ContentType="application/vnd.openxmlformats-officedocument.spreadsheetml.externalLink+xml"/>
  <Override PartName="/xl/comments2.xml" ContentType="application/vnd.openxmlformats-officedocument.spreadsheetml.comments+xml"/>
  <Override PartName="/xl/externalLinks/externalLink1.xml" ContentType="application/vnd.openxmlformats-officedocument.spreadsheetml.externalLink+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Usuario\Dropbox\PN_2017_Patrimonio Histórico\6_Instrumentos de Planificación\0_MiAmbiente\29_11_17\"/>
    </mc:Choice>
  </mc:AlternateContent>
  <bookViews>
    <workbookView xWindow="0" yWindow="0" windowWidth="20490" windowHeight="7530" tabRatio="914"/>
  </bookViews>
  <sheets>
    <sheet name="Índice" sheetId="2" r:id="rId1"/>
    <sheet name="Sigl." sheetId="3" r:id="rId2"/>
    <sheet name="1_MdR" sheetId="1" r:id="rId3"/>
    <sheet name="2_EDT" sheetId="4" r:id="rId4"/>
    <sheet name="3_EE" sheetId="53" r:id="rId5"/>
    <sheet name="4_CC P-MA" sheetId="34" r:id="rId6"/>
    <sheet name="4.1 CC POD" sheetId="62" r:id="rId7"/>
    <sheet name="5_Info PMR" sheetId="55" r:id="rId8"/>
    <sheet name="6_PD" sheetId="50" r:id="rId9"/>
    <sheet name="7_Curva S" sheetId="59" r:id="rId10"/>
    <sheet name="8.2_MP MA" sheetId="22" r:id="rId11"/>
    <sheet name="9.1.2_Estr. Proy." sheetId="13" r:id="rId12"/>
    <sheet name="9.2.2_PA" sheetId="14" r:id="rId13"/>
    <sheet name="9.3.2_Det. PA" sheetId="15" r:id="rId14"/>
    <sheet name="10.PGE_2018" sheetId="58" r:id="rId15"/>
    <sheet name="Cambios 23_11_17_LS" sheetId="56" state="hidden" r:id="rId16"/>
    <sheet name="Cambios_28_11_17 LS" sheetId="60" r:id="rId17"/>
    <sheet name="Criterios" sheetId="63" r:id="rId18"/>
    <sheet name="CA" sheetId="57" r:id="rId19"/>
    <sheet name="CA1. Costos MA" sheetId="49" r:id="rId20"/>
    <sheet name="CA_2. Tiempos" sheetId="12" r:id="rId21"/>
    <sheet name="PNC" sheetId="29" r:id="rId22"/>
    <sheet name="PNP" sheetId="31" r:id="rId23"/>
    <sheet name="BPPPSL" sheetId="30" r:id="rId24"/>
    <sheet name="PNVB" sheetId="28" r:id="rId25"/>
    <sheet name="Préstamo" sheetId="32" r:id="rId26"/>
    <sheet name="Contrapartida local" sheetId="3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6">#REF!</definedName>
    <definedName name="\A" localSheetId="17">#REF!</definedName>
    <definedName name="\A">#REF!</definedName>
    <definedName name="\C" localSheetId="6">'[13]C-3'!#REF!</definedName>
    <definedName name="\C" localSheetId="17">'[13]C-3'!#REF!</definedName>
    <definedName name="\C">'[13]C-3'!#REF!</definedName>
    <definedName name="\e" localSheetId="6">#REF!</definedName>
    <definedName name="\e" localSheetId="17">#REF!</definedName>
    <definedName name="\e">#REF!</definedName>
    <definedName name="\S">#N/A</definedName>
    <definedName name="\x" localSheetId="6">#REF!</definedName>
    <definedName name="\x" localSheetId="17">#REF!</definedName>
    <definedName name="\x">#REF!</definedName>
    <definedName name="_____ACT1" localSheetId="6">#REF!</definedName>
    <definedName name="_____ACT1" localSheetId="9">#REF!</definedName>
    <definedName name="_____ACT1" localSheetId="17">#REF!</definedName>
    <definedName name="_____ACT1">#REF!</definedName>
    <definedName name="_____ACT2" localSheetId="6">#REF!</definedName>
    <definedName name="_____ACT2" localSheetId="9">#REF!</definedName>
    <definedName name="_____ACT2">#REF!</definedName>
    <definedName name="_____VLR1" localSheetId="6">(#REF!)</definedName>
    <definedName name="_____VLR1" localSheetId="9">(#REF!)</definedName>
    <definedName name="_____VLR1">(#REF!)</definedName>
    <definedName name="____ACT1" localSheetId="6">#REF!</definedName>
    <definedName name="____ACT1" localSheetId="9">#REF!</definedName>
    <definedName name="____ACT1">#REF!</definedName>
    <definedName name="____ACT2" localSheetId="6">#REF!</definedName>
    <definedName name="____ACT2" localSheetId="9">#REF!</definedName>
    <definedName name="____ACT2">#REF!</definedName>
    <definedName name="____VLR1" localSheetId="6">(#REF!)</definedName>
    <definedName name="____VLR1" localSheetId="9">(#REF!)</definedName>
    <definedName name="____VLR1">(#REF!)</definedName>
    <definedName name="___ACT1" localSheetId="6">#REF!</definedName>
    <definedName name="___ACT1" localSheetId="9">#REF!</definedName>
    <definedName name="___ACT1">#REF!</definedName>
    <definedName name="___ACT2" localSheetId="6">#REF!</definedName>
    <definedName name="___ACT2" localSheetId="9">#REF!</definedName>
    <definedName name="___ACT2">#REF!</definedName>
    <definedName name="___VLR1" localSheetId="6">(#REF!)</definedName>
    <definedName name="___VLR1" localSheetId="9">(#REF!)</definedName>
    <definedName name="___VLR1">(#REF!)</definedName>
    <definedName name="__123Graph_A" localSheetId="6" hidden="1">#REF!</definedName>
    <definedName name="__123Graph_A" localSheetId="17" hidden="1">#REF!</definedName>
    <definedName name="__123Graph_A" hidden="1">#REF!</definedName>
    <definedName name="__123Graph_AGRAF" localSheetId="6" hidden="1">#REF!</definedName>
    <definedName name="__123Graph_AGRAF" localSheetId="17" hidden="1">#REF!</definedName>
    <definedName name="__123Graph_AGRAF" hidden="1">#REF!</definedName>
    <definedName name="__123Graph_B" localSheetId="6" hidden="1">#REF!</definedName>
    <definedName name="__123Graph_B" localSheetId="17" hidden="1">#REF!</definedName>
    <definedName name="__123Graph_B" hidden="1">#REF!</definedName>
    <definedName name="__123Graph_BGRAF" localSheetId="6" hidden="1">#REF!</definedName>
    <definedName name="__123Graph_BGRAF" localSheetId="17" hidden="1">#REF!</definedName>
    <definedName name="__123Graph_BGRAF" hidden="1">#REF!</definedName>
    <definedName name="__123Graph_C" localSheetId="6" hidden="1">#REF!</definedName>
    <definedName name="__123Graph_C" localSheetId="17" hidden="1">#REF!</definedName>
    <definedName name="__123Graph_C" hidden="1">#REF!</definedName>
    <definedName name="__123Graph_CGRAF" localSheetId="6" hidden="1">#REF!</definedName>
    <definedName name="__123Graph_CGRAF" localSheetId="17" hidden="1">#REF!</definedName>
    <definedName name="__123Graph_CGRAF" hidden="1">#REF!</definedName>
    <definedName name="__123Graph_D" localSheetId="6" hidden="1">#REF!</definedName>
    <definedName name="__123Graph_D" localSheetId="17" hidden="1">#REF!</definedName>
    <definedName name="__123Graph_D" hidden="1">#REF!</definedName>
    <definedName name="__123Graph_DGRAF" localSheetId="6" hidden="1">#REF!</definedName>
    <definedName name="__123Graph_DGRAF" localSheetId="17" hidden="1">#REF!</definedName>
    <definedName name="__123Graph_DGRAF" hidden="1">#REF!</definedName>
    <definedName name="__123Graph_E" localSheetId="6" hidden="1">#REF!</definedName>
    <definedName name="__123Graph_E" localSheetId="17" hidden="1">#REF!</definedName>
    <definedName name="__123Graph_E" hidden="1">#REF!</definedName>
    <definedName name="__123Graph_EGRAF" localSheetId="6" hidden="1">#REF!</definedName>
    <definedName name="__123Graph_EGRAF" localSheetId="17" hidden="1">#REF!</definedName>
    <definedName name="__123Graph_EGRAF" hidden="1">#REF!</definedName>
    <definedName name="__123Graph_F" localSheetId="6" hidden="1">#REF!</definedName>
    <definedName name="__123Graph_F" localSheetId="17" hidden="1">#REF!</definedName>
    <definedName name="__123Graph_F" hidden="1">#REF!</definedName>
    <definedName name="__123Graph_FGRAF" localSheetId="6" hidden="1">#REF!</definedName>
    <definedName name="__123Graph_FGRAF" localSheetId="17" hidden="1">#REF!</definedName>
    <definedName name="__123Graph_FGRAF" hidden="1">#REF!</definedName>
    <definedName name="__123Graph_X" localSheetId="6" hidden="1">#REF!</definedName>
    <definedName name="__123Graph_X" localSheetId="17" hidden="1">#REF!</definedName>
    <definedName name="__123Graph_X" hidden="1">#REF!</definedName>
    <definedName name="__123Graph_XGRAF" localSheetId="6" hidden="1">#REF!</definedName>
    <definedName name="__123Graph_XGRAF" localSheetId="17" hidden="1">#REF!</definedName>
    <definedName name="__123Graph_XGRAF" hidden="1">#REF!</definedName>
    <definedName name="__ACT1" localSheetId="6">#REF!</definedName>
    <definedName name="__ACT1" localSheetId="9">#REF!</definedName>
    <definedName name="__ACT1">#REF!</definedName>
    <definedName name="__ACT2" localSheetId="6">#REF!</definedName>
    <definedName name="__ACT2" localSheetId="9">#REF!</definedName>
    <definedName name="__ACT2">#REF!</definedName>
    <definedName name="__POA2" localSheetId="6">#REF!</definedName>
    <definedName name="__POA2" localSheetId="7">#REF!</definedName>
    <definedName name="__POA2" localSheetId="9">#REF!</definedName>
    <definedName name="__POA2" localSheetId="10">#REF!</definedName>
    <definedName name="__POA2" localSheetId="20">#REF!</definedName>
    <definedName name="__POA2">#REF!</definedName>
    <definedName name="__VLR1" localSheetId="6">(#REF!)</definedName>
    <definedName name="__VLR1" localSheetId="9">(#REF!)</definedName>
    <definedName name="__VLR1">(#REF!)</definedName>
    <definedName name="_1990">'[13]C-5'!#REF!</definedName>
    <definedName name="_2" localSheetId="6">#REF!</definedName>
    <definedName name="_2" localSheetId="7">#REF!</definedName>
    <definedName name="_2" localSheetId="9">#REF!</definedName>
    <definedName name="_2" localSheetId="10">#REF!</definedName>
    <definedName name="_2" localSheetId="20">#REF!</definedName>
    <definedName name="_2">#REF!</definedName>
    <definedName name="_6" localSheetId="6">#REF!</definedName>
    <definedName name="_6" localSheetId="7">#REF!</definedName>
    <definedName name="_6" localSheetId="9">#REF!</definedName>
    <definedName name="_6" localSheetId="10">#REF!</definedName>
    <definedName name="_6" localSheetId="20">#REF!</definedName>
    <definedName name="_6">#REF!</definedName>
    <definedName name="_ACT1" localSheetId="6">#REF!</definedName>
    <definedName name="_ACT1" localSheetId="9">#REF!</definedName>
    <definedName name="_ACT1">#REF!</definedName>
    <definedName name="_ACT2" localSheetId="6">#REF!</definedName>
    <definedName name="_ACT2" localSheetId="9">#REF!</definedName>
    <definedName name="_ACT2">#REF!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6" hidden="1">#REF!</definedName>
    <definedName name="_Fill" localSheetId="7" hidden="1">#REF!</definedName>
    <definedName name="_Fill" localSheetId="9" hidden="1">#REF!</definedName>
    <definedName name="_Fill" localSheetId="10" hidden="1">#REF!</definedName>
    <definedName name="_Fill" hidden="1">#REF!</definedName>
    <definedName name="_xlnm._FilterDatabase" localSheetId="10" hidden="1">'8.2_MP MA'!$N$1:$N$229</definedName>
    <definedName name="_xlnm._FilterDatabase" localSheetId="23" hidden="1">BPPPSL!$B$1:$B$23</definedName>
    <definedName name="_xlnm._FilterDatabase" localSheetId="21" hidden="1">PNC!$B$1:$B$23</definedName>
    <definedName name="_xlnm._FilterDatabase" localSheetId="22" hidden="1">PNP!$B$1:$B$20</definedName>
    <definedName name="_xlnm._FilterDatabase" localSheetId="24" hidden="1">PNVB!$B$1:$B$97</definedName>
    <definedName name="_Key1" localSheetId="6" hidden="1">#REF!</definedName>
    <definedName name="_Key1" localSheetId="17" hidden="1">#REF!</definedName>
    <definedName name="_Key1" hidden="1">#REF!</definedName>
    <definedName name="_msoanchor_1" localSheetId="6">#REF!</definedName>
    <definedName name="_msoanchor_1" localSheetId="17">#REF!</definedName>
    <definedName name="_msoanchor_1">#REF!</definedName>
    <definedName name="_msoanchor_2" localSheetId="6">#REF!</definedName>
    <definedName name="_msoanchor_2" localSheetId="17">#REF!</definedName>
    <definedName name="_msoanchor_2">#REF!</definedName>
    <definedName name="_Order1" hidden="1">255</definedName>
    <definedName name="_POA2" localSheetId="6">#REF!</definedName>
    <definedName name="_POA2" localSheetId="7">#REF!</definedName>
    <definedName name="_POA2" localSheetId="9">#REF!</definedName>
    <definedName name="_POA2" localSheetId="10">#REF!</definedName>
    <definedName name="_POA2">#REF!</definedName>
    <definedName name="_POAAAA" localSheetId="6">#REF!</definedName>
    <definedName name="_POAAAA" localSheetId="7">#REF!</definedName>
    <definedName name="_POAAAA" localSheetId="9">#REF!</definedName>
    <definedName name="_POAAAA" localSheetId="10">#REF!</definedName>
    <definedName name="_POAAAA">#REF!</definedName>
    <definedName name="_Sort" localSheetId="6" hidden="1">#REF!</definedName>
    <definedName name="_Sort" localSheetId="17" hidden="1">#REF!</definedName>
    <definedName name="_Sort" hidden="1">#REF!</definedName>
    <definedName name="_Toc471255306" localSheetId="25">Préstamo!$H$3</definedName>
    <definedName name="_Toc8047014" localSheetId="6">#REF!</definedName>
    <definedName name="_Toc8047014" localSheetId="7">#REF!</definedName>
    <definedName name="_Toc8047014" localSheetId="9">#REF!</definedName>
    <definedName name="_Toc8047014" localSheetId="17">#REF!</definedName>
    <definedName name="_Toc8047014">#REF!</definedName>
    <definedName name="_VLR1" localSheetId="6">(#REF!)</definedName>
    <definedName name="_VLR1" localSheetId="9">(#REF!)</definedName>
    <definedName name="_VLR1">(#REF!)</definedName>
    <definedName name="A" localSheetId="6">[14]Clasificador!$A$1:$B$341</definedName>
    <definedName name="A" localSheetId="9">[14]Clasificador!$A$1:$B$341</definedName>
    <definedName name="A" localSheetId="17">#REF!</definedName>
    <definedName name="A">[1]Clasificador!$A$1:$B$341</definedName>
    <definedName name="A_IMPRESION_IM" localSheetId="6">#REF!</definedName>
    <definedName name="A_IMPRESION_IM" localSheetId="17">#REF!</definedName>
    <definedName name="A_IMPRESION_IM">#REF!</definedName>
    <definedName name="A_impresión_IM" localSheetId="6">#REF!</definedName>
    <definedName name="A_impresión_IM" localSheetId="17">#REF!</definedName>
    <definedName name="A_impresión_IM">#REF!</definedName>
    <definedName name="A11_ABR_10" localSheetId="6">#REF!</definedName>
    <definedName name="A11_ABR_10" localSheetId="7">#REF!</definedName>
    <definedName name="A11_ABR_10" localSheetId="9">#REF!</definedName>
    <definedName name="A11_ABR_10" localSheetId="17">#REF!</definedName>
    <definedName name="A11_ABR_10">#REF!</definedName>
    <definedName name="A11_ABR_30" localSheetId="6">#REF!</definedName>
    <definedName name="A11_ABR_30" localSheetId="7">#REF!</definedName>
    <definedName name="A11_ABR_30" localSheetId="9">#REF!</definedName>
    <definedName name="A11_ABR_30">#REF!</definedName>
    <definedName name="A11_AGO_10" localSheetId="6">#REF!</definedName>
    <definedName name="A11_AGO_10" localSheetId="7">#REF!</definedName>
    <definedName name="A11_AGO_10" localSheetId="9">#REF!</definedName>
    <definedName name="A11_AGO_10">#REF!</definedName>
    <definedName name="A11_AGO_30" localSheetId="6">#REF!</definedName>
    <definedName name="A11_AGO_30" localSheetId="7">#REF!</definedName>
    <definedName name="A11_AGO_30" localSheetId="9">#REF!</definedName>
    <definedName name="A11_AGO_30">#REF!</definedName>
    <definedName name="A11_DIC_10" localSheetId="6">#REF!</definedName>
    <definedName name="A11_DIC_10" localSheetId="7">#REF!</definedName>
    <definedName name="A11_DIC_10" localSheetId="9">#REF!</definedName>
    <definedName name="A11_DIC_10">#REF!</definedName>
    <definedName name="A11_DIC_30" localSheetId="6">#REF!</definedName>
    <definedName name="A11_DIC_30" localSheetId="7">#REF!</definedName>
    <definedName name="A11_DIC_30" localSheetId="9">#REF!</definedName>
    <definedName name="A11_DIC_30">#REF!</definedName>
    <definedName name="A11_ENE_10" localSheetId="6">#REF!</definedName>
    <definedName name="A11_ENE_10" localSheetId="7">#REF!</definedName>
    <definedName name="A11_ENE_10" localSheetId="9">#REF!</definedName>
    <definedName name="A11_ENE_10">#REF!</definedName>
    <definedName name="A11_ENE_30" localSheetId="6">#REF!</definedName>
    <definedName name="A11_ENE_30" localSheetId="7">#REF!</definedName>
    <definedName name="A11_ENE_30" localSheetId="9">#REF!</definedName>
    <definedName name="A11_ENE_30">#REF!</definedName>
    <definedName name="A11_FEB_10" localSheetId="6">#REF!</definedName>
    <definedName name="A11_FEB_10" localSheetId="7">#REF!</definedName>
    <definedName name="A11_FEB_10" localSheetId="9">#REF!</definedName>
    <definedName name="A11_FEB_10">#REF!</definedName>
    <definedName name="A11_FEB_30" localSheetId="6">#REF!</definedName>
    <definedName name="A11_FEB_30" localSheetId="7">#REF!</definedName>
    <definedName name="A11_FEB_30" localSheetId="9">#REF!</definedName>
    <definedName name="A11_FEB_30">#REF!</definedName>
    <definedName name="A11_JUL_10" localSheetId="6">#REF!</definedName>
    <definedName name="A11_JUL_10" localSheetId="7">#REF!</definedName>
    <definedName name="A11_JUL_10" localSheetId="9">#REF!</definedName>
    <definedName name="A11_JUL_10">#REF!</definedName>
    <definedName name="A11_JUL_30" localSheetId="6">#REF!</definedName>
    <definedName name="A11_JUL_30" localSheetId="7">#REF!</definedName>
    <definedName name="A11_JUL_30" localSheetId="9">#REF!</definedName>
    <definedName name="A11_JUL_30">#REF!</definedName>
    <definedName name="A11_JUN_10" localSheetId="6">#REF!</definedName>
    <definedName name="A11_JUN_10" localSheetId="7">#REF!</definedName>
    <definedName name="A11_JUN_10" localSheetId="9">#REF!</definedName>
    <definedName name="A11_JUN_10">#REF!</definedName>
    <definedName name="A11_JUN_30" localSheetId="6">#REF!</definedName>
    <definedName name="A11_JUN_30" localSheetId="7">#REF!</definedName>
    <definedName name="A11_JUN_30" localSheetId="9">#REF!</definedName>
    <definedName name="A11_JUN_30">#REF!</definedName>
    <definedName name="A11_MAR_10" localSheetId="6">#REF!</definedName>
    <definedName name="A11_MAR_10" localSheetId="7">#REF!</definedName>
    <definedName name="A11_MAR_10" localSheetId="9">#REF!</definedName>
    <definedName name="A11_MAR_10">#REF!</definedName>
    <definedName name="A11_MAR_30" localSheetId="6">#REF!</definedName>
    <definedName name="A11_MAR_30" localSheetId="7">#REF!</definedName>
    <definedName name="A11_MAR_30" localSheetId="9">#REF!</definedName>
    <definedName name="A11_MAR_30">#REF!</definedName>
    <definedName name="A11_MAY_10" localSheetId="6">#REF!</definedName>
    <definedName name="A11_MAY_10" localSheetId="7">#REF!</definedName>
    <definedName name="A11_MAY_10" localSheetId="9">#REF!</definedName>
    <definedName name="A11_MAY_10">#REF!</definedName>
    <definedName name="A11_MAY_30" localSheetId="6">#REF!</definedName>
    <definedName name="A11_MAY_30" localSheetId="7">#REF!</definedName>
    <definedName name="A11_MAY_30" localSheetId="9">#REF!</definedName>
    <definedName name="A11_MAY_30">#REF!</definedName>
    <definedName name="A11_NOV_10" localSheetId="6">#REF!</definedName>
    <definedName name="A11_NOV_10" localSheetId="7">#REF!</definedName>
    <definedName name="A11_NOV_10" localSheetId="9">#REF!</definedName>
    <definedName name="A11_NOV_10">#REF!</definedName>
    <definedName name="A11_NOV_30" localSheetId="6">#REF!</definedName>
    <definedName name="A11_NOV_30" localSheetId="7">#REF!</definedName>
    <definedName name="A11_NOV_30" localSheetId="9">#REF!</definedName>
    <definedName name="A11_NOV_30">#REF!</definedName>
    <definedName name="A11_OCT_10" localSheetId="6">#REF!</definedName>
    <definedName name="A11_OCT_10" localSheetId="7">#REF!</definedName>
    <definedName name="A11_OCT_10" localSheetId="9">#REF!</definedName>
    <definedName name="A11_OCT_10">#REF!</definedName>
    <definedName name="A11_OCT_30" localSheetId="6">#REF!</definedName>
    <definedName name="A11_OCT_30" localSheetId="7">#REF!</definedName>
    <definedName name="A11_OCT_30" localSheetId="9">#REF!</definedName>
    <definedName name="A11_OCT_30">#REF!</definedName>
    <definedName name="A11_SET_10" localSheetId="6">#REF!</definedName>
    <definedName name="A11_SET_10" localSheetId="7">#REF!</definedName>
    <definedName name="A11_SET_10" localSheetId="9">#REF!</definedName>
    <definedName name="A11_SET_10">#REF!</definedName>
    <definedName name="A11_SET_30" localSheetId="6">#REF!</definedName>
    <definedName name="A11_SET_30" localSheetId="7">#REF!</definedName>
    <definedName name="A11_SET_30" localSheetId="9">#REF!</definedName>
    <definedName name="A11_SET_30">#REF!</definedName>
    <definedName name="A12_ABR_10" localSheetId="6">#REF!</definedName>
    <definedName name="A12_ABR_10" localSheetId="7">#REF!</definedName>
    <definedName name="A12_ABR_10" localSheetId="9">#REF!</definedName>
    <definedName name="A12_ABR_10">#REF!</definedName>
    <definedName name="A12_ABR_20" localSheetId="6">#REF!</definedName>
    <definedName name="A12_ABR_20" localSheetId="7">#REF!</definedName>
    <definedName name="A12_ABR_20" localSheetId="9">#REF!</definedName>
    <definedName name="A12_ABR_20">#REF!</definedName>
    <definedName name="A12_ABR_30" localSheetId="6">#REF!</definedName>
    <definedName name="A12_ABR_30" localSheetId="7">#REF!</definedName>
    <definedName name="A12_ABR_30" localSheetId="9">#REF!</definedName>
    <definedName name="A12_ABR_30">#REF!</definedName>
    <definedName name="A12_AGO_10" localSheetId="6">#REF!</definedName>
    <definedName name="A12_AGO_10" localSheetId="7">#REF!</definedName>
    <definedName name="A12_AGO_10" localSheetId="9">#REF!</definedName>
    <definedName name="A12_AGO_10">#REF!</definedName>
    <definedName name="A12_AGO_20" localSheetId="6">#REF!</definedName>
    <definedName name="A12_AGO_20" localSheetId="7">#REF!</definedName>
    <definedName name="A12_AGO_20" localSheetId="9">#REF!</definedName>
    <definedName name="A12_AGO_20">#REF!</definedName>
    <definedName name="A12_AGO_30" localSheetId="6">#REF!</definedName>
    <definedName name="A12_AGO_30" localSheetId="7">#REF!</definedName>
    <definedName name="A12_AGO_30" localSheetId="9">#REF!</definedName>
    <definedName name="A12_AGO_30">#REF!</definedName>
    <definedName name="A12_DIC_10" localSheetId="6">#REF!</definedName>
    <definedName name="A12_DIC_10" localSheetId="7">#REF!</definedName>
    <definedName name="A12_DIC_10" localSheetId="9">#REF!</definedName>
    <definedName name="A12_DIC_10">#REF!</definedName>
    <definedName name="A12_DIC_20" localSheetId="6">#REF!</definedName>
    <definedName name="A12_DIC_20" localSheetId="7">#REF!</definedName>
    <definedName name="A12_DIC_20" localSheetId="9">#REF!</definedName>
    <definedName name="A12_DIC_20">#REF!</definedName>
    <definedName name="A12_DIC_30" localSheetId="6">#REF!</definedName>
    <definedName name="A12_DIC_30" localSheetId="7">#REF!</definedName>
    <definedName name="A12_DIC_30" localSheetId="9">#REF!</definedName>
    <definedName name="A12_DIC_30">#REF!</definedName>
    <definedName name="A12_ENE_10" localSheetId="6">#REF!</definedName>
    <definedName name="A12_ENE_10" localSheetId="7">#REF!</definedName>
    <definedName name="A12_ENE_10" localSheetId="9">#REF!</definedName>
    <definedName name="A12_ENE_10">#REF!</definedName>
    <definedName name="A12_ENE_20" localSheetId="6">#REF!</definedName>
    <definedName name="A12_ENE_20" localSheetId="7">#REF!</definedName>
    <definedName name="A12_ENE_20" localSheetId="9">#REF!</definedName>
    <definedName name="A12_ENE_20">#REF!</definedName>
    <definedName name="A12_ENE_30" localSheetId="6">#REF!</definedName>
    <definedName name="A12_ENE_30" localSheetId="7">#REF!</definedName>
    <definedName name="A12_ENE_30" localSheetId="9">#REF!</definedName>
    <definedName name="A12_ENE_30">#REF!</definedName>
    <definedName name="A12_FEB_10" localSheetId="6">#REF!</definedName>
    <definedName name="A12_FEB_10" localSheetId="7">#REF!</definedName>
    <definedName name="A12_FEB_10" localSheetId="9">#REF!</definedName>
    <definedName name="A12_FEB_10">#REF!</definedName>
    <definedName name="A12_FEB_20" localSheetId="6">#REF!</definedName>
    <definedName name="A12_FEB_20" localSheetId="7">#REF!</definedName>
    <definedName name="A12_FEB_20" localSheetId="9">#REF!</definedName>
    <definedName name="A12_FEB_20">#REF!</definedName>
    <definedName name="A12_FEB_30" localSheetId="6">#REF!</definedName>
    <definedName name="A12_FEB_30" localSheetId="7">#REF!</definedName>
    <definedName name="A12_FEB_30" localSheetId="9">#REF!</definedName>
    <definedName name="A12_FEB_30">#REF!</definedName>
    <definedName name="A12_JUL_10" localSheetId="6">#REF!</definedName>
    <definedName name="A12_JUL_10" localSheetId="7">#REF!</definedName>
    <definedName name="A12_JUL_10" localSheetId="9">#REF!</definedName>
    <definedName name="A12_JUL_10">#REF!</definedName>
    <definedName name="A12_JUL_20" localSheetId="6">#REF!</definedName>
    <definedName name="A12_JUL_20" localSheetId="7">#REF!</definedName>
    <definedName name="A12_JUL_20" localSheetId="9">#REF!</definedName>
    <definedName name="A12_JUL_20">#REF!</definedName>
    <definedName name="A12_JUL_30" localSheetId="6">#REF!</definedName>
    <definedName name="A12_JUL_30" localSheetId="7">#REF!</definedName>
    <definedName name="A12_JUL_30" localSheetId="9">#REF!</definedName>
    <definedName name="A12_JUL_30">#REF!</definedName>
    <definedName name="A12_JUN_10" localSheetId="6">#REF!</definedName>
    <definedName name="A12_JUN_10" localSheetId="7">#REF!</definedName>
    <definedName name="A12_JUN_10" localSheetId="9">#REF!</definedName>
    <definedName name="A12_JUN_10">#REF!</definedName>
    <definedName name="A12_JUN_20" localSheetId="6">#REF!</definedName>
    <definedName name="A12_JUN_20" localSheetId="7">#REF!</definedName>
    <definedName name="A12_JUN_20" localSheetId="9">#REF!</definedName>
    <definedName name="A12_JUN_20">#REF!</definedName>
    <definedName name="A12_JUN_30" localSheetId="6">#REF!</definedName>
    <definedName name="A12_JUN_30" localSheetId="7">#REF!</definedName>
    <definedName name="A12_JUN_30" localSheetId="9">#REF!</definedName>
    <definedName name="A12_JUN_30">#REF!</definedName>
    <definedName name="A12_MAR_10" localSheetId="6">#REF!</definedName>
    <definedName name="A12_MAR_10" localSheetId="7">#REF!</definedName>
    <definedName name="A12_MAR_10" localSheetId="9">#REF!</definedName>
    <definedName name="A12_MAR_10">#REF!</definedName>
    <definedName name="A12_MAR_20" localSheetId="6">#REF!</definedName>
    <definedName name="A12_MAR_20" localSheetId="7">#REF!</definedName>
    <definedName name="A12_MAR_20" localSheetId="9">#REF!</definedName>
    <definedName name="A12_MAR_20">#REF!</definedName>
    <definedName name="A12_MAR_30" localSheetId="6">#REF!</definedName>
    <definedName name="A12_MAR_30" localSheetId="7">#REF!</definedName>
    <definedName name="A12_MAR_30" localSheetId="9">#REF!</definedName>
    <definedName name="A12_MAR_30">#REF!</definedName>
    <definedName name="A12_MAY_10" localSheetId="6">#REF!</definedName>
    <definedName name="A12_MAY_10" localSheetId="7">#REF!</definedName>
    <definedName name="A12_MAY_10" localSheetId="9">#REF!</definedName>
    <definedName name="A12_MAY_10">#REF!</definedName>
    <definedName name="A12_MAY_20" localSheetId="6">#REF!</definedName>
    <definedName name="A12_MAY_20" localSheetId="7">#REF!</definedName>
    <definedName name="A12_MAY_20" localSheetId="9">#REF!</definedName>
    <definedName name="A12_MAY_20">#REF!</definedName>
    <definedName name="A12_MAY_30" localSheetId="6">#REF!</definedName>
    <definedName name="A12_MAY_30" localSheetId="7">#REF!</definedName>
    <definedName name="A12_MAY_30" localSheetId="9">#REF!</definedName>
    <definedName name="A12_MAY_30">#REF!</definedName>
    <definedName name="A12_NOV_10" localSheetId="6">#REF!</definedName>
    <definedName name="A12_NOV_10" localSheetId="7">#REF!</definedName>
    <definedName name="A12_NOV_10" localSheetId="9">#REF!</definedName>
    <definedName name="A12_NOV_10">#REF!</definedName>
    <definedName name="A12_NOV_20" localSheetId="6">#REF!</definedName>
    <definedName name="A12_NOV_20" localSheetId="7">#REF!</definedName>
    <definedName name="A12_NOV_20" localSheetId="9">#REF!</definedName>
    <definedName name="A12_NOV_20">#REF!</definedName>
    <definedName name="A12_NOV_30" localSheetId="6">#REF!</definedName>
    <definedName name="A12_NOV_30" localSheetId="7">#REF!</definedName>
    <definedName name="A12_NOV_30" localSheetId="9">#REF!</definedName>
    <definedName name="A12_NOV_30">#REF!</definedName>
    <definedName name="A12_OCT_10" localSheetId="6">#REF!</definedName>
    <definedName name="A12_OCT_10" localSheetId="7">#REF!</definedName>
    <definedName name="A12_OCT_10" localSheetId="9">#REF!</definedName>
    <definedName name="A12_OCT_10">#REF!</definedName>
    <definedName name="A12_OCT_20" localSheetId="6">#REF!</definedName>
    <definedName name="A12_OCT_20" localSheetId="7">#REF!</definedName>
    <definedName name="A12_OCT_20" localSheetId="9">#REF!</definedName>
    <definedName name="A12_OCT_20">#REF!</definedName>
    <definedName name="A12_OCT_30" localSheetId="6">#REF!</definedName>
    <definedName name="A12_OCT_30" localSheetId="7">#REF!</definedName>
    <definedName name="A12_OCT_30" localSheetId="9">#REF!</definedName>
    <definedName name="A12_OCT_30">#REF!</definedName>
    <definedName name="A12_SET_10" localSheetId="6">#REF!</definedName>
    <definedName name="A12_SET_10" localSheetId="7">#REF!</definedName>
    <definedName name="A12_SET_10" localSheetId="9">#REF!</definedName>
    <definedName name="A12_SET_10">#REF!</definedName>
    <definedName name="A12_SET_20" localSheetId="6">#REF!</definedName>
    <definedName name="A12_SET_20" localSheetId="7">#REF!</definedName>
    <definedName name="A12_SET_20" localSheetId="9">#REF!</definedName>
    <definedName name="A12_SET_20">#REF!</definedName>
    <definedName name="A12_SET_30" localSheetId="6">#REF!</definedName>
    <definedName name="A12_SET_30" localSheetId="7">#REF!</definedName>
    <definedName name="A12_SET_30" localSheetId="9">#REF!</definedName>
    <definedName name="A12_SET_30">#REF!</definedName>
    <definedName name="A19_ABR_10" localSheetId="6">#REF!</definedName>
    <definedName name="A19_ABR_10" localSheetId="7">#REF!</definedName>
    <definedName name="A19_ABR_10" localSheetId="9">#REF!</definedName>
    <definedName name="A19_ABR_10">#REF!</definedName>
    <definedName name="A19_ABR_20" localSheetId="6">#REF!</definedName>
    <definedName name="A19_ABR_20" localSheetId="7">#REF!</definedName>
    <definedName name="A19_ABR_20" localSheetId="9">#REF!</definedName>
    <definedName name="A19_ABR_20">#REF!</definedName>
    <definedName name="A19_ABR_30" localSheetId="6">#REF!</definedName>
    <definedName name="A19_ABR_30" localSheetId="7">#REF!</definedName>
    <definedName name="A19_ABR_30" localSheetId="9">#REF!</definedName>
    <definedName name="A19_ABR_30">#REF!</definedName>
    <definedName name="A19_AGO_10" localSheetId="6">#REF!</definedName>
    <definedName name="A19_AGO_10" localSheetId="7">#REF!</definedName>
    <definedName name="A19_AGO_10" localSheetId="9">#REF!</definedName>
    <definedName name="A19_AGO_10">#REF!</definedName>
    <definedName name="A19_AGO_20" localSheetId="6">#REF!</definedName>
    <definedName name="A19_AGO_20" localSheetId="7">#REF!</definedName>
    <definedName name="A19_AGO_20" localSheetId="9">#REF!</definedName>
    <definedName name="A19_AGO_20">#REF!</definedName>
    <definedName name="A19_AGO_30" localSheetId="6">#REF!</definedName>
    <definedName name="A19_AGO_30" localSheetId="7">#REF!</definedName>
    <definedName name="A19_AGO_30" localSheetId="9">#REF!</definedName>
    <definedName name="A19_AGO_30">#REF!</definedName>
    <definedName name="A19_DIC_10" localSheetId="6">#REF!</definedName>
    <definedName name="A19_DIC_10" localSheetId="7">#REF!</definedName>
    <definedName name="A19_DIC_10" localSheetId="9">#REF!</definedName>
    <definedName name="A19_DIC_10">#REF!</definedName>
    <definedName name="A19_DIC_20" localSheetId="6">#REF!</definedName>
    <definedName name="A19_DIC_20" localSheetId="7">#REF!</definedName>
    <definedName name="A19_DIC_20" localSheetId="9">#REF!</definedName>
    <definedName name="A19_DIC_20">#REF!</definedName>
    <definedName name="A19_DIC_30" localSheetId="6">#REF!</definedName>
    <definedName name="A19_DIC_30" localSheetId="7">#REF!</definedName>
    <definedName name="A19_DIC_30" localSheetId="9">#REF!</definedName>
    <definedName name="A19_DIC_30">#REF!</definedName>
    <definedName name="A19_ENE_10" localSheetId="6">#REF!</definedName>
    <definedName name="A19_ENE_10" localSheetId="7">#REF!</definedName>
    <definedName name="A19_ENE_10" localSheetId="9">#REF!</definedName>
    <definedName name="A19_ENE_10">#REF!</definedName>
    <definedName name="A19_ENE_20" localSheetId="6">#REF!</definedName>
    <definedName name="A19_ENE_20" localSheetId="7">#REF!</definedName>
    <definedName name="A19_ENE_20" localSheetId="9">#REF!</definedName>
    <definedName name="A19_ENE_20">#REF!</definedName>
    <definedName name="A19_ENE_30" localSheetId="6">#REF!</definedName>
    <definedName name="A19_ENE_30" localSheetId="7">#REF!</definedName>
    <definedName name="A19_ENE_30" localSheetId="9">#REF!</definedName>
    <definedName name="A19_ENE_30">#REF!</definedName>
    <definedName name="A19_FEB_10" localSheetId="6">#REF!</definedName>
    <definedName name="A19_FEB_10" localSheetId="7">#REF!</definedName>
    <definedName name="A19_FEB_10" localSheetId="9">#REF!</definedName>
    <definedName name="A19_FEB_10">#REF!</definedName>
    <definedName name="A19_FEB_20" localSheetId="6">#REF!</definedName>
    <definedName name="A19_FEB_20" localSheetId="7">#REF!</definedName>
    <definedName name="A19_FEB_20" localSheetId="9">#REF!</definedName>
    <definedName name="A19_FEB_20">#REF!</definedName>
    <definedName name="A19_FEB_30" localSheetId="6">#REF!</definedName>
    <definedName name="A19_FEB_30" localSheetId="7">#REF!</definedName>
    <definedName name="A19_FEB_30" localSheetId="9">#REF!</definedName>
    <definedName name="A19_FEB_30">#REF!</definedName>
    <definedName name="A19_JUL_10" localSheetId="6">#REF!</definedName>
    <definedName name="A19_JUL_10" localSheetId="7">#REF!</definedName>
    <definedName name="A19_JUL_10" localSheetId="9">#REF!</definedName>
    <definedName name="A19_JUL_10">#REF!</definedName>
    <definedName name="A19_JUL_20" localSheetId="6">#REF!</definedName>
    <definedName name="A19_JUL_20" localSheetId="7">#REF!</definedName>
    <definedName name="A19_JUL_20" localSheetId="9">#REF!</definedName>
    <definedName name="A19_JUL_20">#REF!</definedName>
    <definedName name="A19_JUL_30" localSheetId="6">#REF!</definedName>
    <definedName name="A19_JUL_30" localSheetId="7">#REF!</definedName>
    <definedName name="A19_JUL_30" localSheetId="9">#REF!</definedName>
    <definedName name="A19_JUL_30">#REF!</definedName>
    <definedName name="A19_JUN_10" localSheetId="6">#REF!</definedName>
    <definedName name="A19_JUN_10" localSheetId="7">#REF!</definedName>
    <definedName name="A19_JUN_10" localSheetId="9">#REF!</definedName>
    <definedName name="A19_JUN_10">#REF!</definedName>
    <definedName name="A19_JUN_20" localSheetId="6">#REF!</definedName>
    <definedName name="A19_JUN_20" localSheetId="7">#REF!</definedName>
    <definedName name="A19_JUN_20" localSheetId="9">#REF!</definedName>
    <definedName name="A19_JUN_20">#REF!</definedName>
    <definedName name="A19_JUN_30" localSheetId="6">#REF!</definedName>
    <definedName name="A19_JUN_30" localSheetId="7">#REF!</definedName>
    <definedName name="A19_JUN_30" localSheetId="9">#REF!</definedName>
    <definedName name="A19_JUN_30">#REF!</definedName>
    <definedName name="A19_MAR_10" localSheetId="6">#REF!</definedName>
    <definedName name="A19_MAR_10" localSheetId="7">#REF!</definedName>
    <definedName name="A19_MAR_10" localSheetId="9">#REF!</definedName>
    <definedName name="A19_MAR_10">#REF!</definedName>
    <definedName name="A19_MAR_20" localSheetId="6">#REF!</definedName>
    <definedName name="A19_MAR_20" localSheetId="7">#REF!</definedName>
    <definedName name="A19_MAR_20" localSheetId="9">#REF!</definedName>
    <definedName name="A19_MAR_20">#REF!</definedName>
    <definedName name="A19_MAR_30" localSheetId="6">#REF!</definedName>
    <definedName name="A19_MAR_30" localSheetId="7">#REF!</definedName>
    <definedName name="A19_MAR_30" localSheetId="9">#REF!</definedName>
    <definedName name="A19_MAR_30">#REF!</definedName>
    <definedName name="A19_MAY_10" localSheetId="6">#REF!</definedName>
    <definedName name="A19_MAY_10" localSheetId="7">#REF!</definedName>
    <definedName name="A19_MAY_10" localSheetId="9">#REF!</definedName>
    <definedName name="A19_MAY_10">#REF!</definedName>
    <definedName name="A19_MAY_20" localSheetId="6">#REF!</definedName>
    <definedName name="A19_MAY_20" localSheetId="7">#REF!</definedName>
    <definedName name="A19_MAY_20" localSheetId="9">#REF!</definedName>
    <definedName name="A19_MAY_20">#REF!</definedName>
    <definedName name="A19_MAY_30" localSheetId="6">#REF!</definedName>
    <definedName name="A19_MAY_30" localSheetId="7">#REF!</definedName>
    <definedName name="A19_MAY_30" localSheetId="9">#REF!</definedName>
    <definedName name="A19_MAY_30">#REF!</definedName>
    <definedName name="A19_NOV_10" localSheetId="6">#REF!</definedName>
    <definedName name="A19_NOV_10" localSheetId="7">#REF!</definedName>
    <definedName name="A19_NOV_10" localSheetId="9">#REF!</definedName>
    <definedName name="A19_NOV_10">#REF!</definedName>
    <definedName name="A19_NOV_20" localSheetId="6">#REF!</definedName>
    <definedName name="A19_NOV_20" localSheetId="7">#REF!</definedName>
    <definedName name="A19_NOV_20" localSheetId="9">#REF!</definedName>
    <definedName name="A19_NOV_20">#REF!</definedName>
    <definedName name="A19_NOV_30" localSheetId="6">#REF!</definedName>
    <definedName name="A19_NOV_30" localSheetId="7">#REF!</definedName>
    <definedName name="A19_NOV_30" localSheetId="9">#REF!</definedName>
    <definedName name="A19_NOV_30">#REF!</definedName>
    <definedName name="A19_OCT_10" localSheetId="6">#REF!</definedName>
    <definedName name="A19_OCT_10" localSheetId="7">#REF!</definedName>
    <definedName name="A19_OCT_10" localSheetId="9">#REF!</definedName>
    <definedName name="A19_OCT_10">#REF!</definedName>
    <definedName name="A19_OCT_20" localSheetId="6">#REF!</definedName>
    <definedName name="A19_OCT_20" localSheetId="7">#REF!</definedName>
    <definedName name="A19_OCT_20" localSheetId="9">#REF!</definedName>
    <definedName name="A19_OCT_20">#REF!</definedName>
    <definedName name="A19_OCT_30" localSheetId="6">#REF!</definedName>
    <definedName name="A19_OCT_30" localSheetId="7">#REF!</definedName>
    <definedName name="A19_OCT_30" localSheetId="9">#REF!</definedName>
    <definedName name="A19_OCT_30">#REF!</definedName>
    <definedName name="A19_SET_10" localSheetId="6">#REF!</definedName>
    <definedName name="A19_SET_10" localSheetId="7">#REF!</definedName>
    <definedName name="A19_SET_10" localSheetId="9">#REF!</definedName>
    <definedName name="A19_SET_10">#REF!</definedName>
    <definedName name="A19_SET_20" localSheetId="6">#REF!</definedName>
    <definedName name="A19_SET_20" localSheetId="7">#REF!</definedName>
    <definedName name="A19_SET_20" localSheetId="9">#REF!</definedName>
    <definedName name="A19_SET_20">#REF!</definedName>
    <definedName name="A19_SET_30" localSheetId="6">#REF!</definedName>
    <definedName name="A19_SET_30" localSheetId="7">#REF!</definedName>
    <definedName name="A19_SET_30" localSheetId="9">#REF!</definedName>
    <definedName name="A19_SET_30">#REF!</definedName>
    <definedName name="A20_ABR_10" localSheetId="6">#REF!</definedName>
    <definedName name="A20_ABR_10" localSheetId="7">#REF!</definedName>
    <definedName name="A20_ABR_10" localSheetId="9">#REF!</definedName>
    <definedName name="A20_ABR_10">#REF!</definedName>
    <definedName name="A20_ABR_30" localSheetId="6">#REF!</definedName>
    <definedName name="A20_ABR_30" localSheetId="7">#REF!</definedName>
    <definedName name="A20_ABR_30" localSheetId="9">#REF!</definedName>
    <definedName name="A20_ABR_30">#REF!</definedName>
    <definedName name="A20_AGO_10" localSheetId="6">#REF!</definedName>
    <definedName name="A20_AGO_10" localSheetId="7">#REF!</definedName>
    <definedName name="A20_AGO_10" localSheetId="9">#REF!</definedName>
    <definedName name="A20_AGO_10">#REF!</definedName>
    <definedName name="A20_AGO_30" localSheetId="6">#REF!</definedName>
    <definedName name="A20_AGO_30" localSheetId="7">#REF!</definedName>
    <definedName name="A20_AGO_30" localSheetId="9">#REF!</definedName>
    <definedName name="A20_AGO_30">#REF!</definedName>
    <definedName name="A20_DIC_10" localSheetId="6">#REF!</definedName>
    <definedName name="A20_DIC_10" localSheetId="7">#REF!</definedName>
    <definedName name="A20_DIC_10" localSheetId="9">#REF!</definedName>
    <definedName name="A20_DIC_10">#REF!</definedName>
    <definedName name="A20_DIC_30" localSheetId="6">#REF!</definedName>
    <definedName name="A20_DIC_30" localSheetId="7">#REF!</definedName>
    <definedName name="A20_DIC_30" localSheetId="9">#REF!</definedName>
    <definedName name="A20_DIC_30">#REF!</definedName>
    <definedName name="A20_ENE_10" localSheetId="6">#REF!</definedName>
    <definedName name="A20_ENE_10" localSheetId="7">#REF!</definedName>
    <definedName name="A20_ENE_10" localSheetId="9">#REF!</definedName>
    <definedName name="A20_ENE_10">#REF!</definedName>
    <definedName name="A20_ENE_30" localSheetId="6">#REF!</definedName>
    <definedName name="A20_ENE_30" localSheetId="7">#REF!</definedName>
    <definedName name="A20_ENE_30" localSheetId="9">#REF!</definedName>
    <definedName name="A20_ENE_30">#REF!</definedName>
    <definedName name="A20_FEB_10" localSheetId="6">#REF!</definedName>
    <definedName name="A20_FEB_10" localSheetId="7">#REF!</definedName>
    <definedName name="A20_FEB_10" localSheetId="9">#REF!</definedName>
    <definedName name="A20_FEB_10">#REF!</definedName>
    <definedName name="A20_FEB_30" localSheetId="6">#REF!</definedName>
    <definedName name="A20_FEB_30" localSheetId="7">#REF!</definedName>
    <definedName name="A20_FEB_30" localSheetId="9">#REF!</definedName>
    <definedName name="A20_FEB_30">#REF!</definedName>
    <definedName name="A20_JUL_10" localSheetId="6">#REF!</definedName>
    <definedName name="A20_JUL_10" localSheetId="7">#REF!</definedName>
    <definedName name="A20_JUL_10" localSheetId="9">#REF!</definedName>
    <definedName name="A20_JUL_10">#REF!</definedName>
    <definedName name="A20_JUL_30" localSheetId="6">#REF!</definedName>
    <definedName name="A20_JUL_30" localSheetId="7">#REF!</definedName>
    <definedName name="A20_JUL_30" localSheetId="9">#REF!</definedName>
    <definedName name="A20_JUL_30">#REF!</definedName>
    <definedName name="A20_JUN_10" localSheetId="6">#REF!</definedName>
    <definedName name="A20_JUN_10" localSheetId="7">#REF!</definedName>
    <definedName name="A20_JUN_10" localSheetId="9">#REF!</definedName>
    <definedName name="A20_JUN_10">#REF!</definedName>
    <definedName name="A20_JUN_30" localSheetId="6">#REF!</definedName>
    <definedName name="A20_JUN_30" localSheetId="7">#REF!</definedName>
    <definedName name="A20_JUN_30" localSheetId="9">#REF!</definedName>
    <definedName name="A20_JUN_30">#REF!</definedName>
    <definedName name="A20_MAR_10" localSheetId="6">#REF!</definedName>
    <definedName name="A20_MAR_10" localSheetId="7">#REF!</definedName>
    <definedName name="A20_MAR_10" localSheetId="9">#REF!</definedName>
    <definedName name="A20_MAR_10">#REF!</definedName>
    <definedName name="A20_MAR_30" localSheetId="6">#REF!</definedName>
    <definedName name="A20_MAR_30" localSheetId="7">#REF!</definedName>
    <definedName name="A20_MAR_30" localSheetId="9">#REF!</definedName>
    <definedName name="A20_MAR_30">#REF!</definedName>
    <definedName name="A20_MAY_10" localSheetId="6">#REF!</definedName>
    <definedName name="A20_MAY_10" localSheetId="7">#REF!</definedName>
    <definedName name="A20_MAY_10" localSheetId="9">#REF!</definedName>
    <definedName name="A20_MAY_10">#REF!</definedName>
    <definedName name="A20_MAY_30" localSheetId="6">#REF!</definedName>
    <definedName name="A20_MAY_30" localSheetId="7">#REF!</definedName>
    <definedName name="A20_MAY_30" localSheetId="9">#REF!</definedName>
    <definedName name="A20_MAY_30">#REF!</definedName>
    <definedName name="A20_NOV_10" localSheetId="6">#REF!</definedName>
    <definedName name="A20_NOV_10" localSheetId="7">#REF!</definedName>
    <definedName name="A20_NOV_10" localSheetId="9">#REF!</definedName>
    <definedName name="A20_NOV_10">#REF!</definedName>
    <definedName name="A20_NOV_30" localSheetId="6">#REF!</definedName>
    <definedName name="A20_NOV_30" localSheetId="7">#REF!</definedName>
    <definedName name="A20_NOV_30" localSheetId="9">#REF!</definedName>
    <definedName name="A20_NOV_30">#REF!</definedName>
    <definedName name="A20_OCT_10" localSheetId="6">#REF!</definedName>
    <definedName name="A20_OCT_10" localSheetId="7">#REF!</definedName>
    <definedName name="A20_OCT_10" localSheetId="9">#REF!</definedName>
    <definedName name="A20_OCT_10">#REF!</definedName>
    <definedName name="A20_OCT_30" localSheetId="6">#REF!</definedName>
    <definedName name="A20_OCT_30" localSheetId="7">#REF!</definedName>
    <definedName name="A20_OCT_30" localSheetId="9">#REF!</definedName>
    <definedName name="A20_OCT_30">#REF!</definedName>
    <definedName name="A20_SET_10" localSheetId="6">#REF!</definedName>
    <definedName name="A20_SET_10" localSheetId="7">#REF!</definedName>
    <definedName name="A20_SET_10" localSheetId="9">#REF!</definedName>
    <definedName name="A20_SET_10">#REF!</definedName>
    <definedName name="A20_SET_30" localSheetId="6">#REF!</definedName>
    <definedName name="A20_SET_30" localSheetId="7">#REF!</definedName>
    <definedName name="A20_SET_30" localSheetId="9">#REF!</definedName>
    <definedName name="A20_SET_30">#REF!</definedName>
    <definedName name="A34_ABR_10" localSheetId="6">#REF!</definedName>
    <definedName name="A34_ABR_10" localSheetId="7">#REF!</definedName>
    <definedName name="A34_ABR_10" localSheetId="9">#REF!</definedName>
    <definedName name="A34_ABR_10">#REF!</definedName>
    <definedName name="A34_ABR_20" localSheetId="6">#REF!</definedName>
    <definedName name="A34_ABR_20" localSheetId="7">#REF!</definedName>
    <definedName name="A34_ABR_20" localSheetId="9">#REF!</definedName>
    <definedName name="A34_ABR_20">#REF!</definedName>
    <definedName name="A34_ABR_30" localSheetId="6">#REF!</definedName>
    <definedName name="A34_ABR_30" localSheetId="7">#REF!</definedName>
    <definedName name="A34_ABR_30" localSheetId="9">#REF!</definedName>
    <definedName name="A34_ABR_30">#REF!</definedName>
    <definedName name="A34_AGO_10" localSheetId="6">#REF!</definedName>
    <definedName name="A34_AGO_10" localSheetId="7">#REF!</definedName>
    <definedName name="A34_AGO_10" localSheetId="9">#REF!</definedName>
    <definedName name="A34_AGO_10">#REF!</definedName>
    <definedName name="A34_AGO_20" localSheetId="6">#REF!</definedName>
    <definedName name="A34_AGO_20" localSheetId="7">#REF!</definedName>
    <definedName name="A34_AGO_20" localSheetId="9">#REF!</definedName>
    <definedName name="A34_AGO_20">#REF!</definedName>
    <definedName name="A34_AGO_30" localSheetId="6">#REF!</definedName>
    <definedName name="A34_AGO_30" localSheetId="7">#REF!</definedName>
    <definedName name="A34_AGO_30" localSheetId="9">#REF!</definedName>
    <definedName name="A34_AGO_30">#REF!</definedName>
    <definedName name="A34_DIC_10" localSheetId="6">#REF!</definedName>
    <definedName name="A34_DIC_10" localSheetId="7">#REF!</definedName>
    <definedName name="A34_DIC_10" localSheetId="9">#REF!</definedName>
    <definedName name="A34_DIC_10">#REF!</definedName>
    <definedName name="A34_DIC_20" localSheetId="6">#REF!</definedName>
    <definedName name="A34_DIC_20" localSheetId="7">#REF!</definedName>
    <definedName name="A34_DIC_20" localSheetId="9">#REF!</definedName>
    <definedName name="A34_DIC_20">#REF!</definedName>
    <definedName name="A34_DIC_30" localSheetId="6">#REF!</definedName>
    <definedName name="A34_DIC_30" localSheetId="7">#REF!</definedName>
    <definedName name="A34_DIC_30" localSheetId="9">#REF!</definedName>
    <definedName name="A34_DIC_30">#REF!</definedName>
    <definedName name="A34_ENE_10" localSheetId="6">#REF!</definedName>
    <definedName name="A34_ENE_10" localSheetId="7">#REF!</definedName>
    <definedName name="A34_ENE_10" localSheetId="9">#REF!</definedName>
    <definedName name="A34_ENE_10">#REF!</definedName>
    <definedName name="A34_ENE_20" localSheetId="6">#REF!</definedName>
    <definedName name="A34_ENE_20" localSheetId="7">#REF!</definedName>
    <definedName name="A34_ENE_20" localSheetId="9">#REF!</definedName>
    <definedName name="A34_ENE_20">#REF!</definedName>
    <definedName name="A34_ENE_30" localSheetId="6">#REF!</definedName>
    <definedName name="A34_ENE_30" localSheetId="7">#REF!</definedName>
    <definedName name="A34_ENE_30" localSheetId="9">#REF!</definedName>
    <definedName name="A34_ENE_30">#REF!</definedName>
    <definedName name="A34_FEB_10" localSheetId="6">#REF!</definedName>
    <definedName name="A34_FEB_10" localSheetId="7">#REF!</definedName>
    <definedName name="A34_FEB_10" localSheetId="9">#REF!</definedName>
    <definedName name="A34_FEB_10">#REF!</definedName>
    <definedName name="A34_FEB_20" localSheetId="6">#REF!</definedName>
    <definedName name="A34_FEB_20" localSheetId="7">#REF!</definedName>
    <definedName name="A34_FEB_20" localSheetId="9">#REF!</definedName>
    <definedName name="A34_FEB_20">#REF!</definedName>
    <definedName name="A34_FEB_30" localSheetId="6">#REF!</definedName>
    <definedName name="A34_FEB_30" localSheetId="7">#REF!</definedName>
    <definedName name="A34_FEB_30" localSheetId="9">#REF!</definedName>
    <definedName name="A34_FEB_30">#REF!</definedName>
    <definedName name="A34_JUL_10" localSheetId="6">#REF!</definedName>
    <definedName name="A34_JUL_10" localSheetId="7">#REF!</definedName>
    <definedName name="A34_JUL_10" localSheetId="9">#REF!</definedName>
    <definedName name="A34_JUL_10">#REF!</definedName>
    <definedName name="A34_JUL_20" localSheetId="6">#REF!</definedName>
    <definedName name="A34_JUL_20" localSheetId="7">#REF!</definedName>
    <definedName name="A34_JUL_20" localSheetId="9">#REF!</definedName>
    <definedName name="A34_JUL_20">#REF!</definedName>
    <definedName name="A34_JUL_30" localSheetId="6">#REF!</definedName>
    <definedName name="A34_JUL_30" localSheetId="7">#REF!</definedName>
    <definedName name="A34_JUL_30" localSheetId="9">#REF!</definedName>
    <definedName name="A34_JUL_30">#REF!</definedName>
    <definedName name="A34_JUN_10" localSheetId="6">#REF!</definedName>
    <definedName name="A34_JUN_10" localSheetId="7">#REF!</definedName>
    <definedName name="A34_JUN_10" localSheetId="9">#REF!</definedName>
    <definedName name="A34_JUN_10">#REF!</definedName>
    <definedName name="A34_JUN_20" localSheetId="6">#REF!</definedName>
    <definedName name="A34_JUN_20" localSheetId="7">#REF!</definedName>
    <definedName name="A34_JUN_20" localSheetId="9">#REF!</definedName>
    <definedName name="A34_JUN_20">#REF!</definedName>
    <definedName name="A34_JUN_30" localSheetId="6">#REF!</definedName>
    <definedName name="A34_JUN_30" localSheetId="7">#REF!</definedName>
    <definedName name="A34_JUN_30" localSheetId="9">#REF!</definedName>
    <definedName name="A34_JUN_30">#REF!</definedName>
    <definedName name="A34_MAR_10" localSheetId="6">#REF!</definedName>
    <definedName name="A34_MAR_10" localSheetId="7">#REF!</definedName>
    <definedName name="A34_MAR_10" localSheetId="9">#REF!</definedName>
    <definedName name="A34_MAR_10">#REF!</definedName>
    <definedName name="A34_MAR_20" localSheetId="6">#REF!</definedName>
    <definedName name="A34_MAR_20" localSheetId="7">#REF!</definedName>
    <definedName name="A34_MAR_20" localSheetId="9">#REF!</definedName>
    <definedName name="A34_MAR_20">#REF!</definedName>
    <definedName name="A34_MAR_30" localSheetId="6">#REF!</definedName>
    <definedName name="A34_MAR_30" localSheetId="7">#REF!</definedName>
    <definedName name="A34_MAR_30" localSheetId="9">#REF!</definedName>
    <definedName name="A34_MAR_30">#REF!</definedName>
    <definedName name="A34_MAY_10" localSheetId="6">#REF!</definedName>
    <definedName name="A34_MAY_10" localSheetId="7">#REF!</definedName>
    <definedName name="A34_MAY_10" localSheetId="9">#REF!</definedName>
    <definedName name="A34_MAY_10">#REF!</definedName>
    <definedName name="A34_MAY_20" localSheetId="6">#REF!</definedName>
    <definedName name="A34_MAY_20" localSheetId="7">#REF!</definedName>
    <definedName name="A34_MAY_20" localSheetId="9">#REF!</definedName>
    <definedName name="A34_MAY_20">#REF!</definedName>
    <definedName name="A34_MAY_30" localSheetId="6">#REF!</definedName>
    <definedName name="A34_MAY_30" localSheetId="7">#REF!</definedName>
    <definedName name="A34_MAY_30" localSheetId="9">#REF!</definedName>
    <definedName name="A34_MAY_30">#REF!</definedName>
    <definedName name="A34_NOV_10" localSheetId="6">#REF!</definedName>
    <definedName name="A34_NOV_10" localSheetId="7">#REF!</definedName>
    <definedName name="A34_NOV_10" localSheetId="9">#REF!</definedName>
    <definedName name="A34_NOV_10">#REF!</definedName>
    <definedName name="A34_NOV_20" localSheetId="6">#REF!</definedName>
    <definedName name="A34_NOV_20" localSheetId="7">#REF!</definedName>
    <definedName name="A34_NOV_20" localSheetId="9">#REF!</definedName>
    <definedName name="A34_NOV_20">#REF!</definedName>
    <definedName name="A34_NOV_30" localSheetId="6">#REF!</definedName>
    <definedName name="A34_NOV_30" localSheetId="7">#REF!</definedName>
    <definedName name="A34_NOV_30" localSheetId="9">#REF!</definedName>
    <definedName name="A34_NOV_30">#REF!</definedName>
    <definedName name="A34_OCT_10" localSheetId="6">#REF!</definedName>
    <definedName name="A34_OCT_10" localSheetId="7">#REF!</definedName>
    <definedName name="A34_OCT_10" localSheetId="9">#REF!</definedName>
    <definedName name="A34_OCT_10">#REF!</definedName>
    <definedName name="A34_OCT_20" localSheetId="6">#REF!</definedName>
    <definedName name="A34_OCT_20" localSheetId="7">#REF!</definedName>
    <definedName name="A34_OCT_20" localSheetId="9">#REF!</definedName>
    <definedName name="A34_OCT_20">#REF!</definedName>
    <definedName name="A34_OCT_30" localSheetId="6">#REF!</definedName>
    <definedName name="A34_OCT_30" localSheetId="7">#REF!</definedName>
    <definedName name="A34_OCT_30" localSheetId="9">#REF!</definedName>
    <definedName name="A34_OCT_30">#REF!</definedName>
    <definedName name="A34_SET_10" localSheetId="6">#REF!</definedName>
    <definedName name="A34_SET_10" localSheetId="7">#REF!</definedName>
    <definedName name="A34_SET_10" localSheetId="9">#REF!</definedName>
    <definedName name="A34_SET_10">#REF!</definedName>
    <definedName name="A34_SET_20" localSheetId="6">#REF!</definedName>
    <definedName name="A34_SET_20" localSheetId="7">#REF!</definedName>
    <definedName name="A34_SET_20" localSheetId="9">#REF!</definedName>
    <definedName name="A34_SET_20">#REF!</definedName>
    <definedName name="A34_SET_30" localSheetId="6">#REF!</definedName>
    <definedName name="A34_SET_30" localSheetId="7">#REF!</definedName>
    <definedName name="A34_SET_30" localSheetId="9">#REF!</definedName>
    <definedName name="A34_SET_30">#REF!</definedName>
    <definedName name="A50_ABR_10" localSheetId="6">#REF!</definedName>
    <definedName name="A50_ABR_10" localSheetId="7">#REF!</definedName>
    <definedName name="A50_ABR_10" localSheetId="9">#REF!</definedName>
    <definedName name="A50_ABR_10">#REF!</definedName>
    <definedName name="A50_ABR_20" localSheetId="6">#REF!</definedName>
    <definedName name="A50_ABR_20" localSheetId="7">#REF!</definedName>
    <definedName name="A50_ABR_20" localSheetId="9">#REF!</definedName>
    <definedName name="A50_ABR_20">#REF!</definedName>
    <definedName name="A50_ABR_30" localSheetId="6">#REF!</definedName>
    <definedName name="A50_ABR_30" localSheetId="7">#REF!</definedName>
    <definedName name="A50_ABR_30" localSheetId="9">#REF!</definedName>
    <definedName name="A50_ABR_30">#REF!</definedName>
    <definedName name="A50_AGO_10" localSheetId="6">#REF!</definedName>
    <definedName name="A50_AGO_10" localSheetId="7">#REF!</definedName>
    <definedName name="A50_AGO_10" localSheetId="9">#REF!</definedName>
    <definedName name="A50_AGO_10">#REF!</definedName>
    <definedName name="A50_AGO_20" localSheetId="6">#REF!</definedName>
    <definedName name="A50_AGO_20" localSheetId="7">#REF!</definedName>
    <definedName name="A50_AGO_20" localSheetId="9">#REF!</definedName>
    <definedName name="A50_AGO_20">#REF!</definedName>
    <definedName name="A50_AGO_30" localSheetId="6">#REF!</definedName>
    <definedName name="A50_AGO_30" localSheetId="7">#REF!</definedName>
    <definedName name="A50_AGO_30" localSheetId="9">#REF!</definedName>
    <definedName name="A50_AGO_30">#REF!</definedName>
    <definedName name="A50_DIC_10" localSheetId="6">#REF!</definedName>
    <definedName name="A50_DIC_10" localSheetId="7">#REF!</definedName>
    <definedName name="A50_DIC_10" localSheetId="9">#REF!</definedName>
    <definedName name="A50_DIC_10">#REF!</definedName>
    <definedName name="A50_DIC_20" localSheetId="6">#REF!</definedName>
    <definedName name="A50_DIC_20" localSheetId="7">#REF!</definedName>
    <definedName name="A50_DIC_20" localSheetId="9">#REF!</definedName>
    <definedName name="A50_DIC_20">#REF!</definedName>
    <definedName name="A50_DIC_30" localSheetId="6">#REF!</definedName>
    <definedName name="A50_DIC_30" localSheetId="7">#REF!</definedName>
    <definedName name="A50_DIC_30" localSheetId="9">#REF!</definedName>
    <definedName name="A50_DIC_30">#REF!</definedName>
    <definedName name="A50_ENE_10" localSheetId="6">#REF!</definedName>
    <definedName name="A50_ENE_10" localSheetId="7">#REF!</definedName>
    <definedName name="A50_ENE_10" localSheetId="9">#REF!</definedName>
    <definedName name="A50_ENE_10">#REF!</definedName>
    <definedName name="A50_ENE_20" localSheetId="6">#REF!</definedName>
    <definedName name="A50_ENE_20" localSheetId="7">#REF!</definedName>
    <definedName name="A50_ENE_20" localSheetId="9">#REF!</definedName>
    <definedName name="A50_ENE_20">#REF!</definedName>
    <definedName name="A50_ENE_30" localSheetId="6">#REF!</definedName>
    <definedName name="A50_ENE_30" localSheetId="7">#REF!</definedName>
    <definedName name="A50_ENE_30" localSheetId="9">#REF!</definedName>
    <definedName name="A50_ENE_30">#REF!</definedName>
    <definedName name="A50_FEB_10" localSheetId="6">#REF!</definedName>
    <definedName name="A50_FEB_10" localSheetId="7">#REF!</definedName>
    <definedName name="A50_FEB_10" localSheetId="9">#REF!</definedName>
    <definedName name="A50_FEB_10">#REF!</definedName>
    <definedName name="A50_FEB_20" localSheetId="6">#REF!</definedName>
    <definedName name="A50_FEB_20" localSheetId="7">#REF!</definedName>
    <definedName name="A50_FEB_20" localSheetId="9">#REF!</definedName>
    <definedName name="A50_FEB_20">#REF!</definedName>
    <definedName name="A50_FEB_30" localSheetId="6">#REF!</definedName>
    <definedName name="A50_FEB_30" localSheetId="7">#REF!</definedName>
    <definedName name="A50_FEB_30" localSheetId="9">#REF!</definedName>
    <definedName name="A50_FEB_30">#REF!</definedName>
    <definedName name="A50_JUL_10" localSheetId="6">#REF!</definedName>
    <definedName name="A50_JUL_10" localSheetId="7">#REF!</definedName>
    <definedName name="A50_JUL_10" localSheetId="9">#REF!</definedName>
    <definedName name="A50_JUL_10">#REF!</definedName>
    <definedName name="A50_JUL_20" localSheetId="6">#REF!</definedName>
    <definedName name="A50_JUL_20" localSheetId="7">#REF!</definedName>
    <definedName name="A50_JUL_20" localSheetId="9">#REF!</definedName>
    <definedName name="A50_JUL_20">#REF!</definedName>
    <definedName name="A50_JUL_30" localSheetId="6">#REF!</definedName>
    <definedName name="A50_JUL_30" localSheetId="7">#REF!</definedName>
    <definedName name="A50_JUL_30" localSheetId="9">#REF!</definedName>
    <definedName name="A50_JUL_30">#REF!</definedName>
    <definedName name="A50_JUN_10" localSheetId="6">#REF!</definedName>
    <definedName name="A50_JUN_10" localSheetId="7">#REF!</definedName>
    <definedName name="A50_JUN_10" localSheetId="9">#REF!</definedName>
    <definedName name="A50_JUN_10">#REF!</definedName>
    <definedName name="A50_JUN_20" localSheetId="6">#REF!</definedName>
    <definedName name="A50_JUN_20" localSheetId="7">#REF!</definedName>
    <definedName name="A50_JUN_20" localSheetId="9">#REF!</definedName>
    <definedName name="A50_JUN_20">#REF!</definedName>
    <definedName name="A50_JUN_30" localSheetId="6">#REF!</definedName>
    <definedName name="A50_JUN_30" localSheetId="7">#REF!</definedName>
    <definedName name="A50_JUN_30" localSheetId="9">#REF!</definedName>
    <definedName name="A50_JUN_30">#REF!</definedName>
    <definedName name="A50_MAR_10" localSheetId="6">#REF!</definedName>
    <definedName name="A50_MAR_10" localSheetId="7">#REF!</definedName>
    <definedName name="A50_MAR_10" localSheetId="9">#REF!</definedName>
    <definedName name="A50_MAR_10">#REF!</definedName>
    <definedName name="A50_MAR_20" localSheetId="6">#REF!</definedName>
    <definedName name="A50_MAR_20" localSheetId="7">#REF!</definedName>
    <definedName name="A50_MAR_20" localSheetId="9">#REF!</definedName>
    <definedName name="A50_MAR_20">#REF!</definedName>
    <definedName name="A50_MAR_30" localSheetId="6">#REF!</definedName>
    <definedName name="A50_MAR_30" localSheetId="7">#REF!</definedName>
    <definedName name="A50_MAR_30" localSheetId="9">#REF!</definedName>
    <definedName name="A50_MAR_30">#REF!</definedName>
    <definedName name="A50_MAY_10" localSheetId="6">#REF!</definedName>
    <definedName name="A50_MAY_10" localSheetId="7">#REF!</definedName>
    <definedName name="A50_MAY_10" localSheetId="9">#REF!</definedName>
    <definedName name="A50_MAY_10">#REF!</definedName>
    <definedName name="A50_MAY_20" localSheetId="6">#REF!</definedName>
    <definedName name="A50_MAY_20" localSheetId="7">#REF!</definedName>
    <definedName name="A50_MAY_20" localSheetId="9">#REF!</definedName>
    <definedName name="A50_MAY_20">#REF!</definedName>
    <definedName name="A50_MAY_30" localSheetId="6">#REF!</definedName>
    <definedName name="A50_MAY_30" localSheetId="7">#REF!</definedName>
    <definedName name="A50_MAY_30" localSheetId="9">#REF!</definedName>
    <definedName name="A50_MAY_30">#REF!</definedName>
    <definedName name="A50_MAY_50" localSheetId="6">#REF!</definedName>
    <definedName name="A50_MAY_50" localSheetId="7">#REF!</definedName>
    <definedName name="A50_MAY_50" localSheetId="9">#REF!</definedName>
    <definedName name="A50_MAY_50">#REF!</definedName>
    <definedName name="A50_NOV_10" localSheetId="6">#REF!</definedName>
    <definedName name="A50_NOV_10" localSheetId="7">#REF!</definedName>
    <definedName name="A50_NOV_10" localSheetId="9">#REF!</definedName>
    <definedName name="A50_NOV_10">#REF!</definedName>
    <definedName name="A50_NOV_20" localSheetId="6">#REF!</definedName>
    <definedName name="A50_NOV_20" localSheetId="7">#REF!</definedName>
    <definedName name="A50_NOV_20" localSheetId="9">#REF!</definedName>
    <definedName name="A50_NOV_20">#REF!</definedName>
    <definedName name="A50_NOV_30" localSheetId="6">#REF!</definedName>
    <definedName name="A50_NOV_30" localSheetId="7">#REF!</definedName>
    <definedName name="A50_NOV_30" localSheetId="9">#REF!</definedName>
    <definedName name="A50_NOV_30">#REF!</definedName>
    <definedName name="A50_OCT_10" localSheetId="6">#REF!</definedName>
    <definedName name="A50_OCT_10" localSheetId="7">#REF!</definedName>
    <definedName name="A50_OCT_10" localSheetId="9">#REF!</definedName>
    <definedName name="A50_OCT_10">#REF!</definedName>
    <definedName name="A50_OCT_20" localSheetId="6">#REF!</definedName>
    <definedName name="A50_OCT_20" localSheetId="7">#REF!</definedName>
    <definedName name="A50_OCT_20" localSheetId="9">#REF!</definedName>
    <definedName name="A50_OCT_20">#REF!</definedName>
    <definedName name="A50_OCT_30" localSheetId="6">#REF!</definedName>
    <definedName name="A50_OCT_30" localSheetId="7">#REF!</definedName>
    <definedName name="A50_OCT_30" localSheetId="9">#REF!</definedName>
    <definedName name="A50_OCT_30">#REF!</definedName>
    <definedName name="A50_SET_10" localSheetId="6">#REF!</definedName>
    <definedName name="A50_SET_10" localSheetId="7">#REF!</definedName>
    <definedName name="A50_SET_10" localSheetId="9">#REF!</definedName>
    <definedName name="A50_SET_10">#REF!</definedName>
    <definedName name="A50_SET_20" localSheetId="6">#REF!</definedName>
    <definedName name="A50_SET_20" localSheetId="7">#REF!</definedName>
    <definedName name="A50_SET_20" localSheetId="9">#REF!</definedName>
    <definedName name="A50_SET_20">#REF!</definedName>
    <definedName name="A50_SET_30" localSheetId="6">#REF!</definedName>
    <definedName name="A50_SET_30" localSheetId="7">#REF!</definedName>
    <definedName name="A50_SET_30" localSheetId="9">#REF!</definedName>
    <definedName name="A50_SET_30">#REF!</definedName>
    <definedName name="A61_ABR_10" localSheetId="6">#REF!</definedName>
    <definedName name="A61_ABR_10" localSheetId="7">#REF!</definedName>
    <definedName name="A61_ABR_10" localSheetId="9">#REF!</definedName>
    <definedName name="A61_ABR_10">#REF!</definedName>
    <definedName name="A61_ABR_30" localSheetId="6">#REF!</definedName>
    <definedName name="A61_ABR_30" localSheetId="7">#REF!</definedName>
    <definedName name="A61_ABR_30" localSheetId="9">#REF!</definedName>
    <definedName name="A61_ABR_30">#REF!</definedName>
    <definedName name="A61_AGO_10" localSheetId="6">#REF!</definedName>
    <definedName name="A61_AGO_10" localSheetId="7">#REF!</definedName>
    <definedName name="A61_AGO_10" localSheetId="9">#REF!</definedName>
    <definedName name="A61_AGO_10">#REF!</definedName>
    <definedName name="A61_AGO_30" localSheetId="6">#REF!</definedName>
    <definedName name="A61_AGO_30" localSheetId="7">#REF!</definedName>
    <definedName name="A61_AGO_30" localSheetId="9">#REF!</definedName>
    <definedName name="A61_AGO_30">#REF!</definedName>
    <definedName name="A61_DIC_10" localSheetId="6">#REF!</definedName>
    <definedName name="A61_DIC_10" localSheetId="7">#REF!</definedName>
    <definedName name="A61_DIC_10" localSheetId="9">#REF!</definedName>
    <definedName name="A61_DIC_10">#REF!</definedName>
    <definedName name="A61_DIC_30" localSheetId="6">#REF!</definedName>
    <definedName name="A61_DIC_30" localSheetId="7">#REF!</definedName>
    <definedName name="A61_DIC_30" localSheetId="9">#REF!</definedName>
    <definedName name="A61_DIC_30">#REF!</definedName>
    <definedName name="A61_ENE_10" localSheetId="6">#REF!</definedName>
    <definedName name="A61_ENE_10" localSheetId="7">#REF!</definedName>
    <definedName name="A61_ENE_10" localSheetId="9">#REF!</definedName>
    <definedName name="A61_ENE_10">#REF!</definedName>
    <definedName name="A61_ENE_30" localSheetId="6">#REF!</definedName>
    <definedName name="A61_ENE_30" localSheetId="7">#REF!</definedName>
    <definedName name="A61_ENE_30" localSheetId="9">#REF!</definedName>
    <definedName name="A61_ENE_30">#REF!</definedName>
    <definedName name="A61_FEB_10" localSheetId="6">#REF!</definedName>
    <definedName name="A61_FEB_10" localSheetId="7">#REF!</definedName>
    <definedName name="A61_FEB_10" localSheetId="9">#REF!</definedName>
    <definedName name="A61_FEB_10">#REF!</definedName>
    <definedName name="A61_FEB_30" localSheetId="6">#REF!</definedName>
    <definedName name="A61_FEB_30" localSheetId="7">#REF!</definedName>
    <definedName name="A61_FEB_30" localSheetId="9">#REF!</definedName>
    <definedName name="A61_FEB_30">#REF!</definedName>
    <definedName name="A61_JUL_10" localSheetId="6">#REF!</definedName>
    <definedName name="A61_JUL_10" localSheetId="7">#REF!</definedName>
    <definedName name="A61_JUL_10" localSheetId="9">#REF!</definedName>
    <definedName name="A61_JUL_10">#REF!</definedName>
    <definedName name="A61_JUL_30" localSheetId="6">#REF!</definedName>
    <definedName name="A61_JUL_30" localSheetId="7">#REF!</definedName>
    <definedName name="A61_JUL_30" localSheetId="9">#REF!</definedName>
    <definedName name="A61_JUL_30">#REF!</definedName>
    <definedName name="A61_JUN_10" localSheetId="6">#REF!</definedName>
    <definedName name="A61_JUN_10" localSheetId="7">#REF!</definedName>
    <definedName name="A61_JUN_10" localSheetId="9">#REF!</definedName>
    <definedName name="A61_JUN_10">#REF!</definedName>
    <definedName name="A61_JUN_30" localSheetId="6">#REF!</definedName>
    <definedName name="A61_JUN_30" localSheetId="7">#REF!</definedName>
    <definedName name="A61_JUN_30" localSheetId="9">#REF!</definedName>
    <definedName name="A61_JUN_30">#REF!</definedName>
    <definedName name="A61_MAR_10" localSheetId="6">#REF!</definedName>
    <definedName name="A61_MAR_10" localSheetId="7">#REF!</definedName>
    <definedName name="A61_MAR_10" localSheetId="9">#REF!</definedName>
    <definedName name="A61_MAR_10">#REF!</definedName>
    <definedName name="A61_MAR_30" localSheetId="6">#REF!</definedName>
    <definedName name="A61_MAR_30" localSheetId="7">#REF!</definedName>
    <definedName name="A61_MAR_30" localSheetId="9">#REF!</definedName>
    <definedName name="A61_MAR_30">#REF!</definedName>
    <definedName name="A61_MAY_10" localSheetId="6">#REF!</definedName>
    <definedName name="A61_MAY_10" localSheetId="7">#REF!</definedName>
    <definedName name="A61_MAY_10" localSheetId="9">#REF!</definedName>
    <definedName name="A61_MAY_10">#REF!</definedName>
    <definedName name="A61_MAY_30" localSheetId="6">#REF!</definedName>
    <definedName name="A61_MAY_30" localSheetId="7">#REF!</definedName>
    <definedName name="A61_MAY_30" localSheetId="9">#REF!</definedName>
    <definedName name="A61_MAY_30">#REF!</definedName>
    <definedName name="A61_NOV_10" localSheetId="6">#REF!</definedName>
    <definedName name="A61_NOV_10" localSheetId="7">#REF!</definedName>
    <definedName name="A61_NOV_10" localSheetId="9">#REF!</definedName>
    <definedName name="A61_NOV_10">#REF!</definedName>
    <definedName name="A61_NOV_30" localSheetId="6">#REF!</definedName>
    <definedName name="A61_NOV_30" localSheetId="7">#REF!</definedName>
    <definedName name="A61_NOV_30" localSheetId="9">#REF!</definedName>
    <definedName name="A61_NOV_30">#REF!</definedName>
    <definedName name="A61_OCT_10" localSheetId="6">#REF!</definedName>
    <definedName name="A61_OCT_10" localSheetId="7">#REF!</definedName>
    <definedName name="A61_OCT_10" localSheetId="9">#REF!</definedName>
    <definedName name="A61_OCT_10">#REF!</definedName>
    <definedName name="A61_OCT_30" localSheetId="6">#REF!</definedName>
    <definedName name="A61_OCT_30" localSheetId="7">#REF!</definedName>
    <definedName name="A61_OCT_30" localSheetId="9">#REF!</definedName>
    <definedName name="A61_OCT_30">#REF!</definedName>
    <definedName name="A61_SET_10" localSheetId="6">#REF!</definedName>
    <definedName name="A61_SET_10" localSheetId="7">#REF!</definedName>
    <definedName name="A61_SET_10" localSheetId="9">#REF!</definedName>
    <definedName name="A61_SET_10">#REF!</definedName>
    <definedName name="A61_SET_30" localSheetId="6">#REF!</definedName>
    <definedName name="A61_SET_30" localSheetId="7">#REF!</definedName>
    <definedName name="A61_SET_30" localSheetId="9">#REF!</definedName>
    <definedName name="A61_SET_30">#REF!</definedName>
    <definedName name="A62_ABR_10" localSheetId="6">#REF!</definedName>
    <definedName name="A62_ABR_10" localSheetId="7">#REF!</definedName>
    <definedName name="A62_ABR_10" localSheetId="9">#REF!</definedName>
    <definedName name="A62_ABR_10">#REF!</definedName>
    <definedName name="A62_ABR_30" localSheetId="6">#REF!</definedName>
    <definedName name="A62_ABR_30" localSheetId="7">#REF!</definedName>
    <definedName name="A62_ABR_30" localSheetId="9">#REF!</definedName>
    <definedName name="A62_ABR_30">#REF!</definedName>
    <definedName name="A62_AGO_10" localSheetId="6">#REF!</definedName>
    <definedName name="A62_AGO_10" localSheetId="7">#REF!</definedName>
    <definedName name="A62_AGO_10" localSheetId="9">#REF!</definedName>
    <definedName name="A62_AGO_10">#REF!</definedName>
    <definedName name="A62_AGO_30" localSheetId="6">#REF!</definedName>
    <definedName name="A62_AGO_30" localSheetId="7">#REF!</definedName>
    <definedName name="A62_AGO_30" localSheetId="9">#REF!</definedName>
    <definedName name="A62_AGO_30">#REF!</definedName>
    <definedName name="A62_DIC_10" localSheetId="6">#REF!</definedName>
    <definedName name="A62_DIC_10" localSheetId="7">#REF!</definedName>
    <definedName name="A62_DIC_10" localSheetId="9">#REF!</definedName>
    <definedName name="A62_DIC_10">#REF!</definedName>
    <definedName name="A62_DIC_30" localSheetId="6">#REF!</definedName>
    <definedName name="A62_DIC_30" localSheetId="7">#REF!</definedName>
    <definedName name="A62_DIC_30" localSheetId="9">#REF!</definedName>
    <definedName name="A62_DIC_30">#REF!</definedName>
    <definedName name="A62_ENE_10" localSheetId="6">#REF!</definedName>
    <definedName name="A62_ENE_10" localSheetId="7">#REF!</definedName>
    <definedName name="A62_ENE_10" localSheetId="9">#REF!</definedName>
    <definedName name="A62_ENE_10">#REF!</definedName>
    <definedName name="A62_ENE_30" localSheetId="6">#REF!</definedName>
    <definedName name="A62_ENE_30" localSheetId="7">#REF!</definedName>
    <definedName name="A62_ENE_30" localSheetId="9">#REF!</definedName>
    <definedName name="A62_ENE_30">#REF!</definedName>
    <definedName name="A62_FEB_10" localSheetId="6">#REF!</definedName>
    <definedName name="A62_FEB_10" localSheetId="7">#REF!</definedName>
    <definedName name="A62_FEB_10" localSheetId="9">#REF!</definedName>
    <definedName name="A62_FEB_10">#REF!</definedName>
    <definedName name="A62_FEB_30" localSheetId="6">#REF!</definedName>
    <definedName name="A62_FEB_30" localSheetId="7">#REF!</definedName>
    <definedName name="A62_FEB_30" localSheetId="9">#REF!</definedName>
    <definedName name="A62_FEB_30">#REF!</definedName>
    <definedName name="A62_JUL_10" localSheetId="6">#REF!</definedName>
    <definedName name="A62_JUL_10" localSheetId="7">#REF!</definedName>
    <definedName name="A62_JUL_10" localSheetId="9">#REF!</definedName>
    <definedName name="A62_JUL_10">#REF!</definedName>
    <definedName name="A62_JUL_30" localSheetId="6">#REF!</definedName>
    <definedName name="A62_JUL_30" localSheetId="7">#REF!</definedName>
    <definedName name="A62_JUL_30" localSheetId="9">#REF!</definedName>
    <definedName name="A62_JUL_30">#REF!</definedName>
    <definedName name="A62_JUN_10" localSheetId="6">#REF!</definedName>
    <definedName name="A62_JUN_10" localSheetId="7">#REF!</definedName>
    <definedName name="A62_JUN_10" localSheetId="9">#REF!</definedName>
    <definedName name="A62_JUN_10">#REF!</definedName>
    <definedName name="A62_JUN_30" localSheetId="6">#REF!</definedName>
    <definedName name="A62_JUN_30" localSheetId="7">#REF!</definedName>
    <definedName name="A62_JUN_30" localSheetId="9">#REF!</definedName>
    <definedName name="A62_JUN_30">#REF!</definedName>
    <definedName name="A62_MAR_10" localSheetId="6">#REF!</definedName>
    <definedName name="A62_MAR_10" localSheetId="7">#REF!</definedName>
    <definedName name="A62_MAR_10" localSheetId="9">#REF!</definedName>
    <definedName name="A62_MAR_10">#REF!</definedName>
    <definedName name="A62_MAR_30" localSheetId="6">#REF!</definedName>
    <definedName name="A62_MAR_30" localSheetId="7">#REF!</definedName>
    <definedName name="A62_MAR_30" localSheetId="9">#REF!</definedName>
    <definedName name="A62_MAR_30">#REF!</definedName>
    <definedName name="A62_MAY_10" localSheetId="6">#REF!</definedName>
    <definedName name="A62_MAY_10" localSheetId="7">#REF!</definedName>
    <definedName name="A62_MAY_10" localSheetId="9">#REF!</definedName>
    <definedName name="A62_MAY_10">#REF!</definedName>
    <definedName name="A62_MAY_30" localSheetId="6">#REF!</definedName>
    <definedName name="A62_MAY_30" localSheetId="7">#REF!</definedName>
    <definedName name="A62_MAY_30" localSheetId="9">#REF!</definedName>
    <definedName name="A62_MAY_30">#REF!</definedName>
    <definedName name="A62_NOV_10" localSheetId="6">#REF!</definedName>
    <definedName name="A62_NOV_10" localSheetId="7">#REF!</definedName>
    <definedName name="A62_NOV_10" localSheetId="9">#REF!</definedName>
    <definedName name="A62_NOV_10">#REF!</definedName>
    <definedName name="A62_NOV_30" localSheetId="6">#REF!</definedName>
    <definedName name="A62_NOV_30" localSheetId="7">#REF!</definedName>
    <definedName name="A62_NOV_30" localSheetId="9">#REF!</definedName>
    <definedName name="A62_NOV_30">#REF!</definedName>
    <definedName name="A62_OCT_10" localSheetId="6">#REF!</definedName>
    <definedName name="A62_OCT_10" localSheetId="7">#REF!</definedName>
    <definedName name="A62_OCT_10" localSheetId="9">#REF!</definedName>
    <definedName name="A62_OCT_10">#REF!</definedName>
    <definedName name="A62_OCT_30" localSheetId="6">#REF!</definedName>
    <definedName name="A62_OCT_30" localSheetId="7">#REF!</definedName>
    <definedName name="A62_OCT_30" localSheetId="9">#REF!</definedName>
    <definedName name="A62_OCT_30">#REF!</definedName>
    <definedName name="A62_SET_10" localSheetId="6">#REF!</definedName>
    <definedName name="A62_SET_10" localSheetId="7">#REF!</definedName>
    <definedName name="A62_SET_10" localSheetId="9">#REF!</definedName>
    <definedName name="A62_SET_10">#REF!</definedName>
    <definedName name="A62_SET_30" localSheetId="6">#REF!</definedName>
    <definedName name="A62_SET_30" localSheetId="7">#REF!</definedName>
    <definedName name="A62_SET_30" localSheetId="9">#REF!</definedName>
    <definedName name="A62_SET_30">#REF!</definedName>
    <definedName name="A63_ABR_10" localSheetId="6">#REF!</definedName>
    <definedName name="A63_ABR_10" localSheetId="7">#REF!</definedName>
    <definedName name="A63_ABR_10" localSheetId="9">#REF!</definedName>
    <definedName name="A63_ABR_10">#REF!</definedName>
    <definedName name="A63_ABR_30" localSheetId="6">#REF!</definedName>
    <definedName name="A63_ABR_30" localSheetId="7">#REF!</definedName>
    <definedName name="A63_ABR_30" localSheetId="9">#REF!</definedName>
    <definedName name="A63_ABR_30">#REF!</definedName>
    <definedName name="A63_AGO_10" localSheetId="6">#REF!</definedName>
    <definedName name="A63_AGO_10" localSheetId="7">#REF!</definedName>
    <definedName name="A63_AGO_10" localSheetId="9">#REF!</definedName>
    <definedName name="A63_AGO_10">#REF!</definedName>
    <definedName name="A63_AGO_30" localSheetId="6">#REF!</definedName>
    <definedName name="A63_AGO_30" localSheetId="7">#REF!</definedName>
    <definedName name="A63_AGO_30" localSheetId="9">#REF!</definedName>
    <definedName name="A63_AGO_30">#REF!</definedName>
    <definedName name="A63_DIC_10" localSheetId="6">#REF!</definedName>
    <definedName name="A63_DIC_10" localSheetId="7">#REF!</definedName>
    <definedName name="A63_DIC_10" localSheetId="9">#REF!</definedName>
    <definedName name="A63_DIC_10">#REF!</definedName>
    <definedName name="A63_DIC_30" localSheetId="6">#REF!</definedName>
    <definedName name="A63_DIC_30" localSheetId="7">#REF!</definedName>
    <definedName name="A63_DIC_30" localSheetId="9">#REF!</definedName>
    <definedName name="A63_DIC_30">#REF!</definedName>
    <definedName name="A63_ENE_10" localSheetId="6">#REF!</definedName>
    <definedName name="A63_ENE_10" localSheetId="7">#REF!</definedName>
    <definedName name="A63_ENE_10" localSheetId="9">#REF!</definedName>
    <definedName name="A63_ENE_10">#REF!</definedName>
    <definedName name="A63_ENE_30" localSheetId="6">#REF!</definedName>
    <definedName name="A63_ENE_30" localSheetId="7">#REF!</definedName>
    <definedName name="A63_ENE_30" localSheetId="9">#REF!</definedName>
    <definedName name="A63_ENE_30">#REF!</definedName>
    <definedName name="A63_FEB_10" localSheetId="6">#REF!</definedName>
    <definedName name="A63_FEB_10" localSheetId="7">#REF!</definedName>
    <definedName name="A63_FEB_10" localSheetId="9">#REF!</definedName>
    <definedName name="A63_FEB_10">#REF!</definedName>
    <definedName name="A63_FEB_30" localSheetId="6">#REF!</definedName>
    <definedName name="A63_FEB_30" localSheetId="7">#REF!</definedName>
    <definedName name="A63_FEB_30" localSheetId="9">#REF!</definedName>
    <definedName name="A63_FEB_30">#REF!</definedName>
    <definedName name="A63_JUL_10" localSheetId="6">#REF!</definedName>
    <definedName name="A63_JUL_10" localSheetId="7">#REF!</definedName>
    <definedName name="A63_JUL_10" localSheetId="9">#REF!</definedName>
    <definedName name="A63_JUL_10">#REF!</definedName>
    <definedName name="A63_JUL_30" localSheetId="6">#REF!</definedName>
    <definedName name="A63_JUL_30" localSheetId="7">#REF!</definedName>
    <definedName name="A63_JUL_30" localSheetId="9">#REF!</definedName>
    <definedName name="A63_JUL_30">#REF!</definedName>
    <definedName name="A63_JUN_10" localSheetId="6">#REF!</definedName>
    <definedName name="A63_JUN_10" localSheetId="7">#REF!</definedName>
    <definedName name="A63_JUN_10" localSheetId="9">#REF!</definedName>
    <definedName name="A63_JUN_10">#REF!</definedName>
    <definedName name="A63_JUN_30" localSheetId="6">#REF!</definedName>
    <definedName name="A63_JUN_30" localSheetId="7">#REF!</definedName>
    <definedName name="A63_JUN_30" localSheetId="9">#REF!</definedName>
    <definedName name="A63_JUN_30">#REF!</definedName>
    <definedName name="A63_MAR_10" localSheetId="6">#REF!</definedName>
    <definedName name="A63_MAR_10" localSheetId="7">#REF!</definedName>
    <definedName name="A63_MAR_10" localSheetId="9">#REF!</definedName>
    <definedName name="A63_MAR_10">#REF!</definedName>
    <definedName name="A63_MAR_30" localSheetId="6">#REF!</definedName>
    <definedName name="A63_MAR_30" localSheetId="7">#REF!</definedName>
    <definedName name="A63_MAR_30" localSheetId="9">#REF!</definedName>
    <definedName name="A63_MAR_30">#REF!</definedName>
    <definedName name="A63_MAY_10" localSheetId="6">#REF!</definedName>
    <definedName name="A63_MAY_10" localSheetId="7">#REF!</definedName>
    <definedName name="A63_MAY_10" localSheetId="9">#REF!</definedName>
    <definedName name="A63_MAY_10">#REF!</definedName>
    <definedName name="A63_MAY_30" localSheetId="6">#REF!</definedName>
    <definedName name="A63_MAY_30" localSheetId="7">#REF!</definedName>
    <definedName name="A63_MAY_30" localSheetId="9">#REF!</definedName>
    <definedName name="A63_MAY_30">#REF!</definedName>
    <definedName name="A63_NOV_10" localSheetId="6">#REF!</definedName>
    <definedName name="A63_NOV_10" localSheetId="7">#REF!</definedName>
    <definedName name="A63_NOV_10" localSheetId="9">#REF!</definedName>
    <definedName name="A63_NOV_10">#REF!</definedName>
    <definedName name="A63_NOV_30" localSheetId="6">#REF!</definedName>
    <definedName name="A63_NOV_30" localSheetId="7">#REF!</definedName>
    <definedName name="A63_NOV_30" localSheetId="9">#REF!</definedName>
    <definedName name="A63_NOV_30">#REF!</definedName>
    <definedName name="A63_OCT_10" localSheetId="6">#REF!</definedName>
    <definedName name="A63_OCT_10" localSheetId="7">#REF!</definedName>
    <definedName name="A63_OCT_10" localSheetId="9">#REF!</definedName>
    <definedName name="A63_OCT_10">#REF!</definedName>
    <definedName name="A63_OCT_30" localSheetId="6">#REF!</definedName>
    <definedName name="A63_OCT_30" localSheetId="7">#REF!</definedName>
    <definedName name="A63_OCT_30" localSheetId="9">#REF!</definedName>
    <definedName name="A63_OCT_30">#REF!</definedName>
    <definedName name="A63_SET_10" localSheetId="6">#REF!</definedName>
    <definedName name="A63_SET_10" localSheetId="7">#REF!</definedName>
    <definedName name="A63_SET_10" localSheetId="9">#REF!</definedName>
    <definedName name="A63_SET_10">#REF!</definedName>
    <definedName name="A63_SET_30" localSheetId="6">#REF!</definedName>
    <definedName name="A63_SET_30" localSheetId="7">#REF!</definedName>
    <definedName name="A63_SET_30" localSheetId="9">#REF!</definedName>
    <definedName name="A63_SET_30">#REF!</definedName>
    <definedName name="A70_ABR_10" localSheetId="6">#REF!</definedName>
    <definedName name="A70_ABR_10" localSheetId="7">#REF!</definedName>
    <definedName name="A70_ABR_10" localSheetId="9">#REF!</definedName>
    <definedName name="A70_ABR_10">#REF!</definedName>
    <definedName name="A70_ABR_20" localSheetId="6">#REF!</definedName>
    <definedName name="A70_ABR_20" localSheetId="7">#REF!</definedName>
    <definedName name="A70_ABR_20" localSheetId="9">#REF!</definedName>
    <definedName name="A70_ABR_20">#REF!</definedName>
    <definedName name="A70_ABR_30" localSheetId="6">#REF!</definedName>
    <definedName name="A70_ABR_30" localSheetId="7">#REF!</definedName>
    <definedName name="A70_ABR_30" localSheetId="9">#REF!</definedName>
    <definedName name="A70_ABR_30">#REF!</definedName>
    <definedName name="A70_AGO_10" localSheetId="6">#REF!</definedName>
    <definedName name="A70_AGO_10" localSheetId="7">#REF!</definedName>
    <definedName name="A70_AGO_10" localSheetId="9">#REF!</definedName>
    <definedName name="A70_AGO_10">#REF!</definedName>
    <definedName name="A70_AGO_20" localSheetId="6">#REF!</definedName>
    <definedName name="A70_AGO_20" localSheetId="7">#REF!</definedName>
    <definedName name="A70_AGO_20" localSheetId="9">#REF!</definedName>
    <definedName name="A70_AGO_20">#REF!</definedName>
    <definedName name="A70_AGO_30" localSheetId="6">#REF!</definedName>
    <definedName name="A70_AGO_30" localSheetId="7">#REF!</definedName>
    <definedName name="A70_AGO_30" localSheetId="9">#REF!</definedName>
    <definedName name="A70_AGO_30">#REF!</definedName>
    <definedName name="A70_DIC_10" localSheetId="6">#REF!</definedName>
    <definedName name="A70_DIC_10" localSheetId="7">#REF!</definedName>
    <definedName name="A70_DIC_10" localSheetId="9">#REF!</definedName>
    <definedName name="A70_DIC_10">#REF!</definedName>
    <definedName name="A70_DIC_20" localSheetId="6">#REF!</definedName>
    <definedName name="A70_DIC_20" localSheetId="7">#REF!</definedName>
    <definedName name="A70_DIC_20" localSheetId="9">#REF!</definedName>
    <definedName name="A70_DIC_20">#REF!</definedName>
    <definedName name="A70_DIC_30" localSheetId="6">#REF!</definedName>
    <definedName name="A70_DIC_30" localSheetId="7">#REF!</definedName>
    <definedName name="A70_DIC_30" localSheetId="9">#REF!</definedName>
    <definedName name="A70_DIC_30">#REF!</definedName>
    <definedName name="A70_ENE_10" localSheetId="6">#REF!</definedName>
    <definedName name="A70_ENE_10" localSheetId="7">#REF!</definedName>
    <definedName name="A70_ENE_10" localSheetId="9">#REF!</definedName>
    <definedName name="A70_ENE_10">#REF!</definedName>
    <definedName name="A70_ENE_20" localSheetId="6">#REF!</definedName>
    <definedName name="A70_ENE_20" localSheetId="7">#REF!</definedName>
    <definedName name="A70_ENE_20" localSheetId="9">#REF!</definedName>
    <definedName name="A70_ENE_20">#REF!</definedName>
    <definedName name="A70_ENE_30" localSheetId="6">#REF!</definedName>
    <definedName name="A70_ENE_30" localSheetId="7">#REF!</definedName>
    <definedName name="A70_ENE_30" localSheetId="9">#REF!</definedName>
    <definedName name="A70_ENE_30">#REF!</definedName>
    <definedName name="A70_FEB_10" localSheetId="6">#REF!</definedName>
    <definedName name="A70_FEB_10" localSheetId="7">#REF!</definedName>
    <definedName name="A70_FEB_10" localSheetId="9">#REF!</definedName>
    <definedName name="A70_FEB_10">#REF!</definedName>
    <definedName name="A70_FEB_20" localSheetId="6">#REF!</definedName>
    <definedName name="A70_FEB_20" localSheetId="7">#REF!</definedName>
    <definedName name="A70_FEB_20" localSheetId="9">#REF!</definedName>
    <definedName name="A70_FEB_20">#REF!</definedName>
    <definedName name="A70_FEB_30" localSheetId="6">#REF!</definedName>
    <definedName name="A70_FEB_30" localSheetId="7">#REF!</definedName>
    <definedName name="A70_FEB_30" localSheetId="9">#REF!</definedName>
    <definedName name="A70_FEB_30">#REF!</definedName>
    <definedName name="A70_JUL_10" localSheetId="6">#REF!</definedName>
    <definedName name="A70_JUL_10" localSheetId="7">#REF!</definedName>
    <definedName name="A70_JUL_10" localSheetId="9">#REF!</definedName>
    <definedName name="A70_JUL_10">#REF!</definedName>
    <definedName name="A70_JUL_20" localSheetId="6">#REF!</definedName>
    <definedName name="A70_JUL_20" localSheetId="7">#REF!</definedName>
    <definedName name="A70_JUL_20" localSheetId="9">#REF!</definedName>
    <definedName name="A70_JUL_20">#REF!</definedName>
    <definedName name="A70_JUL_30" localSheetId="6">#REF!</definedName>
    <definedName name="A70_JUL_30" localSheetId="7">#REF!</definedName>
    <definedName name="A70_JUL_30" localSheetId="9">#REF!</definedName>
    <definedName name="A70_JUL_30">#REF!</definedName>
    <definedName name="A70_JUN_10" localSheetId="6">#REF!</definedName>
    <definedName name="A70_JUN_10" localSheetId="7">#REF!</definedName>
    <definedName name="A70_JUN_10" localSheetId="9">#REF!</definedName>
    <definedName name="A70_JUN_10">#REF!</definedName>
    <definedName name="A70_JUN_20" localSheetId="6">#REF!</definedName>
    <definedName name="A70_JUN_20" localSheetId="7">#REF!</definedName>
    <definedName name="A70_JUN_20" localSheetId="9">#REF!</definedName>
    <definedName name="A70_JUN_20">#REF!</definedName>
    <definedName name="A70_JUN_30" localSheetId="6">#REF!</definedName>
    <definedName name="A70_JUN_30" localSheetId="7">#REF!</definedName>
    <definedName name="A70_JUN_30" localSheetId="9">#REF!</definedName>
    <definedName name="A70_JUN_30">#REF!</definedName>
    <definedName name="A70_MAR_10" localSheetId="6">#REF!</definedName>
    <definedName name="A70_MAR_10" localSheetId="7">#REF!</definedName>
    <definedName name="A70_MAR_10" localSheetId="9">#REF!</definedName>
    <definedName name="A70_MAR_10">#REF!</definedName>
    <definedName name="A70_MAR_20" localSheetId="6">#REF!</definedName>
    <definedName name="A70_MAR_20" localSheetId="7">#REF!</definedName>
    <definedName name="A70_MAR_20" localSheetId="9">#REF!</definedName>
    <definedName name="A70_MAR_20">#REF!</definedName>
    <definedName name="A70_MAR_30" localSheetId="6">#REF!</definedName>
    <definedName name="A70_MAR_30" localSheetId="7">#REF!</definedName>
    <definedName name="A70_MAR_30" localSheetId="9">#REF!</definedName>
    <definedName name="A70_MAR_30">#REF!</definedName>
    <definedName name="A70_MAY_10" localSheetId="6">#REF!</definedName>
    <definedName name="A70_MAY_10" localSheetId="7">#REF!</definedName>
    <definedName name="A70_MAY_10" localSheetId="9">#REF!</definedName>
    <definedName name="A70_MAY_10">#REF!</definedName>
    <definedName name="A70_MAY_20" localSheetId="6">#REF!</definedName>
    <definedName name="A70_MAY_20" localSheetId="7">#REF!</definedName>
    <definedName name="A70_MAY_20" localSheetId="9">#REF!</definedName>
    <definedName name="A70_MAY_20">#REF!</definedName>
    <definedName name="A70_MAY_30" localSheetId="6">#REF!</definedName>
    <definedName name="A70_MAY_30" localSheetId="7">#REF!</definedName>
    <definedName name="A70_MAY_30" localSheetId="9">#REF!</definedName>
    <definedName name="A70_MAY_30">#REF!</definedName>
    <definedName name="A70_NOV_10" localSheetId="6">#REF!</definedName>
    <definedName name="A70_NOV_10" localSheetId="7">#REF!</definedName>
    <definedName name="A70_NOV_10" localSheetId="9">#REF!</definedName>
    <definedName name="A70_NOV_10">#REF!</definedName>
    <definedName name="A70_NOV_20" localSheetId="6">#REF!</definedName>
    <definedName name="A70_NOV_20" localSheetId="7">#REF!</definedName>
    <definedName name="A70_NOV_20" localSheetId="9">#REF!</definedName>
    <definedName name="A70_NOV_20">#REF!</definedName>
    <definedName name="A70_NOV_30" localSheetId="6">#REF!</definedName>
    <definedName name="A70_NOV_30" localSheetId="7">#REF!</definedName>
    <definedName name="A70_NOV_30" localSheetId="9">#REF!</definedName>
    <definedName name="A70_NOV_30">#REF!</definedName>
    <definedName name="A70_OCT_10" localSheetId="6">#REF!</definedName>
    <definedName name="A70_OCT_10" localSheetId="7">#REF!</definedName>
    <definedName name="A70_OCT_10" localSheetId="9">#REF!</definedName>
    <definedName name="A70_OCT_10">#REF!</definedName>
    <definedName name="A70_OCT_20" localSheetId="6">#REF!</definedName>
    <definedName name="A70_OCT_20" localSheetId="7">#REF!</definedName>
    <definedName name="A70_OCT_20" localSheetId="9">#REF!</definedName>
    <definedName name="A70_OCT_20">#REF!</definedName>
    <definedName name="A70_OCT_30" localSheetId="6">#REF!</definedName>
    <definedName name="A70_OCT_30" localSheetId="7">#REF!</definedName>
    <definedName name="A70_OCT_30" localSheetId="9">#REF!</definedName>
    <definedName name="A70_OCT_30">#REF!</definedName>
    <definedName name="A70_SET_10" localSheetId="6">#REF!</definedName>
    <definedName name="A70_SET_10" localSheetId="7">#REF!</definedName>
    <definedName name="A70_SET_10" localSheetId="9">#REF!</definedName>
    <definedName name="A70_SET_10">#REF!</definedName>
    <definedName name="A70_SET_20" localSheetId="6">#REF!</definedName>
    <definedName name="A70_SET_20" localSheetId="7">#REF!</definedName>
    <definedName name="A70_SET_20" localSheetId="9">#REF!</definedName>
    <definedName name="A70_SET_20">#REF!</definedName>
    <definedName name="A70_SET_30" localSheetId="6">#REF!</definedName>
    <definedName name="A70_SET_30" localSheetId="7">#REF!</definedName>
    <definedName name="A70_SET_30" localSheetId="9">#REF!</definedName>
    <definedName name="A70_SET_30">#REF!</definedName>
    <definedName name="AA" localSheetId="6">[14]Clasificador!$A$1:$B$341</definedName>
    <definedName name="AA" localSheetId="9">[14]Clasificador!$A$1:$B$341</definedName>
    <definedName name="AA" localSheetId="17">[1]Clasificador!$A$1:$B$341</definedName>
    <definedName name="AA">[1]Clasificador!$A$1:$B$341</definedName>
    <definedName name="aaa" localSheetId="6">#REF!</definedName>
    <definedName name="aaa" localSheetId="7">#REF!</definedName>
    <definedName name="aaa" localSheetId="9">#REF!</definedName>
    <definedName name="aaa" localSheetId="10">#REF!</definedName>
    <definedName name="aaa">#REF!</definedName>
    <definedName name="AAAA" localSheetId="6">[14]Clasificador!$A$1:$B$341</definedName>
    <definedName name="AAAA" localSheetId="9">[14]Clasificador!$A$1:$B$341</definedName>
    <definedName name="AAAA" localSheetId="17">[1]Clasificador!$A$1:$B$341</definedName>
    <definedName name="AAAA">[1]Clasificador!$A$1:$B$341</definedName>
    <definedName name="AAAAA" localSheetId="6">[14]Clasificador!$A$1:$B$341</definedName>
    <definedName name="AAAAA" localSheetId="9">[14]Clasificador!$A$1:$B$341</definedName>
    <definedName name="AAAAA" localSheetId="17">[1]Clasificador!$A$1:$B$341</definedName>
    <definedName name="AAAAA">[1]Clasificador!$A$1:$B$341</definedName>
    <definedName name="AAAAAA" localSheetId="6">#REF!</definedName>
    <definedName name="AAAAAA" localSheetId="7">#REF!</definedName>
    <definedName name="AAAAAA" localSheetId="9">#REF!</definedName>
    <definedName name="AAAAAA" localSheetId="10">#REF!</definedName>
    <definedName name="AAAAAA" localSheetId="17">#REF!</definedName>
    <definedName name="AAAAAA">#REF!</definedName>
    <definedName name="ACUM" localSheetId="6">#REF!</definedName>
    <definedName name="ACUM" localSheetId="9">#REF!</definedName>
    <definedName name="ACUM">#REF!</definedName>
    <definedName name="ACUM1" localSheetId="6">(#REF!)</definedName>
    <definedName name="ACUM1" localSheetId="9">(#REF!)</definedName>
    <definedName name="ACUM1">(#REF!)</definedName>
    <definedName name="ACUM2" localSheetId="6">#REF!</definedName>
    <definedName name="ACUM2" localSheetId="9">#REF!</definedName>
    <definedName name="ACUM2">#REF!</definedName>
    <definedName name="AGO" localSheetId="6">#REF!</definedName>
    <definedName name="AGO" localSheetId="17">#REF!</definedName>
    <definedName name="AGO">#REF!</definedName>
    <definedName name="alo" localSheetId="6">#REF!</definedName>
    <definedName name="alo" localSheetId="7">#REF!</definedName>
    <definedName name="alo" localSheetId="9">#REF!</definedName>
    <definedName name="alo" localSheetId="10">#REF!</definedName>
    <definedName name="alo">#REF!</definedName>
    <definedName name="_xlnm.Print_Area">#N/A</definedName>
    <definedName name="B" localSheetId="6">[14]Clasificador!$A$1:$B$341</definedName>
    <definedName name="B" localSheetId="9">[14]Clasificador!$A$1:$B$341</definedName>
    <definedName name="B" localSheetId="17">[1]Clasificador!$A$1:$B$341</definedName>
    <definedName name="B">[1]Clasificador!$A$1:$B$341</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17">#REF!</definedName>
    <definedName name="_xlnm.Database">#REF!</definedName>
    <definedName name="CAP_10" localSheetId="6">#REF!</definedName>
    <definedName name="CAP_10" localSheetId="7">#REF!</definedName>
    <definedName name="CAP_10" localSheetId="9">#REF!</definedName>
    <definedName name="CAP_10">#REF!</definedName>
    <definedName name="CAP_10_1" localSheetId="6">#REF!</definedName>
    <definedName name="CAP_10_1" localSheetId="7">#REF!</definedName>
    <definedName name="CAP_10_1" localSheetId="9">#REF!</definedName>
    <definedName name="CAP_10_1">#REF!</definedName>
    <definedName name="CAP_10_27" localSheetId="6">#REF!</definedName>
    <definedName name="CAP_10_27" localSheetId="7">#REF!</definedName>
    <definedName name="CAP_10_27" localSheetId="9">#REF!</definedName>
    <definedName name="CAP_10_27">#REF!</definedName>
    <definedName name="Carga_1" localSheetId="6">'[2]Base de Datos'!#REF!,'[2]Base de Datos'!#REF!,'[2]Base de Datos'!#REF!,'[2]Base de Datos'!#REF!</definedName>
    <definedName name="Carga_1" localSheetId="7">'[2]Base de Datos'!#REF!,'[2]Base de Datos'!#REF!,'[2]Base de Datos'!#REF!,'[2]Base de Datos'!#REF!</definedName>
    <definedName name="Carga_1" localSheetId="9">'[2]Base de Datos'!#REF!,'[2]Base de Datos'!#REF!,'[2]Base de Datos'!#REF!,'[2]Base de Datos'!#REF!</definedName>
    <definedName name="Carga_1" localSheetId="17">'[2]Base de Datos'!#REF!,'[2]Base de Datos'!#REF!,'[2]Base de Datos'!#REF!,'[2]Base de Datos'!#REF!</definedName>
    <definedName name="Carga_1">'[2]Base de Datos'!#REF!,'[2]Base de Datos'!#REF!,'[2]Base de Datos'!#REF!,'[2]Base de Datos'!#REF!</definedName>
    <definedName name="CATA_2008" localSheetId="6">[15]Catalogo!$B$9:$F$2571</definedName>
    <definedName name="CATA_2008" localSheetId="9">[15]Catalogo!$B$9:$F$2571</definedName>
    <definedName name="CATA_2008" localSheetId="17">[3]Catalogo!$B$9:$F$2571</definedName>
    <definedName name="CATA_2008">[3]Catalogo!$B$9:$F$2571</definedName>
    <definedName name="cebollaC" localSheetId="6">#REF!</definedName>
    <definedName name="cebollaC" localSheetId="17">#REF!</definedName>
    <definedName name="cebollaC">#REF!</definedName>
    <definedName name="cebollaP" localSheetId="6">#REF!</definedName>
    <definedName name="cebollaP" localSheetId="17">#REF!</definedName>
    <definedName name="cebollaP">#REF!</definedName>
    <definedName name="cebollaPr" localSheetId="6">#REF!</definedName>
    <definedName name="cebollaPr" localSheetId="17">#REF!</definedName>
    <definedName name="cebollaPr">#REF!</definedName>
    <definedName name="cebollaR" localSheetId="6">#REF!</definedName>
    <definedName name="cebollaR" localSheetId="17">#REF!</definedName>
    <definedName name="cebollaR">#REF!</definedName>
    <definedName name="cebollaS" localSheetId="6">#REF!</definedName>
    <definedName name="cebollaS" localSheetId="17">#REF!</definedName>
    <definedName name="cebollaS">#REF!</definedName>
    <definedName name="CLASIFICA" localSheetId="6">#REF!</definedName>
    <definedName name="CLASIFICA" localSheetId="7">#REF!</definedName>
    <definedName name="CLASIFICA" localSheetId="9">#REF!</definedName>
    <definedName name="CLASIFICA" localSheetId="17">#REF!</definedName>
    <definedName name="CLASIFICA">#REF!</definedName>
    <definedName name="Component1">[4]RRF!$C$8</definedName>
    <definedName name="Component11">[4]RRF!$C$44</definedName>
    <definedName name="Component2">[4]RRF!$C$12</definedName>
    <definedName name="Component3">[4]RRF!$C$19</definedName>
    <definedName name="Component4">[4]RRF!$C$26</definedName>
    <definedName name="Component7">[4]RRF!$C$31</definedName>
    <definedName name="Component8">[4]RRF!$C$35</definedName>
    <definedName name="Component9">[4]RRF!$C$40</definedName>
    <definedName name="COR_10" localSheetId="6">#REF!</definedName>
    <definedName name="COR_10" localSheetId="7">#REF!</definedName>
    <definedName name="COR_10" localSheetId="9">#REF!</definedName>
    <definedName name="COR_10" localSheetId="17">#REF!</definedName>
    <definedName name="COR_10">#REF!</definedName>
    <definedName name="CR111_1" localSheetId="6">#REF!</definedName>
    <definedName name="CR111_1" localSheetId="7">#REF!</definedName>
    <definedName name="CR111_1" localSheetId="9">#REF!</definedName>
    <definedName name="CR111_1" localSheetId="17">#REF!</definedName>
    <definedName name="CR111_1">#REF!</definedName>
    <definedName name="CR111_2" localSheetId="6">#REF!</definedName>
    <definedName name="CR111_2" localSheetId="7">#REF!</definedName>
    <definedName name="CR111_2" localSheetId="9">#REF!</definedName>
    <definedName name="CR111_2" localSheetId="17">#REF!</definedName>
    <definedName name="CR111_2">#REF!</definedName>
    <definedName name="CR111_3" localSheetId="6">#REF!</definedName>
    <definedName name="CR111_3" localSheetId="7">#REF!</definedName>
    <definedName name="CR111_3" localSheetId="9">#REF!</definedName>
    <definedName name="CR111_3">#REF!</definedName>
    <definedName name="CR111_4" localSheetId="6">#REF!</definedName>
    <definedName name="CR111_4" localSheetId="7">#REF!</definedName>
    <definedName name="CR111_4" localSheetId="9">#REF!</definedName>
    <definedName name="CR111_4">#REF!</definedName>
    <definedName name="CR111_5" localSheetId="6">#REF!</definedName>
    <definedName name="CR111_5" localSheetId="7">#REF!</definedName>
    <definedName name="CR111_5" localSheetId="9">#REF!</definedName>
    <definedName name="CR111_5">#REF!</definedName>
    <definedName name="CR111_6" localSheetId="6">#REF!</definedName>
    <definedName name="CR111_6" localSheetId="7">#REF!</definedName>
    <definedName name="CR111_6" localSheetId="9">#REF!</definedName>
    <definedName name="CR111_6">#REF!</definedName>
    <definedName name="CR111_7" localSheetId="6">#REF!</definedName>
    <definedName name="CR111_7" localSheetId="7">#REF!</definedName>
    <definedName name="CR111_7" localSheetId="9">#REF!</definedName>
    <definedName name="CR111_7">#REF!</definedName>
    <definedName name="CR111_8" localSheetId="6">#REF!</definedName>
    <definedName name="CR111_8" localSheetId="7">#REF!</definedName>
    <definedName name="CR111_8" localSheetId="9">#REF!</definedName>
    <definedName name="CR111_8">#REF!</definedName>
    <definedName name="CR111_9" localSheetId="6">#REF!</definedName>
    <definedName name="CR111_9" localSheetId="7">#REF!</definedName>
    <definedName name="CR111_9" localSheetId="9">#REF!</definedName>
    <definedName name="CR111_9">#REF!</definedName>
    <definedName name="CR112_1" localSheetId="6">#REF!</definedName>
    <definedName name="CR112_1" localSheetId="7">#REF!</definedName>
    <definedName name="CR112_1" localSheetId="9">#REF!</definedName>
    <definedName name="CR112_1">#REF!</definedName>
    <definedName name="CR112_2" localSheetId="6">#REF!</definedName>
    <definedName name="CR112_2" localSheetId="7">#REF!</definedName>
    <definedName name="CR112_2" localSheetId="9">#REF!</definedName>
    <definedName name="CR112_2">#REF!</definedName>
    <definedName name="CR112_3" localSheetId="6">#REF!</definedName>
    <definedName name="CR112_3" localSheetId="7">#REF!</definedName>
    <definedName name="CR112_3" localSheetId="9">#REF!</definedName>
    <definedName name="CR112_3">#REF!</definedName>
    <definedName name="CR112_4" localSheetId="6">#REF!</definedName>
    <definedName name="CR112_4" localSheetId="7">#REF!</definedName>
    <definedName name="CR112_4" localSheetId="9">#REF!</definedName>
    <definedName name="CR112_4">#REF!</definedName>
    <definedName name="CR112_5" localSheetId="6">#REF!</definedName>
    <definedName name="CR112_5" localSheetId="7">#REF!</definedName>
    <definedName name="CR112_5" localSheetId="9">#REF!</definedName>
    <definedName name="CR112_5">#REF!</definedName>
    <definedName name="CR112_6" localSheetId="6">#REF!</definedName>
    <definedName name="CR112_6" localSheetId="7">#REF!</definedName>
    <definedName name="CR112_6" localSheetId="9">#REF!</definedName>
    <definedName name="CR112_6">#REF!</definedName>
    <definedName name="CR112_7" localSheetId="6">#REF!</definedName>
    <definedName name="CR112_7" localSheetId="7">#REF!</definedName>
    <definedName name="CR112_7" localSheetId="9">#REF!</definedName>
    <definedName name="CR112_7">#REF!</definedName>
    <definedName name="CR112_8" localSheetId="6">#REF!</definedName>
    <definedName name="CR112_8" localSheetId="7">#REF!</definedName>
    <definedName name="CR112_8" localSheetId="9">#REF!</definedName>
    <definedName name="CR112_8">#REF!</definedName>
    <definedName name="CR112_9" localSheetId="6">#REF!</definedName>
    <definedName name="CR112_9" localSheetId="7">#REF!</definedName>
    <definedName name="CR112_9" localSheetId="9">#REF!</definedName>
    <definedName name="CR112_9">#REF!</definedName>
    <definedName name="CR113_1" localSheetId="6">#REF!</definedName>
    <definedName name="CR113_1" localSheetId="7">#REF!</definedName>
    <definedName name="CR113_1" localSheetId="9">#REF!</definedName>
    <definedName name="CR113_1">#REF!</definedName>
    <definedName name="CR113_2" localSheetId="6">#REF!</definedName>
    <definedName name="CR113_2" localSheetId="7">#REF!</definedName>
    <definedName name="CR113_2" localSheetId="9">#REF!</definedName>
    <definedName name="CR113_2">#REF!</definedName>
    <definedName name="CR113_3" localSheetId="6">#REF!</definedName>
    <definedName name="CR113_3" localSheetId="7">#REF!</definedName>
    <definedName name="CR113_3" localSheetId="9">#REF!</definedName>
    <definedName name="CR113_3">#REF!</definedName>
    <definedName name="CR113_4" localSheetId="6">#REF!</definedName>
    <definedName name="CR113_4" localSheetId="7">#REF!</definedName>
    <definedName name="CR113_4" localSheetId="9">#REF!</definedName>
    <definedName name="CR113_4">#REF!</definedName>
    <definedName name="CR113_5" localSheetId="6">#REF!</definedName>
    <definedName name="CR113_5" localSheetId="7">#REF!</definedName>
    <definedName name="CR113_5" localSheetId="9">#REF!</definedName>
    <definedName name="CR113_5">#REF!</definedName>
    <definedName name="CR113_6" localSheetId="6">#REF!</definedName>
    <definedName name="CR113_6" localSheetId="7">#REF!</definedName>
    <definedName name="CR113_6" localSheetId="9">#REF!</definedName>
    <definedName name="CR113_6">#REF!</definedName>
    <definedName name="CR113_7" localSheetId="6">#REF!</definedName>
    <definedName name="CR113_7" localSheetId="7">#REF!</definedName>
    <definedName name="CR113_7" localSheetId="9">#REF!</definedName>
    <definedName name="CR113_7">#REF!</definedName>
    <definedName name="CR113_8" localSheetId="6">#REF!</definedName>
    <definedName name="CR113_8" localSheetId="7">#REF!</definedName>
    <definedName name="CR113_8" localSheetId="9">#REF!</definedName>
    <definedName name="CR113_8">#REF!</definedName>
    <definedName name="CR113_9" localSheetId="6">#REF!</definedName>
    <definedName name="CR113_9" localSheetId="7">#REF!</definedName>
    <definedName name="CR113_9" localSheetId="9">#REF!</definedName>
    <definedName name="CR113_9">#REF!</definedName>
    <definedName name="CR114_1" localSheetId="6">#REF!</definedName>
    <definedName name="CR114_1" localSheetId="7">#REF!</definedName>
    <definedName name="CR114_1" localSheetId="9">#REF!</definedName>
    <definedName name="CR114_1">#REF!</definedName>
    <definedName name="CR114_2" localSheetId="6">#REF!</definedName>
    <definedName name="CR114_2" localSheetId="7">#REF!</definedName>
    <definedName name="CR114_2" localSheetId="9">#REF!</definedName>
    <definedName name="CR114_2">#REF!</definedName>
    <definedName name="CR114_3" localSheetId="6">#REF!</definedName>
    <definedName name="CR114_3" localSheetId="7">#REF!</definedName>
    <definedName name="CR114_3" localSheetId="9">#REF!</definedName>
    <definedName name="CR114_3">#REF!</definedName>
    <definedName name="CR114_4" localSheetId="6">#REF!</definedName>
    <definedName name="CR114_4" localSheetId="7">#REF!</definedName>
    <definedName name="CR114_4" localSheetId="9">#REF!</definedName>
    <definedName name="CR114_4">#REF!</definedName>
    <definedName name="CR114_5" localSheetId="6">#REF!</definedName>
    <definedName name="CR114_5" localSheetId="7">#REF!</definedName>
    <definedName name="CR114_5" localSheetId="9">#REF!</definedName>
    <definedName name="CR114_5">#REF!</definedName>
    <definedName name="CR114_6" localSheetId="6">#REF!</definedName>
    <definedName name="CR114_6" localSheetId="7">#REF!</definedName>
    <definedName name="CR114_6" localSheetId="9">#REF!</definedName>
    <definedName name="CR114_6">#REF!</definedName>
    <definedName name="CR114_7" localSheetId="6">#REF!</definedName>
    <definedName name="CR114_7" localSheetId="7">#REF!</definedName>
    <definedName name="CR114_7" localSheetId="9">#REF!</definedName>
    <definedName name="CR114_7">#REF!</definedName>
    <definedName name="CR114_8" localSheetId="6">#REF!</definedName>
    <definedName name="CR114_8" localSheetId="7">#REF!</definedName>
    <definedName name="CR114_8" localSheetId="9">#REF!</definedName>
    <definedName name="CR114_8">#REF!</definedName>
    <definedName name="CR114_9" localSheetId="6">#REF!</definedName>
    <definedName name="CR114_9" localSheetId="7">#REF!</definedName>
    <definedName name="CR114_9" localSheetId="9">#REF!</definedName>
    <definedName name="CR114_9">#REF!</definedName>
    <definedName name="CR115_1" localSheetId="6">#REF!</definedName>
    <definedName name="CR115_1" localSheetId="7">#REF!</definedName>
    <definedName name="CR115_1" localSheetId="9">#REF!</definedName>
    <definedName name="CR115_1">#REF!</definedName>
    <definedName name="CR115_2" localSheetId="6">#REF!</definedName>
    <definedName name="CR115_2" localSheetId="7">#REF!</definedName>
    <definedName name="CR115_2" localSheetId="9">#REF!</definedName>
    <definedName name="CR115_2">#REF!</definedName>
    <definedName name="CR115_3" localSheetId="6">#REF!</definedName>
    <definedName name="CR115_3" localSheetId="7">#REF!</definedName>
    <definedName name="CR115_3" localSheetId="9">#REF!</definedName>
    <definedName name="CR115_3">#REF!</definedName>
    <definedName name="CR115_4" localSheetId="6">#REF!</definedName>
    <definedName name="CR115_4" localSheetId="7">#REF!</definedName>
    <definedName name="CR115_4" localSheetId="9">#REF!</definedName>
    <definedName name="CR115_4">#REF!</definedName>
    <definedName name="CR115_5" localSheetId="6">#REF!</definedName>
    <definedName name="CR115_5" localSheetId="7">#REF!</definedName>
    <definedName name="CR115_5" localSheetId="9">#REF!</definedName>
    <definedName name="CR115_5">#REF!</definedName>
    <definedName name="CR115_6" localSheetId="6">#REF!</definedName>
    <definedName name="CR115_6" localSheetId="7">#REF!</definedName>
    <definedName name="CR115_6" localSheetId="9">#REF!</definedName>
    <definedName name="CR115_6">#REF!</definedName>
    <definedName name="CR115_7" localSheetId="6">#REF!</definedName>
    <definedName name="CR115_7" localSheetId="7">#REF!</definedName>
    <definedName name="CR115_7" localSheetId="9">#REF!</definedName>
    <definedName name="CR115_7">#REF!</definedName>
    <definedName name="CR115_8" localSheetId="6">#REF!</definedName>
    <definedName name="CR115_8" localSheetId="7">#REF!</definedName>
    <definedName name="CR115_8" localSheetId="9">#REF!</definedName>
    <definedName name="CR115_8">#REF!</definedName>
    <definedName name="CR115_9" localSheetId="6">#REF!</definedName>
    <definedName name="CR115_9" localSheetId="7">#REF!</definedName>
    <definedName name="CR115_9" localSheetId="9">#REF!</definedName>
    <definedName name="CR115_9">#REF!</definedName>
    <definedName name="CR116_1" localSheetId="6">#REF!</definedName>
    <definedName name="CR116_1" localSheetId="7">#REF!</definedName>
    <definedName name="CR116_1" localSheetId="9">#REF!</definedName>
    <definedName name="CR116_1">#REF!</definedName>
    <definedName name="CR116_2" localSheetId="6">#REF!</definedName>
    <definedName name="CR116_2" localSheetId="7">#REF!</definedName>
    <definedName name="CR116_2" localSheetId="9">#REF!</definedName>
    <definedName name="CR116_2">#REF!</definedName>
    <definedName name="CR116_3" localSheetId="6">#REF!</definedName>
    <definedName name="CR116_3" localSheetId="7">#REF!</definedName>
    <definedName name="CR116_3" localSheetId="9">#REF!</definedName>
    <definedName name="CR116_3">#REF!</definedName>
    <definedName name="CR116_4" localSheetId="6">#REF!</definedName>
    <definedName name="CR116_4" localSheetId="7">#REF!</definedName>
    <definedName name="CR116_4" localSheetId="9">#REF!</definedName>
    <definedName name="CR116_4">#REF!</definedName>
    <definedName name="CR116_5" localSheetId="6">#REF!</definedName>
    <definedName name="CR116_5" localSheetId="7">#REF!</definedName>
    <definedName name="CR116_5" localSheetId="9">#REF!</definedName>
    <definedName name="CR116_5">#REF!</definedName>
    <definedName name="CR116_6" localSheetId="6">#REF!</definedName>
    <definedName name="CR116_6" localSheetId="7">#REF!</definedName>
    <definedName name="CR116_6" localSheetId="9">#REF!</definedName>
    <definedName name="CR116_6">#REF!</definedName>
    <definedName name="CR116_7" localSheetId="6">#REF!</definedName>
    <definedName name="CR116_7" localSheetId="7">#REF!</definedName>
    <definedName name="CR116_7" localSheetId="9">#REF!</definedName>
    <definedName name="CR116_7">#REF!</definedName>
    <definedName name="CR116_8" localSheetId="6">#REF!</definedName>
    <definedName name="CR116_8" localSheetId="7">#REF!</definedName>
    <definedName name="CR116_8" localSheetId="9">#REF!</definedName>
    <definedName name="CR116_8">#REF!</definedName>
    <definedName name="CR116_9" localSheetId="6">#REF!</definedName>
    <definedName name="CR116_9" localSheetId="7">#REF!</definedName>
    <definedName name="CR116_9" localSheetId="9">#REF!</definedName>
    <definedName name="CR116_9">#REF!</definedName>
    <definedName name="CRIT_090" localSheetId="6">#REF!</definedName>
    <definedName name="CRIT_090" localSheetId="7">#REF!</definedName>
    <definedName name="CRIT_090" localSheetId="9">#REF!</definedName>
    <definedName name="CRIT_090">#REF!</definedName>
    <definedName name="CRIT_095" localSheetId="6">#REF!</definedName>
    <definedName name="CRIT_095" localSheetId="7">#REF!</definedName>
    <definedName name="CRIT_095" localSheetId="9">#REF!</definedName>
    <definedName name="CRIT_095">#REF!</definedName>
    <definedName name="CRIT_1_10" localSheetId="6">#REF!</definedName>
    <definedName name="CRIT_1_10" localSheetId="7">#REF!</definedName>
    <definedName name="CRIT_1_10" localSheetId="9">#REF!</definedName>
    <definedName name="CRIT_1_10">#REF!</definedName>
    <definedName name="CRIT_1_20" localSheetId="6">#REF!</definedName>
    <definedName name="CRIT_1_20" localSheetId="7">#REF!</definedName>
    <definedName name="CRIT_1_20" localSheetId="9">#REF!</definedName>
    <definedName name="CRIT_1_20">#REF!</definedName>
    <definedName name="CRIT_1_30" localSheetId="6">#REF!</definedName>
    <definedName name="CRIT_1_30" localSheetId="7">#REF!</definedName>
    <definedName name="CRIT_1_30" localSheetId="9">#REF!</definedName>
    <definedName name="CRIT_1_30">#REF!</definedName>
    <definedName name="CRIT_2_10" localSheetId="6">#REF!</definedName>
    <definedName name="CRIT_2_10" localSheetId="7">#REF!</definedName>
    <definedName name="CRIT_2_10" localSheetId="9">#REF!</definedName>
    <definedName name="CRIT_2_10">#REF!</definedName>
    <definedName name="CRIT_2_20" localSheetId="6">#REF!</definedName>
    <definedName name="CRIT_2_20" localSheetId="7">#REF!</definedName>
    <definedName name="CRIT_2_20" localSheetId="9">#REF!</definedName>
    <definedName name="CRIT_2_20">#REF!</definedName>
    <definedName name="CRIT_2_30" localSheetId="6">#REF!</definedName>
    <definedName name="CRIT_2_30" localSheetId="7">#REF!</definedName>
    <definedName name="CRIT_2_30" localSheetId="9">#REF!</definedName>
    <definedName name="CRIT_2_30">#REF!</definedName>
    <definedName name="CRIT_20303" localSheetId="6">#REF!</definedName>
    <definedName name="CRIT_20303" localSheetId="7">#REF!</definedName>
    <definedName name="CRIT_20303" localSheetId="9">#REF!</definedName>
    <definedName name="CRIT_20303">#REF!</definedName>
    <definedName name="CRIT_3_10" localSheetId="6">#REF!</definedName>
    <definedName name="CRIT_3_10" localSheetId="7">#REF!</definedName>
    <definedName name="CRIT_3_10" localSheetId="9">#REF!</definedName>
    <definedName name="CRIT_3_10">#REF!</definedName>
    <definedName name="CRIT_3_20" localSheetId="6">#REF!</definedName>
    <definedName name="CRIT_3_20" localSheetId="7">#REF!</definedName>
    <definedName name="CRIT_3_20" localSheetId="9">#REF!</definedName>
    <definedName name="CRIT_3_20">#REF!</definedName>
    <definedName name="CRIT_3_30" localSheetId="6">#REF!</definedName>
    <definedName name="CRIT_3_30" localSheetId="7">#REF!</definedName>
    <definedName name="CRIT_3_30" localSheetId="9">#REF!</definedName>
    <definedName name="CRIT_3_30">#REF!</definedName>
    <definedName name="CRIT_4_10" localSheetId="6">#REF!</definedName>
    <definedName name="CRIT_4_10" localSheetId="7">#REF!</definedName>
    <definedName name="CRIT_4_10" localSheetId="9">#REF!</definedName>
    <definedName name="CRIT_4_10">#REF!</definedName>
    <definedName name="CRIT_4_20" localSheetId="6">#REF!</definedName>
    <definedName name="CRIT_4_20" localSheetId="7">#REF!</definedName>
    <definedName name="CRIT_4_20" localSheetId="9">#REF!</definedName>
    <definedName name="CRIT_4_20">#REF!</definedName>
    <definedName name="CRIT_4_30" localSheetId="6">#REF!</definedName>
    <definedName name="CRIT_4_30" localSheetId="7">#REF!</definedName>
    <definedName name="CRIT_4_30" localSheetId="9">#REF!</definedName>
    <definedName name="CRIT_4_30">#REF!</definedName>
    <definedName name="CRIT_5_10" localSheetId="6">#REF!</definedName>
    <definedName name="CRIT_5_10" localSheetId="7">#REF!</definedName>
    <definedName name="CRIT_5_10" localSheetId="9">#REF!</definedName>
    <definedName name="CRIT_5_10">#REF!</definedName>
    <definedName name="CRIT_5_20" localSheetId="6">#REF!</definedName>
    <definedName name="CRIT_5_20" localSheetId="7">#REF!</definedName>
    <definedName name="CRIT_5_20" localSheetId="9">#REF!</definedName>
    <definedName name="CRIT_5_20">#REF!</definedName>
    <definedName name="CRIT_5_30" localSheetId="6">#REF!</definedName>
    <definedName name="CRIT_5_30" localSheetId="7">#REF!</definedName>
    <definedName name="CRIT_5_30" localSheetId="9">#REF!</definedName>
    <definedName name="CRIT_5_30">#REF!</definedName>
    <definedName name="CRIT_6_10">[5]Hoja1!$L$1:$M$2</definedName>
    <definedName name="CRIT_6_20">[5]Hoja1!$L$4:$M$5</definedName>
    <definedName name="CRIT_6_30">[5]Hoja1!$L$7:$M$8</definedName>
    <definedName name="CRIT_7_10" localSheetId="6">#REF!</definedName>
    <definedName name="CRIT_7_10" localSheetId="7">#REF!</definedName>
    <definedName name="CRIT_7_10" localSheetId="9">#REF!</definedName>
    <definedName name="CRIT_7_10" localSheetId="17">#REF!</definedName>
    <definedName name="CRIT_7_10">#REF!</definedName>
    <definedName name="CRIT_7_20" localSheetId="6">#REF!</definedName>
    <definedName name="CRIT_7_20" localSheetId="7">#REF!</definedName>
    <definedName name="CRIT_7_20" localSheetId="9">#REF!</definedName>
    <definedName name="CRIT_7_20" localSheetId="17">#REF!</definedName>
    <definedName name="CRIT_7_20">#REF!</definedName>
    <definedName name="CRIT_7_30">[5]Hoja1!$N$7:$O$8</definedName>
    <definedName name="CRIT_8_10" localSheetId="6">#REF!</definedName>
    <definedName name="CRIT_8_10" localSheetId="7">#REF!</definedName>
    <definedName name="CRIT_8_10" localSheetId="9">#REF!</definedName>
    <definedName name="CRIT_8_10" localSheetId="17">#REF!</definedName>
    <definedName name="CRIT_8_10">#REF!</definedName>
    <definedName name="CRIT_8_20" localSheetId="6">#REF!</definedName>
    <definedName name="CRIT_8_20" localSheetId="7">#REF!</definedName>
    <definedName name="CRIT_8_20" localSheetId="9">#REF!</definedName>
    <definedName name="CRIT_8_20" localSheetId="17">#REF!</definedName>
    <definedName name="CRIT_8_20">#REF!</definedName>
    <definedName name="CRIT_8_30" localSheetId="6">#REF!</definedName>
    <definedName name="CRIT_8_30" localSheetId="7">#REF!</definedName>
    <definedName name="CRIT_8_30" localSheetId="9">#REF!</definedName>
    <definedName name="CRIT_8_30" localSheetId="17">#REF!</definedName>
    <definedName name="CRIT_8_30">#REF!</definedName>
    <definedName name="CRIT_9_10" localSheetId="6">#REF!</definedName>
    <definedName name="CRIT_9_10" localSheetId="7">#REF!</definedName>
    <definedName name="CRIT_9_10" localSheetId="9">#REF!</definedName>
    <definedName name="CRIT_9_10">#REF!</definedName>
    <definedName name="CRIT_9_20" localSheetId="6">#REF!</definedName>
    <definedName name="CRIT_9_20" localSheetId="7">#REF!</definedName>
    <definedName name="CRIT_9_20" localSheetId="9">#REF!</definedName>
    <definedName name="CRIT_9_20">#REF!</definedName>
    <definedName name="CRIT_9_30" localSheetId="6">#REF!</definedName>
    <definedName name="CRIT_9_30" localSheetId="7">#REF!</definedName>
    <definedName name="CRIT_9_30" localSheetId="9">#REF!</definedName>
    <definedName name="CRIT_9_30">#REF!</definedName>
    <definedName name="CRIT_BON_1" localSheetId="6">#REF!</definedName>
    <definedName name="CRIT_BON_1" localSheetId="7">#REF!</definedName>
    <definedName name="CRIT_BON_1" localSheetId="9">#REF!</definedName>
    <definedName name="CRIT_BON_1">#REF!</definedName>
    <definedName name="CRIT_BON_10" localSheetId="6">#REF!</definedName>
    <definedName name="CRIT_BON_10" localSheetId="7">#REF!</definedName>
    <definedName name="CRIT_BON_10" localSheetId="9">#REF!</definedName>
    <definedName name="CRIT_BON_10">#REF!</definedName>
    <definedName name="CRIT_BON_11" localSheetId="6">#REF!</definedName>
    <definedName name="CRIT_BON_11" localSheetId="7">#REF!</definedName>
    <definedName name="CRIT_BON_11" localSheetId="9">#REF!</definedName>
    <definedName name="CRIT_BON_11">#REF!</definedName>
    <definedName name="CRIT_BON_12" localSheetId="6">#REF!</definedName>
    <definedName name="CRIT_BON_12" localSheetId="7">#REF!</definedName>
    <definedName name="CRIT_BON_12" localSheetId="9">#REF!</definedName>
    <definedName name="CRIT_BON_12">#REF!</definedName>
    <definedName name="CRIT_BON_2" localSheetId="6">#REF!</definedName>
    <definedName name="CRIT_BON_2" localSheetId="7">#REF!</definedName>
    <definedName name="CRIT_BON_2" localSheetId="9">#REF!</definedName>
    <definedName name="CRIT_BON_2">#REF!</definedName>
    <definedName name="CRIT_BON_3" localSheetId="6">#REF!</definedName>
    <definedName name="CRIT_BON_3" localSheetId="7">#REF!</definedName>
    <definedName name="CRIT_BON_3" localSheetId="9">#REF!</definedName>
    <definedName name="CRIT_BON_3">#REF!</definedName>
    <definedName name="CRIT_BON_4" localSheetId="6">#REF!</definedName>
    <definedName name="CRIT_BON_4" localSheetId="7">#REF!</definedName>
    <definedName name="CRIT_BON_4" localSheetId="9">#REF!</definedName>
    <definedName name="CRIT_BON_4">#REF!</definedName>
    <definedName name="CRIT_BON_5" localSheetId="6">#REF!</definedName>
    <definedName name="CRIT_BON_5" localSheetId="7">#REF!</definedName>
    <definedName name="CRIT_BON_5" localSheetId="9">#REF!</definedName>
    <definedName name="CRIT_BON_5">#REF!</definedName>
    <definedName name="CRIT_BON_6" localSheetId="6">#REF!</definedName>
    <definedName name="CRIT_BON_6" localSheetId="7">#REF!</definedName>
    <definedName name="CRIT_BON_6" localSheetId="9">#REF!</definedName>
    <definedName name="CRIT_BON_6">#REF!</definedName>
    <definedName name="CRIT_BON_7" localSheetId="6">#REF!</definedName>
    <definedName name="CRIT_BON_7" localSheetId="7">#REF!</definedName>
    <definedName name="CRIT_BON_7" localSheetId="9">#REF!</definedName>
    <definedName name="CRIT_BON_7">#REF!</definedName>
    <definedName name="CRIT_BON_8" localSheetId="6">#REF!</definedName>
    <definedName name="CRIT_BON_8" localSheetId="7">#REF!</definedName>
    <definedName name="CRIT_BON_8" localSheetId="9">#REF!</definedName>
    <definedName name="CRIT_BON_8">#REF!</definedName>
    <definedName name="CRIT_BON_9" localSheetId="6">#REF!</definedName>
    <definedName name="CRIT_BON_9" localSheetId="7">#REF!</definedName>
    <definedName name="CRIT_BON_9" localSheetId="9">#REF!</definedName>
    <definedName name="CRIT_BON_9">#REF!</definedName>
    <definedName name="CRIT_CAP" localSheetId="6">#REF!</definedName>
    <definedName name="CRIT_CAP" localSheetId="7">#REF!</definedName>
    <definedName name="CRIT_CAP" localSheetId="9">#REF!</definedName>
    <definedName name="CRIT_CAP">#REF!</definedName>
    <definedName name="CRIT_CAP_1" localSheetId="6">#REF!</definedName>
    <definedName name="CRIT_CAP_1" localSheetId="7">#REF!</definedName>
    <definedName name="CRIT_CAP_1" localSheetId="9">#REF!</definedName>
    <definedName name="CRIT_CAP_1">#REF!</definedName>
    <definedName name="CRIT_CAP_1_27" localSheetId="6">#REF!</definedName>
    <definedName name="CRIT_CAP_1_27" localSheetId="7">#REF!</definedName>
    <definedName name="CRIT_CAP_1_27" localSheetId="9">#REF!</definedName>
    <definedName name="CRIT_CAP_1_27">#REF!</definedName>
    <definedName name="CRIT_CAP_10" localSheetId="6">#REF!</definedName>
    <definedName name="CRIT_CAP_10" localSheetId="7">#REF!</definedName>
    <definedName name="CRIT_CAP_10" localSheetId="9">#REF!</definedName>
    <definedName name="CRIT_CAP_10">#REF!</definedName>
    <definedName name="CRIT_CAP_10_27" localSheetId="6">#REF!</definedName>
    <definedName name="CRIT_CAP_10_27" localSheetId="7">#REF!</definedName>
    <definedName name="CRIT_CAP_10_27" localSheetId="9">#REF!</definedName>
    <definedName name="CRIT_CAP_10_27">#REF!</definedName>
    <definedName name="CRIT_CAP_11" localSheetId="6">#REF!</definedName>
    <definedName name="CRIT_CAP_11" localSheetId="7">#REF!</definedName>
    <definedName name="CRIT_CAP_11" localSheetId="9">#REF!</definedName>
    <definedName name="CRIT_CAP_11">#REF!</definedName>
    <definedName name="CRIT_CAP_11_27" localSheetId="6">#REF!</definedName>
    <definedName name="CRIT_CAP_11_27" localSheetId="7">#REF!</definedName>
    <definedName name="CRIT_CAP_11_27" localSheetId="9">#REF!</definedName>
    <definedName name="CRIT_CAP_11_27">#REF!</definedName>
    <definedName name="CRIT_CAP_12" localSheetId="6">#REF!</definedName>
    <definedName name="CRIT_CAP_12" localSheetId="7">#REF!</definedName>
    <definedName name="CRIT_CAP_12" localSheetId="9">#REF!</definedName>
    <definedName name="CRIT_CAP_12">#REF!</definedName>
    <definedName name="CRIT_CAP_12_27" localSheetId="6">#REF!</definedName>
    <definedName name="CRIT_CAP_12_27" localSheetId="7">#REF!</definedName>
    <definedName name="CRIT_CAP_12_27" localSheetId="9">#REF!</definedName>
    <definedName name="CRIT_CAP_12_27">#REF!</definedName>
    <definedName name="CRIT_CAP_2" localSheetId="6">#REF!</definedName>
    <definedName name="CRIT_CAP_2" localSheetId="7">#REF!</definedName>
    <definedName name="CRIT_CAP_2" localSheetId="9">#REF!</definedName>
    <definedName name="CRIT_CAP_2">#REF!</definedName>
    <definedName name="CRIT_CAP_2_27" localSheetId="6">#REF!</definedName>
    <definedName name="CRIT_CAP_2_27" localSheetId="7">#REF!</definedName>
    <definedName name="CRIT_CAP_2_27" localSheetId="9">#REF!</definedName>
    <definedName name="CRIT_CAP_2_27">#REF!</definedName>
    <definedName name="CRIT_CAP_3" localSheetId="6">#REF!</definedName>
    <definedName name="CRIT_CAP_3" localSheetId="7">#REF!</definedName>
    <definedName name="CRIT_CAP_3" localSheetId="9">#REF!</definedName>
    <definedName name="CRIT_CAP_3">#REF!</definedName>
    <definedName name="CRIT_CAP_3_27" localSheetId="6">#REF!</definedName>
    <definedName name="CRIT_CAP_3_27" localSheetId="7">#REF!</definedName>
    <definedName name="CRIT_CAP_3_27" localSheetId="9">#REF!</definedName>
    <definedName name="CRIT_CAP_3_27">#REF!</definedName>
    <definedName name="CRIT_CAP_4" localSheetId="6">#REF!</definedName>
    <definedName name="CRIT_CAP_4" localSheetId="7">#REF!</definedName>
    <definedName name="CRIT_CAP_4" localSheetId="9">#REF!</definedName>
    <definedName name="CRIT_CAP_4">#REF!</definedName>
    <definedName name="CRIT_CAP_4_27" localSheetId="6">#REF!</definedName>
    <definedName name="CRIT_CAP_4_27" localSheetId="7">#REF!</definedName>
    <definedName name="CRIT_CAP_4_27" localSheetId="9">#REF!</definedName>
    <definedName name="CRIT_CAP_4_27">#REF!</definedName>
    <definedName name="CRIT_CAP_5" localSheetId="6">#REF!</definedName>
    <definedName name="CRIT_CAP_5" localSheetId="7">#REF!</definedName>
    <definedName name="CRIT_CAP_5" localSheetId="9">#REF!</definedName>
    <definedName name="CRIT_CAP_5">#REF!</definedName>
    <definedName name="CRIT_CAP_5_27" localSheetId="6">#REF!</definedName>
    <definedName name="CRIT_CAP_5_27" localSheetId="7">#REF!</definedName>
    <definedName name="CRIT_CAP_5_27" localSheetId="9">#REF!</definedName>
    <definedName name="CRIT_CAP_5_27">#REF!</definedName>
    <definedName name="CRIT_CAP_6" localSheetId="6">#REF!</definedName>
    <definedName name="CRIT_CAP_6" localSheetId="7">#REF!</definedName>
    <definedName name="CRIT_CAP_6" localSheetId="9">#REF!</definedName>
    <definedName name="CRIT_CAP_6">#REF!</definedName>
    <definedName name="CRIT_CAP_6_27" localSheetId="6">#REF!</definedName>
    <definedName name="CRIT_CAP_6_27" localSheetId="7">#REF!</definedName>
    <definedName name="CRIT_CAP_6_27" localSheetId="9">#REF!</definedName>
    <definedName name="CRIT_CAP_6_27">#REF!</definedName>
    <definedName name="CRIT_CAP_7" localSheetId="6">#REF!</definedName>
    <definedName name="CRIT_CAP_7" localSheetId="7">#REF!</definedName>
    <definedName name="CRIT_CAP_7" localSheetId="9">#REF!</definedName>
    <definedName name="CRIT_CAP_7">#REF!</definedName>
    <definedName name="CRIT_CAP_7_27" localSheetId="6">#REF!</definedName>
    <definedName name="CRIT_CAP_7_27" localSheetId="7">#REF!</definedName>
    <definedName name="CRIT_CAP_7_27" localSheetId="9">#REF!</definedName>
    <definedName name="CRIT_CAP_7_27">#REF!</definedName>
    <definedName name="CRIT_CAP_8" localSheetId="6">#REF!</definedName>
    <definedName name="CRIT_CAP_8" localSheetId="7">#REF!</definedName>
    <definedName name="CRIT_CAP_8" localSheetId="9">#REF!</definedName>
    <definedName name="CRIT_CAP_8">#REF!</definedName>
    <definedName name="CRIT_CAP_8_27" localSheetId="6">#REF!</definedName>
    <definedName name="CRIT_CAP_8_27" localSheetId="7">#REF!</definedName>
    <definedName name="CRIT_CAP_8_27" localSheetId="9">#REF!</definedName>
    <definedName name="CRIT_CAP_8_27">#REF!</definedName>
    <definedName name="CRIT_CAP_9" localSheetId="6">#REF!</definedName>
    <definedName name="CRIT_CAP_9" localSheetId="7">#REF!</definedName>
    <definedName name="CRIT_CAP_9" localSheetId="9">#REF!</definedName>
    <definedName name="CRIT_CAP_9">#REF!</definedName>
    <definedName name="CRIT_CAP_9_27" localSheetId="6">#REF!</definedName>
    <definedName name="CRIT_CAP_9_27" localSheetId="7">#REF!</definedName>
    <definedName name="CRIT_CAP_9_27" localSheetId="9">#REF!</definedName>
    <definedName name="CRIT_CAP_9_27">#REF!</definedName>
    <definedName name="CRIT_COR" localSheetId="6">#REF!</definedName>
    <definedName name="CRIT_COR" localSheetId="7">#REF!</definedName>
    <definedName name="CRIT_COR" localSheetId="9">#REF!</definedName>
    <definedName name="CRIT_COR">#REF!</definedName>
    <definedName name="CRIT_COR_1" localSheetId="6">#REF!</definedName>
    <definedName name="CRIT_COR_1" localSheetId="7">#REF!</definedName>
    <definedName name="CRIT_COR_1" localSheetId="9">#REF!</definedName>
    <definedName name="CRIT_COR_1">#REF!</definedName>
    <definedName name="CRIT_COR_10" localSheetId="6">#REF!</definedName>
    <definedName name="CRIT_COR_10" localSheetId="7">#REF!</definedName>
    <definedName name="CRIT_COR_10" localSheetId="9">#REF!</definedName>
    <definedName name="CRIT_COR_10">#REF!</definedName>
    <definedName name="CRIT_COR_11" localSheetId="6">#REF!</definedName>
    <definedName name="CRIT_COR_11" localSheetId="7">#REF!</definedName>
    <definedName name="CRIT_COR_11" localSheetId="9">#REF!</definedName>
    <definedName name="CRIT_COR_11">#REF!</definedName>
    <definedName name="CRIT_COR_12" localSheetId="6">#REF!</definedName>
    <definedName name="CRIT_COR_12" localSheetId="7">#REF!</definedName>
    <definedName name="CRIT_COR_12" localSheetId="9">#REF!</definedName>
    <definedName name="CRIT_COR_12">#REF!</definedName>
    <definedName name="CRIT_COR_2" localSheetId="6">#REF!</definedName>
    <definedName name="CRIT_COR_2" localSheetId="7">#REF!</definedName>
    <definedName name="CRIT_COR_2" localSheetId="9">#REF!</definedName>
    <definedName name="CRIT_COR_2">#REF!</definedName>
    <definedName name="CRIT_COR_3" localSheetId="6">#REF!</definedName>
    <definedName name="CRIT_COR_3" localSheetId="7">#REF!</definedName>
    <definedName name="CRIT_COR_3" localSheetId="9">#REF!</definedName>
    <definedName name="CRIT_COR_3">#REF!</definedName>
    <definedName name="CRIT_COR_4" localSheetId="6">#REF!</definedName>
    <definedName name="CRIT_COR_4" localSheetId="7">#REF!</definedName>
    <definedName name="CRIT_COR_4" localSheetId="9">#REF!</definedName>
    <definedName name="CRIT_COR_4">#REF!</definedName>
    <definedName name="CRIT_COR_5" localSheetId="6">#REF!</definedName>
    <definedName name="CRIT_COR_5" localSheetId="7">#REF!</definedName>
    <definedName name="CRIT_COR_5" localSheetId="9">#REF!</definedName>
    <definedName name="CRIT_COR_5">#REF!</definedName>
    <definedName name="CRIT_COR_6" localSheetId="6">#REF!</definedName>
    <definedName name="CRIT_COR_6" localSheetId="7">#REF!</definedName>
    <definedName name="CRIT_COR_6" localSheetId="9">#REF!</definedName>
    <definedName name="CRIT_COR_6">#REF!</definedName>
    <definedName name="CRIT_COR_7" localSheetId="6">#REF!</definedName>
    <definedName name="CRIT_COR_7" localSheetId="7">#REF!</definedName>
    <definedName name="CRIT_COR_7" localSheetId="9">#REF!</definedName>
    <definedName name="CRIT_COR_7">#REF!</definedName>
    <definedName name="CRIT_COR_8" localSheetId="6">#REF!</definedName>
    <definedName name="CRIT_COR_8" localSheetId="7">#REF!</definedName>
    <definedName name="CRIT_COR_8" localSheetId="9">#REF!</definedName>
    <definedName name="CRIT_COR_8">#REF!</definedName>
    <definedName name="CRIT_COR_9" localSheetId="6">#REF!</definedName>
    <definedName name="CRIT_COR_9" localSheetId="7">#REF!</definedName>
    <definedName name="CRIT_COR_9" localSheetId="9">#REF!</definedName>
    <definedName name="CRIT_COR_9">#REF!</definedName>
    <definedName name="CRIT_NIV_1" localSheetId="6">#REF!</definedName>
    <definedName name="CRIT_NIV_1" localSheetId="7">#REF!</definedName>
    <definedName name="CRIT_NIV_1" localSheetId="9">#REF!</definedName>
    <definedName name="CRIT_NIV_1">#REF!</definedName>
    <definedName name="CRIT_NIV_2" localSheetId="6">#REF!</definedName>
    <definedName name="CRIT_NIV_2" localSheetId="7">#REF!</definedName>
    <definedName name="CRIT_NIV_2" localSheetId="9">#REF!</definedName>
    <definedName name="CRIT_NIV_2">#REF!</definedName>
    <definedName name="CRIT_NIV_3" localSheetId="6">#REF!</definedName>
    <definedName name="CRIT_NIV_3" localSheetId="7">#REF!</definedName>
    <definedName name="CRIT_NIV_3" localSheetId="9">#REF!</definedName>
    <definedName name="CRIT_NIV_3">#REF!</definedName>
    <definedName name="CRIT_NIV_4" localSheetId="6">#REF!</definedName>
    <definedName name="CRIT_NIV_4" localSheetId="7">#REF!</definedName>
    <definedName name="CRIT_NIV_4" localSheetId="9">#REF!</definedName>
    <definedName name="CRIT_NIV_4">#REF!</definedName>
    <definedName name="CRIT_NIV_5" localSheetId="6">#REF!</definedName>
    <definedName name="CRIT_NIV_5" localSheetId="7">#REF!</definedName>
    <definedName name="CRIT_NIV_5" localSheetId="9">#REF!</definedName>
    <definedName name="CRIT_NIV_5">#REF!</definedName>
    <definedName name="CRIT_NIV_8" localSheetId="6">#REF!</definedName>
    <definedName name="CRIT_NIV_8" localSheetId="7">#REF!</definedName>
    <definedName name="CRIT_NIV_8" localSheetId="9">#REF!</definedName>
    <definedName name="CRIT_NIV_8">#REF!</definedName>
    <definedName name="CRIT_NIV_9" localSheetId="6">#REF!</definedName>
    <definedName name="CRIT_NIV_9" localSheetId="7">#REF!</definedName>
    <definedName name="CRIT_NIV_9" localSheetId="9">#REF!</definedName>
    <definedName name="CRIT_NIV_9">#REF!</definedName>
    <definedName name="CRIT_RUBRO" localSheetId="6">#REF!</definedName>
    <definedName name="CRIT_RUBRO" localSheetId="7">#REF!</definedName>
    <definedName name="CRIT_RUBRO" localSheetId="9">#REF!</definedName>
    <definedName name="CRIT_RUBRO">#REF!</definedName>
    <definedName name="CRIT_TIPO_1" localSheetId="6">#REF!</definedName>
    <definedName name="CRIT_TIPO_1" localSheetId="7">#REF!</definedName>
    <definedName name="CRIT_TIPO_1" localSheetId="9">#REF!</definedName>
    <definedName name="CRIT_TIPO_1">#REF!</definedName>
    <definedName name="CRIT_TIPO_3" localSheetId="6">#REF!</definedName>
    <definedName name="CRIT_TIPO_3" localSheetId="7">#REF!</definedName>
    <definedName name="CRIT_TIPO_3" localSheetId="9">#REF!</definedName>
    <definedName name="CRIT_TIPO_3">#REF!</definedName>
    <definedName name="crit101" localSheetId="6">#REF!</definedName>
    <definedName name="crit101" localSheetId="7">#REF!</definedName>
    <definedName name="crit101" localSheetId="9">#REF!</definedName>
    <definedName name="crit101">#REF!</definedName>
    <definedName name="CRIT1022" localSheetId="6">#REF!</definedName>
    <definedName name="CRIT1022" localSheetId="7">#REF!</definedName>
    <definedName name="CRIT1022" localSheetId="9">#REF!</definedName>
    <definedName name="CRIT1022">#REF!</definedName>
    <definedName name="crit1027" localSheetId="6">#REF!</definedName>
    <definedName name="crit1027" localSheetId="7">#REF!</definedName>
    <definedName name="crit1027" localSheetId="9">#REF!</definedName>
    <definedName name="crit1027">#REF!</definedName>
    <definedName name="CRIT11_1_1">'[6]G04_01-01 revisado'!$AF$1:$AF$2</definedName>
    <definedName name="CRIT11_1_2" localSheetId="6">#REF!</definedName>
    <definedName name="CRIT11_1_2" localSheetId="7">#REF!</definedName>
    <definedName name="CRIT11_1_2" localSheetId="9">#REF!</definedName>
    <definedName name="CRIT11_1_2" localSheetId="17">#REF!</definedName>
    <definedName name="CRIT11_1_2">#REF!</definedName>
    <definedName name="CRIT11_1_3" localSheetId="6">#REF!</definedName>
    <definedName name="CRIT11_1_3" localSheetId="7">#REF!</definedName>
    <definedName name="CRIT11_1_3" localSheetId="9">#REF!</definedName>
    <definedName name="CRIT11_1_3" localSheetId="17">#REF!</definedName>
    <definedName name="CRIT11_1_3">#REF!</definedName>
    <definedName name="CRIT11_1_4" localSheetId="6">#REF!</definedName>
    <definedName name="CRIT11_1_4" localSheetId="7">#REF!</definedName>
    <definedName name="CRIT11_1_4" localSheetId="9">#REF!</definedName>
    <definedName name="CRIT11_1_4" localSheetId="17">#REF!</definedName>
    <definedName name="CRIT11_1_4">#REF!</definedName>
    <definedName name="CRIT11_1_5" localSheetId="6">#REF!</definedName>
    <definedName name="CRIT11_1_5" localSheetId="7">#REF!</definedName>
    <definedName name="CRIT11_1_5" localSheetId="9">#REF!</definedName>
    <definedName name="CRIT11_1_5">#REF!</definedName>
    <definedName name="CRIT11_1_6" localSheetId="6">#REF!</definedName>
    <definedName name="CRIT11_1_6" localSheetId="7">#REF!</definedName>
    <definedName name="CRIT11_1_6" localSheetId="9">#REF!</definedName>
    <definedName name="CRIT11_1_6">#REF!</definedName>
    <definedName name="CRIT11_1_7" localSheetId="6">#REF!</definedName>
    <definedName name="CRIT11_1_7" localSheetId="7">#REF!</definedName>
    <definedName name="CRIT11_1_7" localSheetId="9">#REF!</definedName>
    <definedName name="CRIT11_1_7">#REF!</definedName>
    <definedName name="CRIT11_1_8" localSheetId="6">#REF!</definedName>
    <definedName name="CRIT11_1_8" localSheetId="7">#REF!</definedName>
    <definedName name="CRIT11_1_8" localSheetId="9">#REF!</definedName>
    <definedName name="CRIT11_1_8">#REF!</definedName>
    <definedName name="CRIT11_1_9" localSheetId="6">#REF!</definedName>
    <definedName name="CRIT11_1_9" localSheetId="7">#REF!</definedName>
    <definedName name="CRIT11_1_9" localSheetId="9">#REF!</definedName>
    <definedName name="CRIT11_1_9">#REF!</definedName>
    <definedName name="CRIT159" localSheetId="6">#REF!</definedName>
    <definedName name="CRIT159" localSheetId="7">#REF!</definedName>
    <definedName name="CRIT159" localSheetId="9">#REF!</definedName>
    <definedName name="CRIT159">#REF!</definedName>
    <definedName name="CRIT2013" localSheetId="6">#REF!</definedName>
    <definedName name="CRIT2013" localSheetId="7">#REF!</definedName>
    <definedName name="CRIT2013" localSheetId="9">#REF!</definedName>
    <definedName name="CRIT2013">#REF!</definedName>
    <definedName name="CRIT20401" localSheetId="6">#REF!</definedName>
    <definedName name="CRIT20401" localSheetId="7">#REF!</definedName>
    <definedName name="CRIT20401" localSheetId="9">#REF!</definedName>
    <definedName name="CRIT20401">#REF!</definedName>
    <definedName name="CRIT20402" localSheetId="6">#REF!</definedName>
    <definedName name="CRIT20402" localSheetId="7">#REF!</definedName>
    <definedName name="CRIT20402" localSheetId="9">#REF!</definedName>
    <definedName name="CRIT20402">#REF!</definedName>
    <definedName name="CRIT20403" localSheetId="6">#REF!</definedName>
    <definedName name="CRIT20403" localSheetId="7">#REF!</definedName>
    <definedName name="CRIT20403" localSheetId="9">#REF!</definedName>
    <definedName name="CRIT20403">#REF!</definedName>
    <definedName name="CRIT20409" localSheetId="6">#REF!</definedName>
    <definedName name="CRIT20409" localSheetId="7">#REF!</definedName>
    <definedName name="CRIT20409" localSheetId="9">#REF!</definedName>
    <definedName name="CRIT20409">#REF!</definedName>
    <definedName name="CRIT20503" localSheetId="6">#REF!</definedName>
    <definedName name="CRIT20503" localSheetId="7">#REF!</definedName>
    <definedName name="CRIT20503" localSheetId="9">#REF!</definedName>
    <definedName name="CRIT20503">#REF!</definedName>
    <definedName name="CRIT20655" localSheetId="6">#REF!</definedName>
    <definedName name="CRIT20655" localSheetId="7">#REF!</definedName>
    <definedName name="CRIT20655" localSheetId="9">#REF!</definedName>
    <definedName name="CRIT20655">#REF!</definedName>
    <definedName name="crit20999" localSheetId="6">#REF!</definedName>
    <definedName name="crit20999" localSheetId="7">#REF!</definedName>
    <definedName name="crit20999" localSheetId="9">#REF!</definedName>
    <definedName name="crit20999">#REF!</definedName>
    <definedName name="CRIT30" localSheetId="6">#REF!</definedName>
    <definedName name="CRIT30" localSheetId="7">#REF!</definedName>
    <definedName name="CRIT30" localSheetId="9">#REF!</definedName>
    <definedName name="CRIT30">#REF!</definedName>
    <definedName name="crit301" localSheetId="6">#REF!</definedName>
    <definedName name="crit301" localSheetId="7">#REF!</definedName>
    <definedName name="crit301" localSheetId="9">#REF!</definedName>
    <definedName name="crit301">#REF!</definedName>
    <definedName name="crit3027" localSheetId="6">#REF!</definedName>
    <definedName name="crit3027" localSheetId="7">#REF!</definedName>
    <definedName name="crit3027" localSheetId="9">#REF!</definedName>
    <definedName name="crit3027">#REF!</definedName>
    <definedName name="CRIT30359" localSheetId="6">#REF!</definedName>
    <definedName name="CRIT30359" localSheetId="7">#REF!</definedName>
    <definedName name="CRIT30359" localSheetId="9">#REF!</definedName>
    <definedName name="CRIT30359">#REF!</definedName>
    <definedName name="CRIT30402" localSheetId="6">#REF!</definedName>
    <definedName name="CRIT30402" localSheetId="7">#REF!</definedName>
    <definedName name="CRIT30402" localSheetId="9">#REF!</definedName>
    <definedName name="CRIT30402">#REF!</definedName>
    <definedName name="CRIT30409" localSheetId="6">#REF!</definedName>
    <definedName name="CRIT30409" localSheetId="7">#REF!</definedName>
    <definedName name="CRIT30409" localSheetId="9">#REF!</definedName>
    <definedName name="CRIT30409">#REF!</definedName>
    <definedName name="CRIT30503" localSheetId="6">#REF!</definedName>
    <definedName name="CRIT30503" localSheetId="7">#REF!</definedName>
    <definedName name="CRIT30503" localSheetId="9">#REF!</definedName>
    <definedName name="CRIT30503">#REF!</definedName>
    <definedName name="crit30506" localSheetId="6">#REF!</definedName>
    <definedName name="crit30506" localSheetId="7">#REF!</definedName>
    <definedName name="crit30506" localSheetId="9">#REF!</definedName>
    <definedName name="crit30506">#REF!</definedName>
    <definedName name="CRIT30509" localSheetId="6">#REF!</definedName>
    <definedName name="CRIT30509" localSheetId="7">#REF!</definedName>
    <definedName name="CRIT30509" localSheetId="9">#REF!</definedName>
    <definedName name="CRIT30509">#REF!</definedName>
    <definedName name="_xlnm.Criteria" localSheetId="6">#REF!</definedName>
    <definedName name="_xlnm.Criteria" localSheetId="17">#REF!</definedName>
    <definedName name="_xlnm.Criteria">#REF!</definedName>
    <definedName name="CRITODO" localSheetId="6">#REF!</definedName>
    <definedName name="CRITODO" localSheetId="7">#REF!</definedName>
    <definedName name="CRITODO" localSheetId="9">#REF!</definedName>
    <definedName name="CRITODO">#REF!</definedName>
    <definedName name="CUERPO" localSheetId="6">#REF!</definedName>
    <definedName name="CUERPO" localSheetId="7">#REF!</definedName>
    <definedName name="CUERPO" localSheetId="9">#REF!</definedName>
    <definedName name="CUERPO">#REF!</definedName>
    <definedName name="DATOS" localSheetId="6">#REF!</definedName>
    <definedName name="DATOS" localSheetId="7">#REF!</definedName>
    <definedName name="DATOS" localSheetId="9">#REF!</definedName>
    <definedName name="DATOS">#REF!</definedName>
    <definedName name="DATOS_001">[7]G04_001!$A$1:$Y$246</definedName>
    <definedName name="DATOS_0101">'[6]G04_01-01 revisado'!$A$1:$Y$303</definedName>
    <definedName name="DATOS_PFI" localSheetId="6">#REF!</definedName>
    <definedName name="DATOS_PFI" localSheetId="7">#REF!</definedName>
    <definedName name="DATOS_PFI" localSheetId="9">#REF!</definedName>
    <definedName name="DATOS_PFI" localSheetId="17">#REF!</definedName>
    <definedName name="DATOS_PFI">#REF!</definedName>
    <definedName name="DATOS_TIPO_1" localSheetId="6">#REF!</definedName>
    <definedName name="DATOS_TIPO_1" localSheetId="7">#REF!</definedName>
    <definedName name="DATOS_TIPO_1" localSheetId="9">#REF!</definedName>
    <definedName name="DATOS_TIPO_1" localSheetId="17">#REF!</definedName>
    <definedName name="DATOS_TIPO_1">#REF!</definedName>
    <definedName name="DATOS_TIPO_3" localSheetId="6">#REF!</definedName>
    <definedName name="DATOS_TIPO_3" localSheetId="7">#REF!</definedName>
    <definedName name="DATOS_TIPO_3" localSheetId="9">#REF!</definedName>
    <definedName name="DATOS_TIPO_3" localSheetId="17">#REF!</definedName>
    <definedName name="DATOS_TIPO_3">#REF!</definedName>
    <definedName name="DES_2013" localSheetId="6">#REF!</definedName>
    <definedName name="DES_2013" localSheetId="7">#REF!</definedName>
    <definedName name="DES_2013" localSheetId="9">#REF!</definedName>
    <definedName name="DES_2013">#REF!</definedName>
    <definedName name="DES_20303" localSheetId="6">#REF!</definedName>
    <definedName name="DES_20303" localSheetId="7">#REF!</definedName>
    <definedName name="DES_20303" localSheetId="9">#REF!</definedName>
    <definedName name="DES_20303">#REF!</definedName>
    <definedName name="DES_20401" localSheetId="6">#REF!</definedName>
    <definedName name="DES_20401" localSheetId="7">#REF!</definedName>
    <definedName name="DES_20401" localSheetId="9">#REF!</definedName>
    <definedName name="DES_20401">#REF!</definedName>
    <definedName name="DES_20403" localSheetId="6">#REF!</definedName>
    <definedName name="DES_20403" localSheetId="7">#REF!</definedName>
    <definedName name="DES_20403" localSheetId="9">#REF!</definedName>
    <definedName name="DES_20403">#REF!</definedName>
    <definedName name="DES_20409" localSheetId="6">#REF!</definedName>
    <definedName name="DES_20409" localSheetId="7">#REF!</definedName>
    <definedName name="DES_20409" localSheetId="9">#REF!</definedName>
    <definedName name="DES_20409">#REF!</definedName>
    <definedName name="DES_20503" localSheetId="6">#REF!</definedName>
    <definedName name="DES_20503" localSheetId="7">#REF!</definedName>
    <definedName name="DES_20503" localSheetId="9">#REF!</definedName>
    <definedName name="DES_20503">#REF!</definedName>
    <definedName name="DES_20655" localSheetId="6">#REF!</definedName>
    <definedName name="DES_20655" localSheetId="7">#REF!</definedName>
    <definedName name="DES_20655" localSheetId="9">#REF!</definedName>
    <definedName name="DES_20655">#REF!</definedName>
    <definedName name="DES_30027" localSheetId="6">#REF!</definedName>
    <definedName name="DES_30027" localSheetId="7">#REF!</definedName>
    <definedName name="DES_30027" localSheetId="9">#REF!</definedName>
    <definedName name="DES_30027">#REF!</definedName>
    <definedName name="DES_30359" localSheetId="6">#REF!</definedName>
    <definedName name="DES_30359" localSheetId="7">#REF!</definedName>
    <definedName name="DES_30359" localSheetId="9">#REF!</definedName>
    <definedName name="DES_30359">#REF!</definedName>
    <definedName name="DES_30402" localSheetId="6">#REF!</definedName>
    <definedName name="DES_30402" localSheetId="7">#REF!</definedName>
    <definedName name="DES_30402" localSheetId="9">#REF!</definedName>
    <definedName name="DES_30402">#REF!</definedName>
    <definedName name="DES_30509" localSheetId="6">#REF!</definedName>
    <definedName name="DES_30509" localSheetId="7">#REF!</definedName>
    <definedName name="DES_30509" localSheetId="9">#REF!</definedName>
    <definedName name="DES_30509">#REF!</definedName>
    <definedName name="dfbdbg" localSheetId="6">#REF!</definedName>
    <definedName name="dfbdbg" localSheetId="17">#REF!</definedName>
    <definedName name="dfbdbg">#REF!</definedName>
    <definedName name="e" localSheetId="6">#REF!</definedName>
    <definedName name="e" localSheetId="7">#REF!</definedName>
    <definedName name="e" localSheetId="9">#REF!</definedName>
    <definedName name="e" localSheetId="10">#REF!</definedName>
    <definedName name="e">#REF!</definedName>
    <definedName name="ebtgb" localSheetId="6">#REF!</definedName>
    <definedName name="ebtgb" localSheetId="17">#REF!</definedName>
    <definedName name="ebtgb">#REF!</definedName>
    <definedName name="ENCA" localSheetId="6">#REF!</definedName>
    <definedName name="ENCA" localSheetId="7">#REF!</definedName>
    <definedName name="ENCA" localSheetId="9">#REF!</definedName>
    <definedName name="ENCA">#REF!</definedName>
    <definedName name="enter" localSheetId="6">#REF!</definedName>
    <definedName name="enter" localSheetId="7">#REF!</definedName>
    <definedName name="enter" localSheetId="9">#REF!</definedName>
    <definedName name="enter">#REF!</definedName>
    <definedName name="Entidades">[8]Entidades!$C$1:$D$75</definedName>
    <definedName name="entro" localSheetId="6">#REF!</definedName>
    <definedName name="entro" localSheetId="7">#REF!</definedName>
    <definedName name="entro" localSheetId="9">#REF!</definedName>
    <definedName name="entro" localSheetId="17">#REF!</definedName>
    <definedName name="entro">#REF!</definedName>
    <definedName name="EXTERNO" localSheetId="6">#REF!</definedName>
    <definedName name="EXTERNO" localSheetId="7">#REF!</definedName>
    <definedName name="EXTERNO" localSheetId="9">#REF!</definedName>
    <definedName name="EXTERNO" localSheetId="17">#REF!</definedName>
    <definedName name="EXTERNO">#REF!</definedName>
    <definedName name="ffff" localSheetId="6">#REF!</definedName>
    <definedName name="ffff" localSheetId="7">#REF!</definedName>
    <definedName name="ffff" localSheetId="9">#REF!</definedName>
    <definedName name="ffff" localSheetId="10">#REF!</definedName>
    <definedName name="ffff">#REF!</definedName>
    <definedName name="Gabinete" localSheetId="6">[16]OBRAS!#REF!</definedName>
    <definedName name="Gabinete" localSheetId="7">[9]OBRAS!#REF!</definedName>
    <definedName name="Gabinete" localSheetId="9">[16]OBRAS!#REF!</definedName>
    <definedName name="Gabinete" localSheetId="17">[9]OBRAS!#REF!</definedName>
    <definedName name="Gabinete">[9]OBRAS!#REF!</definedName>
    <definedName name="GABINETE_REPART" localSheetId="6">#REF!</definedName>
    <definedName name="GABINETE_REPART" localSheetId="7">#REF!</definedName>
    <definedName name="GABINETE_REPART" localSheetId="9">#REF!</definedName>
    <definedName name="GABINETE_REPART" localSheetId="17">#REF!</definedName>
    <definedName name="GABINETE_REPART">#REF!</definedName>
    <definedName name="Garfico1" localSheetId="6">#REF!</definedName>
    <definedName name="Garfico1" localSheetId="7">#REF!</definedName>
    <definedName name="Garfico1" localSheetId="9">#REF!</definedName>
    <definedName name="Garfico1" localSheetId="10">#REF!</definedName>
    <definedName name="Garfico1">#REF!</definedName>
    <definedName name="GGGGGGG" localSheetId="6">#REF!</definedName>
    <definedName name="GGGGGGG" localSheetId="7">#REF!</definedName>
    <definedName name="GGGGGGG" localSheetId="9">#REF!</definedName>
    <definedName name="GGGGGGG" localSheetId="10">#REF!</definedName>
    <definedName name="GGGGGGG">#REF!</definedName>
    <definedName name="Gra" localSheetId="6">#REF!</definedName>
    <definedName name="Gra" localSheetId="7">#REF!</definedName>
    <definedName name="Gra" localSheetId="9">#REF!</definedName>
    <definedName name="Gra">#REF!</definedName>
    <definedName name="GRAFI" localSheetId="6">#REF!</definedName>
    <definedName name="GRAFI" localSheetId="7">#REF!</definedName>
    <definedName name="GRAFI" localSheetId="9">#REF!</definedName>
    <definedName name="GRAFI" localSheetId="10">#REF!</definedName>
    <definedName name="GRAFI">#REF!</definedName>
    <definedName name="GRAFI1" localSheetId="6">#REF!</definedName>
    <definedName name="GRAFI1" localSheetId="7">#REF!</definedName>
    <definedName name="GRAFI1" localSheetId="9">#REF!</definedName>
    <definedName name="GRAFI1" localSheetId="10">#REF!</definedName>
    <definedName name="GRAFI1">#REF!</definedName>
    <definedName name="GRAFICO" localSheetId="6">#REF!</definedName>
    <definedName name="GRAFICO" localSheetId="7">#REF!</definedName>
    <definedName name="GRAFICO" localSheetId="9">#REF!</definedName>
    <definedName name="GRAFICO" localSheetId="10">#REF!</definedName>
    <definedName name="GRAFICO">#REF!</definedName>
    <definedName name="INVER" localSheetId="6">#REF!</definedName>
    <definedName name="INVER" localSheetId="7">#REF!</definedName>
    <definedName name="INVER" localSheetId="9">#REF!</definedName>
    <definedName name="INVER">#REF!</definedName>
    <definedName name="joleor" localSheetId="6">#REF!</definedName>
    <definedName name="joleor" localSheetId="17">#REF!</definedName>
    <definedName name="joleor">#REF!</definedName>
    <definedName name="KL" localSheetId="6">[14]Clasificador!$A$1:$B$341</definedName>
    <definedName name="KL" localSheetId="9">[14]Clasificador!$A$1:$B$341</definedName>
    <definedName name="KL" localSheetId="17">[1]Clasificador!$A$1:$B$341</definedName>
    <definedName name="KL">[1]Clasificador!$A$1:$B$341</definedName>
    <definedName name="Level1">[4]MER!$J$15</definedName>
    <definedName name="Level11">[4]MER!$J$25</definedName>
    <definedName name="Level2">[4]MER!$J$16</definedName>
    <definedName name="Level3">[4]MER!$J$17</definedName>
    <definedName name="Level4">[4]MER!$J$18</definedName>
    <definedName name="Level7">[4]MER!$J$21</definedName>
    <definedName name="Level8">[4]MER!$J$22</definedName>
    <definedName name="Level9">[4]MER!$J$23</definedName>
    <definedName name="LOCAL" localSheetId="6">#REF!</definedName>
    <definedName name="LOCAL" localSheetId="7">#REF!</definedName>
    <definedName name="LOCAL" localSheetId="9">#REF!</definedName>
    <definedName name="LOCAL" localSheetId="17">#REF!</definedName>
    <definedName name="LOCAL">#REF!</definedName>
    <definedName name="MIL" localSheetId="6">#REF!</definedName>
    <definedName name="MIL" localSheetId="7">#REF!</definedName>
    <definedName name="MIL" localSheetId="9">#REF!</definedName>
    <definedName name="MIL" localSheetId="17">#REF!</definedName>
    <definedName name="MIL">#REF!</definedName>
    <definedName name="Modalidad">[8]Entidades!$C$82:$D$86</definedName>
    <definedName name="Moneda">[8]Entidades!$C$90:$D$92</definedName>
    <definedName name="nu" localSheetId="6">#REF!</definedName>
    <definedName name="nu" localSheetId="17">#REF!</definedName>
    <definedName name="nu">#REF!</definedName>
    <definedName name="OLE_LINK1" localSheetId="6">'4.1 CC POD'!$A$26</definedName>
    <definedName name="olp" localSheetId="6">[14]Clasificador!$A$1:$B$341</definedName>
    <definedName name="olp" localSheetId="9">[14]Clasificador!$A$1:$B$341</definedName>
    <definedName name="olp" localSheetId="17">[1]Clasificador!$A$1:$B$341</definedName>
    <definedName name="olp">[1]Clasificador!$A$1:$B$341</definedName>
    <definedName name="Pal_Workbook_GUID" hidden="1">"8MAZQ1ICKXZHGXFQBCV4XLED"</definedName>
    <definedName name="PC_11_10" localSheetId="6">#REF!</definedName>
    <definedName name="PC_11_10" localSheetId="7">#REF!</definedName>
    <definedName name="PC_11_10" localSheetId="9">#REF!</definedName>
    <definedName name="PC_11_10" localSheetId="17">#REF!</definedName>
    <definedName name="PC_11_10">#REF!</definedName>
    <definedName name="PC_11_20" localSheetId="6">#REF!</definedName>
    <definedName name="PC_11_20" localSheetId="7">#REF!</definedName>
    <definedName name="PC_11_20" localSheetId="9">#REF!</definedName>
    <definedName name="PC_11_20" localSheetId="17">#REF!</definedName>
    <definedName name="PC_11_20">#REF!</definedName>
    <definedName name="PC_11_30" localSheetId="6">#REF!</definedName>
    <definedName name="PC_11_30" localSheetId="7">#REF!</definedName>
    <definedName name="PC_11_30" localSheetId="9">#REF!</definedName>
    <definedName name="PC_11_30" localSheetId="17">#REF!</definedName>
    <definedName name="PC_11_30">#REF!</definedName>
    <definedName name="PC_12_10" localSheetId="6">#REF!</definedName>
    <definedName name="PC_12_10" localSheetId="7">#REF!</definedName>
    <definedName name="PC_12_10" localSheetId="9">#REF!</definedName>
    <definedName name="PC_12_10">#REF!</definedName>
    <definedName name="PC_12_20" localSheetId="6">#REF!</definedName>
    <definedName name="PC_12_20" localSheetId="7">#REF!</definedName>
    <definedName name="PC_12_20" localSheetId="9">#REF!</definedName>
    <definedName name="PC_12_20">#REF!</definedName>
    <definedName name="PC_12_30" localSheetId="6">#REF!</definedName>
    <definedName name="PC_12_30" localSheetId="7">#REF!</definedName>
    <definedName name="PC_12_30" localSheetId="9">#REF!</definedName>
    <definedName name="PC_12_30">#REF!</definedName>
    <definedName name="PC_19_10" localSheetId="6">#REF!</definedName>
    <definedName name="PC_19_10" localSheetId="7">#REF!</definedName>
    <definedName name="PC_19_10" localSheetId="9">#REF!</definedName>
    <definedName name="PC_19_10">#REF!</definedName>
    <definedName name="PC_19_20" localSheetId="6">#REF!</definedName>
    <definedName name="PC_19_20" localSheetId="7">#REF!</definedName>
    <definedName name="PC_19_20" localSheetId="9">#REF!</definedName>
    <definedName name="PC_19_20">#REF!</definedName>
    <definedName name="PC_19_30" localSheetId="6">#REF!</definedName>
    <definedName name="PC_19_30" localSheetId="7">#REF!</definedName>
    <definedName name="PC_19_30" localSheetId="9">#REF!</definedName>
    <definedName name="PC_19_30">#REF!</definedName>
    <definedName name="PC_20_10" localSheetId="6">#REF!</definedName>
    <definedName name="PC_20_10" localSheetId="7">#REF!</definedName>
    <definedName name="PC_20_10" localSheetId="9">#REF!</definedName>
    <definedName name="PC_20_10">#REF!</definedName>
    <definedName name="PC_20_20" localSheetId="6">#REF!</definedName>
    <definedName name="PC_20_20" localSheetId="7">#REF!</definedName>
    <definedName name="PC_20_20" localSheetId="9">#REF!</definedName>
    <definedName name="PC_20_20">#REF!</definedName>
    <definedName name="PC_20_30" localSheetId="6">#REF!</definedName>
    <definedName name="PC_20_30" localSheetId="7">#REF!</definedName>
    <definedName name="PC_20_30" localSheetId="9">#REF!</definedName>
    <definedName name="PC_20_30">#REF!</definedName>
    <definedName name="PC_34_10" localSheetId="6">#REF!</definedName>
    <definedName name="PC_34_10" localSheetId="7">#REF!</definedName>
    <definedName name="PC_34_10" localSheetId="9">#REF!</definedName>
    <definedName name="PC_34_10">#REF!</definedName>
    <definedName name="PC_34_20" localSheetId="6">#REF!</definedName>
    <definedName name="PC_34_20" localSheetId="7">#REF!</definedName>
    <definedName name="PC_34_20" localSheetId="9">#REF!</definedName>
    <definedName name="PC_34_20">#REF!</definedName>
    <definedName name="PC_34_30" localSheetId="6">#REF!</definedName>
    <definedName name="PC_34_30" localSheetId="7">#REF!</definedName>
    <definedName name="PC_34_30" localSheetId="9">#REF!</definedName>
    <definedName name="PC_34_30">#REF!</definedName>
    <definedName name="PC_42_10" localSheetId="6">#REF!</definedName>
    <definedName name="PC_42_10" localSheetId="7">#REF!</definedName>
    <definedName name="PC_42_10" localSheetId="9">#REF!</definedName>
    <definedName name="PC_42_10">#REF!</definedName>
    <definedName name="PC_42_20" localSheetId="6">#REF!</definedName>
    <definedName name="PC_42_20" localSheetId="7">#REF!</definedName>
    <definedName name="PC_42_20" localSheetId="9">#REF!</definedName>
    <definedName name="PC_42_20">#REF!</definedName>
    <definedName name="PC_50_10" localSheetId="6">#REF!</definedName>
    <definedName name="PC_50_10" localSheetId="7">#REF!</definedName>
    <definedName name="PC_50_10" localSheetId="9">#REF!</definedName>
    <definedName name="PC_50_10">#REF!</definedName>
    <definedName name="PC_50_20" localSheetId="6">#REF!</definedName>
    <definedName name="PC_50_20" localSheetId="7">#REF!</definedName>
    <definedName name="PC_50_20" localSheetId="9">#REF!</definedName>
    <definedName name="PC_50_20">#REF!</definedName>
    <definedName name="PC_50_30" localSheetId="6">#REF!</definedName>
    <definedName name="PC_50_30" localSheetId="7">#REF!</definedName>
    <definedName name="PC_50_30" localSheetId="9">#REF!</definedName>
    <definedName name="PC_50_30">#REF!</definedName>
    <definedName name="PC_61_10" localSheetId="6">#REF!</definedName>
    <definedName name="PC_61_10" localSheetId="7">#REF!</definedName>
    <definedName name="PC_61_10" localSheetId="9">#REF!</definedName>
    <definedName name="PC_61_10">#REF!</definedName>
    <definedName name="PC_61_20" localSheetId="6">#REF!</definedName>
    <definedName name="PC_61_20" localSheetId="7">#REF!</definedName>
    <definedName name="PC_61_20" localSheetId="9">#REF!</definedName>
    <definedName name="PC_61_20">#REF!</definedName>
    <definedName name="PC_61_30" localSheetId="6">#REF!</definedName>
    <definedName name="PC_61_30" localSheetId="7">#REF!</definedName>
    <definedName name="PC_61_30" localSheetId="9">#REF!</definedName>
    <definedName name="PC_61_30">#REF!</definedName>
    <definedName name="PC_62_10" localSheetId="6">#REF!</definedName>
    <definedName name="PC_62_10" localSheetId="7">#REF!</definedName>
    <definedName name="PC_62_10" localSheetId="9">#REF!</definedName>
    <definedName name="PC_62_10">#REF!</definedName>
    <definedName name="PC_62_20" localSheetId="6">#REF!</definedName>
    <definedName name="PC_62_20" localSheetId="7">#REF!</definedName>
    <definedName name="PC_62_20" localSheetId="9">#REF!</definedName>
    <definedName name="PC_62_20">#REF!</definedName>
    <definedName name="PC_62_30" localSheetId="6">#REF!</definedName>
    <definedName name="PC_62_30" localSheetId="7">#REF!</definedName>
    <definedName name="PC_62_30" localSheetId="9">#REF!</definedName>
    <definedName name="PC_62_30">#REF!</definedName>
    <definedName name="PC_63_10" localSheetId="6">#REF!</definedName>
    <definedName name="PC_63_10" localSheetId="7">#REF!</definedName>
    <definedName name="PC_63_10" localSheetId="9">#REF!</definedName>
    <definedName name="PC_63_10">#REF!</definedName>
    <definedName name="PC_63_20" localSheetId="6">#REF!</definedName>
    <definedName name="PC_63_20" localSheetId="7">#REF!</definedName>
    <definedName name="PC_63_20" localSheetId="9">#REF!</definedName>
    <definedName name="PC_63_20">#REF!</definedName>
    <definedName name="PC_63_30" localSheetId="6">#REF!</definedName>
    <definedName name="PC_63_30" localSheetId="7">#REF!</definedName>
    <definedName name="PC_63_30" localSheetId="9">#REF!</definedName>
    <definedName name="PC_63_30">#REF!</definedName>
    <definedName name="PC_70_10" localSheetId="6">#REF!</definedName>
    <definedName name="PC_70_10" localSheetId="7">#REF!</definedName>
    <definedName name="PC_70_10" localSheetId="9">#REF!</definedName>
    <definedName name="PC_70_10">#REF!</definedName>
    <definedName name="PC_70_20" localSheetId="6">#REF!</definedName>
    <definedName name="PC_70_20" localSheetId="7">#REF!</definedName>
    <definedName name="PC_70_20" localSheetId="9">#REF!</definedName>
    <definedName name="PC_70_20">#REF!</definedName>
    <definedName name="PC_70_30" localSheetId="6">#REF!</definedName>
    <definedName name="PC_70_30" localSheetId="7">#REF!</definedName>
    <definedName name="PC_70_30" localSheetId="9">#REF!</definedName>
    <definedName name="PC_70_30">#REF!</definedName>
    <definedName name="Pluri">[8]Entidades!$D$94:$D$95</definedName>
    <definedName name="POA_21" localSheetId="6">#REF!</definedName>
    <definedName name="POA_21" localSheetId="7">#REF!</definedName>
    <definedName name="POA_21" localSheetId="9">#REF!</definedName>
    <definedName name="POA_21" localSheetId="10">#REF!</definedName>
    <definedName name="POA_21" localSheetId="20">#REF!</definedName>
    <definedName name="POA_21">#REF!</definedName>
    <definedName name="Pres" localSheetId="6">#REF!</definedName>
    <definedName name="Pres" localSheetId="7">#REF!</definedName>
    <definedName name="Pres" localSheetId="9">#REF!</definedName>
    <definedName name="Pres" localSheetId="10">#REF!</definedName>
    <definedName name="Pres">#REF!</definedName>
    <definedName name="Print_Area_MI" localSheetId="6">#REF!</definedName>
    <definedName name="Print_Area_MI" localSheetId="7">#REF!</definedName>
    <definedName name="Print_Area_MI" localSheetId="9">#REF!</definedName>
    <definedName name="Print_Area_MI">#REF!</definedName>
    <definedName name="PRO0501_04_3" localSheetId="6">#REF!</definedName>
    <definedName name="PRO0501_04_3" localSheetId="7">#REF!</definedName>
    <definedName name="PRO0501_04_3" localSheetId="9">#REF!</definedName>
    <definedName name="PRO0501_04_3">#REF!</definedName>
    <definedName name="PROD0101_01_1" localSheetId="6">#REF!</definedName>
    <definedName name="PROD0101_01_1" localSheetId="7">#REF!</definedName>
    <definedName name="PROD0101_01_1" localSheetId="9">#REF!</definedName>
    <definedName name="PROD0101_01_1">#REF!</definedName>
    <definedName name="PROD0101_01_2" localSheetId="6">#REF!</definedName>
    <definedName name="PROD0101_01_2" localSheetId="7">#REF!</definedName>
    <definedName name="PROD0101_01_2" localSheetId="9">#REF!</definedName>
    <definedName name="PROD0101_01_2">#REF!</definedName>
    <definedName name="PROD0101_01_3" localSheetId="6">#REF!</definedName>
    <definedName name="PROD0101_01_3" localSheetId="7">#REF!</definedName>
    <definedName name="PROD0101_01_3" localSheetId="9">#REF!</definedName>
    <definedName name="PROD0101_01_3">#REF!</definedName>
    <definedName name="PROD0101_01_4" localSheetId="6">#REF!</definedName>
    <definedName name="PROD0101_01_4" localSheetId="7">#REF!</definedName>
    <definedName name="PROD0101_01_4" localSheetId="9">#REF!</definedName>
    <definedName name="PROD0101_01_4">#REF!</definedName>
    <definedName name="PROD0101_02_1" localSheetId="6">#REF!</definedName>
    <definedName name="PROD0101_02_1" localSheetId="7">#REF!</definedName>
    <definedName name="PROD0101_02_1" localSheetId="9">#REF!</definedName>
    <definedName name="PROD0101_02_1">#REF!</definedName>
    <definedName name="PROD0101_02_2" localSheetId="6">#REF!</definedName>
    <definedName name="PROD0101_02_2" localSheetId="7">#REF!</definedName>
    <definedName name="PROD0101_02_2" localSheetId="9">#REF!</definedName>
    <definedName name="PROD0101_02_2">#REF!</definedName>
    <definedName name="PROD0101_02_3" localSheetId="6">#REF!</definedName>
    <definedName name="PROD0101_02_3" localSheetId="7">#REF!</definedName>
    <definedName name="PROD0101_02_3" localSheetId="9">#REF!</definedName>
    <definedName name="PROD0101_02_3">#REF!</definedName>
    <definedName name="PROD0101_03_1" localSheetId="6">#REF!</definedName>
    <definedName name="PROD0101_03_1" localSheetId="7">#REF!</definedName>
    <definedName name="PROD0101_03_1" localSheetId="9">#REF!</definedName>
    <definedName name="PROD0101_03_1">#REF!</definedName>
    <definedName name="PROD0101_03_10" localSheetId="6">#REF!</definedName>
    <definedName name="PROD0101_03_10" localSheetId="7">#REF!</definedName>
    <definedName name="PROD0101_03_10" localSheetId="9">#REF!</definedName>
    <definedName name="PROD0101_03_10">#REF!</definedName>
    <definedName name="PROD0101_03_11" localSheetId="6">#REF!</definedName>
    <definedName name="PROD0101_03_11" localSheetId="7">#REF!</definedName>
    <definedName name="PROD0101_03_11" localSheetId="9">#REF!</definedName>
    <definedName name="PROD0101_03_11">#REF!</definedName>
    <definedName name="PROD0101_03_12" localSheetId="6">#REF!</definedName>
    <definedName name="PROD0101_03_12" localSheetId="7">#REF!</definedName>
    <definedName name="PROD0101_03_12" localSheetId="9">#REF!</definedName>
    <definedName name="PROD0101_03_12">#REF!</definedName>
    <definedName name="PROD0101_03_13" localSheetId="6">#REF!</definedName>
    <definedName name="PROD0101_03_13" localSheetId="7">#REF!</definedName>
    <definedName name="PROD0101_03_13" localSheetId="9">#REF!</definedName>
    <definedName name="PROD0101_03_13">#REF!</definedName>
    <definedName name="PROD0101_03_14" localSheetId="6">#REF!</definedName>
    <definedName name="PROD0101_03_14" localSheetId="7">#REF!</definedName>
    <definedName name="PROD0101_03_14" localSheetId="9">#REF!</definedName>
    <definedName name="PROD0101_03_14">#REF!</definedName>
    <definedName name="PROD0101_03_15" localSheetId="6">#REF!</definedName>
    <definedName name="PROD0101_03_15" localSheetId="7">#REF!</definedName>
    <definedName name="PROD0101_03_15" localSheetId="9">#REF!</definedName>
    <definedName name="PROD0101_03_15">#REF!</definedName>
    <definedName name="PROD0101_03_16" localSheetId="6">#REF!</definedName>
    <definedName name="PROD0101_03_16" localSheetId="7">#REF!</definedName>
    <definedName name="PROD0101_03_16" localSheetId="9">#REF!</definedName>
    <definedName name="PROD0101_03_16">#REF!</definedName>
    <definedName name="PROD0101_03_17" localSheetId="6">#REF!</definedName>
    <definedName name="PROD0101_03_17" localSheetId="7">#REF!</definedName>
    <definedName name="PROD0101_03_17" localSheetId="9">#REF!</definedName>
    <definedName name="PROD0101_03_17">#REF!</definedName>
    <definedName name="PROD0101_03_18" localSheetId="6">#REF!</definedName>
    <definedName name="PROD0101_03_18" localSheetId="7">#REF!</definedName>
    <definedName name="PROD0101_03_18" localSheetId="9">#REF!</definedName>
    <definedName name="PROD0101_03_18">#REF!</definedName>
    <definedName name="PROD0101_03_19" localSheetId="6">#REF!</definedName>
    <definedName name="PROD0101_03_19" localSheetId="7">#REF!</definedName>
    <definedName name="PROD0101_03_19" localSheetId="9">#REF!</definedName>
    <definedName name="PROD0101_03_19">#REF!</definedName>
    <definedName name="PROD0101_03_2" localSheetId="6">#REF!</definedName>
    <definedName name="PROD0101_03_2" localSheetId="7">#REF!</definedName>
    <definedName name="PROD0101_03_2" localSheetId="9">#REF!</definedName>
    <definedName name="PROD0101_03_2">#REF!</definedName>
    <definedName name="PROD0101_03_20" localSheetId="6">#REF!</definedName>
    <definedName name="PROD0101_03_20" localSheetId="7">#REF!</definedName>
    <definedName name="PROD0101_03_20" localSheetId="9">#REF!</definedName>
    <definedName name="PROD0101_03_20">#REF!</definedName>
    <definedName name="PROD0101_03_21" localSheetId="6">#REF!</definedName>
    <definedName name="PROD0101_03_21" localSheetId="7">#REF!</definedName>
    <definedName name="PROD0101_03_21" localSheetId="9">#REF!</definedName>
    <definedName name="PROD0101_03_21">#REF!</definedName>
    <definedName name="PROD0101_03_22" localSheetId="6">#REF!</definedName>
    <definedName name="PROD0101_03_22" localSheetId="7">#REF!</definedName>
    <definedName name="PROD0101_03_22" localSheetId="9">#REF!</definedName>
    <definedName name="PROD0101_03_22">#REF!</definedName>
    <definedName name="PROD0101_03_23" localSheetId="6">#REF!</definedName>
    <definedName name="PROD0101_03_23" localSheetId="7">#REF!</definedName>
    <definedName name="PROD0101_03_23" localSheetId="9">#REF!</definedName>
    <definedName name="PROD0101_03_23">#REF!</definedName>
    <definedName name="PROD0101_03_24" localSheetId="6">#REF!</definedName>
    <definedName name="PROD0101_03_24" localSheetId="7">#REF!</definedName>
    <definedName name="PROD0101_03_24" localSheetId="9">#REF!</definedName>
    <definedName name="PROD0101_03_24">#REF!</definedName>
    <definedName name="PROD0101_03_25" localSheetId="6">#REF!</definedName>
    <definedName name="PROD0101_03_25" localSheetId="7">#REF!</definedName>
    <definedName name="PROD0101_03_25" localSheetId="9">#REF!</definedName>
    <definedName name="PROD0101_03_25">#REF!</definedName>
    <definedName name="PROD0101_03_26" localSheetId="6">#REF!</definedName>
    <definedName name="PROD0101_03_26" localSheetId="7">#REF!</definedName>
    <definedName name="PROD0101_03_26" localSheetId="9">#REF!</definedName>
    <definedName name="PROD0101_03_26">#REF!</definedName>
    <definedName name="PROD0101_03_27" localSheetId="6">#REF!</definedName>
    <definedName name="PROD0101_03_27" localSheetId="7">#REF!</definedName>
    <definedName name="PROD0101_03_27" localSheetId="9">#REF!</definedName>
    <definedName name="PROD0101_03_27">#REF!</definedName>
    <definedName name="PROD0101_03_28" localSheetId="6">#REF!</definedName>
    <definedName name="PROD0101_03_28" localSheetId="7">#REF!</definedName>
    <definedName name="PROD0101_03_28" localSheetId="9">#REF!</definedName>
    <definedName name="PROD0101_03_28">#REF!</definedName>
    <definedName name="PROD0101_03_29" localSheetId="6">#REF!</definedName>
    <definedName name="PROD0101_03_29" localSheetId="7">#REF!</definedName>
    <definedName name="PROD0101_03_29" localSheetId="9">#REF!</definedName>
    <definedName name="PROD0101_03_29">#REF!</definedName>
    <definedName name="PROD0101_03_3" localSheetId="6">#REF!</definedName>
    <definedName name="PROD0101_03_3" localSheetId="7">#REF!</definedName>
    <definedName name="PROD0101_03_3" localSheetId="9">#REF!</definedName>
    <definedName name="PROD0101_03_3">#REF!</definedName>
    <definedName name="PROD0101_03_30" localSheetId="6">#REF!</definedName>
    <definedName name="PROD0101_03_30" localSheetId="7">#REF!</definedName>
    <definedName name="PROD0101_03_30" localSheetId="9">#REF!</definedName>
    <definedName name="PROD0101_03_30">#REF!</definedName>
    <definedName name="PROD0101_03_31" localSheetId="6">#REF!</definedName>
    <definedName name="PROD0101_03_31" localSheetId="7">#REF!</definedName>
    <definedName name="PROD0101_03_31" localSheetId="9">#REF!</definedName>
    <definedName name="PROD0101_03_31">#REF!</definedName>
    <definedName name="PROD0101_03_32" localSheetId="6">#REF!</definedName>
    <definedName name="PROD0101_03_32" localSheetId="7">#REF!</definedName>
    <definedName name="PROD0101_03_32" localSheetId="9">#REF!</definedName>
    <definedName name="PROD0101_03_32">#REF!</definedName>
    <definedName name="PROD0101_03_33" localSheetId="6">#REF!</definedName>
    <definedName name="PROD0101_03_33" localSheetId="7">#REF!</definedName>
    <definedName name="PROD0101_03_33" localSheetId="9">#REF!</definedName>
    <definedName name="PROD0101_03_33">#REF!</definedName>
    <definedName name="PROD0101_03_34" localSheetId="6">#REF!</definedName>
    <definedName name="PROD0101_03_34" localSheetId="7">#REF!</definedName>
    <definedName name="PROD0101_03_34" localSheetId="9">#REF!</definedName>
    <definedName name="PROD0101_03_34">#REF!</definedName>
    <definedName name="PROD0101_03_35" localSheetId="6">#REF!</definedName>
    <definedName name="PROD0101_03_35" localSheetId="7">#REF!</definedName>
    <definedName name="PROD0101_03_35" localSheetId="9">#REF!</definedName>
    <definedName name="PROD0101_03_35">#REF!</definedName>
    <definedName name="PROD0101_03_36" localSheetId="6">#REF!</definedName>
    <definedName name="PROD0101_03_36" localSheetId="7">#REF!</definedName>
    <definedName name="PROD0101_03_36" localSheetId="9">#REF!</definedName>
    <definedName name="PROD0101_03_36">#REF!</definedName>
    <definedName name="PROD0101_03_37" localSheetId="6">#REF!</definedName>
    <definedName name="PROD0101_03_37" localSheetId="7">#REF!</definedName>
    <definedName name="PROD0101_03_37" localSheetId="9">#REF!</definedName>
    <definedName name="PROD0101_03_37">#REF!</definedName>
    <definedName name="PROD0101_03_38" localSheetId="6">#REF!</definedName>
    <definedName name="PROD0101_03_38" localSheetId="7">#REF!</definedName>
    <definedName name="PROD0101_03_38" localSheetId="9">#REF!</definedName>
    <definedName name="PROD0101_03_38">#REF!</definedName>
    <definedName name="PROD0101_03_39" localSheetId="6">#REF!</definedName>
    <definedName name="PROD0101_03_39" localSheetId="7">#REF!</definedName>
    <definedName name="PROD0101_03_39" localSheetId="9">#REF!</definedName>
    <definedName name="PROD0101_03_39">#REF!</definedName>
    <definedName name="PROD0101_03_4" localSheetId="6">#REF!</definedName>
    <definedName name="PROD0101_03_4" localSheetId="7">#REF!</definedName>
    <definedName name="PROD0101_03_4" localSheetId="9">#REF!</definedName>
    <definedName name="PROD0101_03_4">#REF!</definedName>
    <definedName name="PROD0101_03_40" localSheetId="6">#REF!</definedName>
    <definedName name="PROD0101_03_40" localSheetId="7">#REF!</definedName>
    <definedName name="PROD0101_03_40" localSheetId="9">#REF!</definedName>
    <definedName name="PROD0101_03_40">#REF!</definedName>
    <definedName name="PROD0101_03_41" localSheetId="6">#REF!</definedName>
    <definedName name="PROD0101_03_41" localSheetId="7">#REF!</definedName>
    <definedName name="PROD0101_03_41" localSheetId="9">#REF!</definedName>
    <definedName name="PROD0101_03_41">#REF!</definedName>
    <definedName name="PROD0101_03_42" localSheetId="6">#REF!</definedName>
    <definedName name="PROD0101_03_42" localSheetId="7">#REF!</definedName>
    <definedName name="PROD0101_03_42" localSheetId="9">#REF!</definedName>
    <definedName name="PROD0101_03_42">#REF!</definedName>
    <definedName name="PROD0101_03_43" localSheetId="6">#REF!</definedName>
    <definedName name="PROD0101_03_43" localSheetId="7">#REF!</definedName>
    <definedName name="PROD0101_03_43" localSheetId="9">#REF!</definedName>
    <definedName name="PROD0101_03_43">#REF!</definedName>
    <definedName name="PROD0101_03_44" localSheetId="6">#REF!</definedName>
    <definedName name="PROD0101_03_44" localSheetId="7">#REF!</definedName>
    <definedName name="PROD0101_03_44" localSheetId="9">#REF!</definedName>
    <definedName name="PROD0101_03_44">#REF!</definedName>
    <definedName name="PROD0101_03_45" localSheetId="6">#REF!</definedName>
    <definedName name="PROD0101_03_45" localSheetId="7">#REF!</definedName>
    <definedName name="PROD0101_03_45" localSheetId="9">#REF!</definedName>
    <definedName name="PROD0101_03_45">#REF!</definedName>
    <definedName name="PROD0101_03_5" localSheetId="6">#REF!</definedName>
    <definedName name="PROD0101_03_5" localSheetId="7">#REF!</definedName>
    <definedName name="PROD0101_03_5" localSheetId="9">#REF!</definedName>
    <definedName name="PROD0101_03_5">#REF!</definedName>
    <definedName name="PROD0101_03_6" localSheetId="6">#REF!</definedName>
    <definedName name="PROD0101_03_6" localSheetId="7">#REF!</definedName>
    <definedName name="PROD0101_03_6" localSheetId="9">#REF!</definedName>
    <definedName name="PROD0101_03_6">#REF!</definedName>
    <definedName name="PROD0101_03_7" localSheetId="6">#REF!</definedName>
    <definedName name="PROD0101_03_7" localSheetId="7">#REF!</definedName>
    <definedName name="PROD0101_03_7" localSheetId="9">#REF!</definedName>
    <definedName name="PROD0101_03_7">#REF!</definedName>
    <definedName name="PROD0101_03_8" localSheetId="6">#REF!</definedName>
    <definedName name="PROD0101_03_8" localSheetId="7">#REF!</definedName>
    <definedName name="PROD0101_03_8" localSheetId="9">#REF!</definedName>
    <definedName name="PROD0101_03_8">#REF!</definedName>
    <definedName name="PROD0101_03_9" localSheetId="6">#REF!</definedName>
    <definedName name="PROD0101_03_9" localSheetId="7">#REF!</definedName>
    <definedName name="PROD0101_03_9" localSheetId="9">#REF!</definedName>
    <definedName name="PROD0101_03_9">#REF!</definedName>
    <definedName name="PROD0101_03_OF359" localSheetId="6">[17]CodProd!#REF!</definedName>
    <definedName name="PROD0101_03_OF359" localSheetId="7">[10]CodProd!#REF!</definedName>
    <definedName name="PROD0101_03_OF359" localSheetId="9">[17]CodProd!#REF!</definedName>
    <definedName name="PROD0101_03_OF359" localSheetId="17">[10]CodProd!#REF!</definedName>
    <definedName name="PROD0101_03_OF359">[10]CodProd!#REF!</definedName>
    <definedName name="PROD0102_01_1" localSheetId="6">#REF!</definedName>
    <definedName name="PROD0102_01_1" localSheetId="7">#REF!</definedName>
    <definedName name="PROD0102_01_1" localSheetId="9">#REF!</definedName>
    <definedName name="PROD0102_01_1" localSheetId="17">#REF!</definedName>
    <definedName name="PROD0102_01_1">#REF!</definedName>
    <definedName name="PROD0102_01_2" localSheetId="6">#REF!</definedName>
    <definedName name="PROD0102_01_2" localSheetId="7">#REF!</definedName>
    <definedName name="PROD0102_01_2" localSheetId="9">#REF!</definedName>
    <definedName name="PROD0102_01_2" localSheetId="17">#REF!</definedName>
    <definedName name="PROD0102_01_2">#REF!</definedName>
    <definedName name="PROD0102_02_1" localSheetId="6">#REF!</definedName>
    <definedName name="PROD0102_02_1" localSheetId="7">#REF!</definedName>
    <definedName name="PROD0102_02_1" localSheetId="9">#REF!</definedName>
    <definedName name="PROD0102_02_1" localSheetId="17">#REF!</definedName>
    <definedName name="PROD0102_02_1">#REF!</definedName>
    <definedName name="PROD0102_02_2" localSheetId="6">#REF!</definedName>
    <definedName name="PROD0102_02_2" localSheetId="7">#REF!</definedName>
    <definedName name="PROD0102_02_2" localSheetId="9">#REF!</definedName>
    <definedName name="PROD0102_02_2">#REF!</definedName>
    <definedName name="PROD0102_03_1" localSheetId="6">#REF!</definedName>
    <definedName name="PROD0102_03_1" localSheetId="7">#REF!</definedName>
    <definedName name="PROD0102_03_1" localSheetId="9">#REF!</definedName>
    <definedName name="PROD0102_03_1">#REF!</definedName>
    <definedName name="PROD0102_03_2" localSheetId="6">#REF!</definedName>
    <definedName name="PROD0102_03_2" localSheetId="7">#REF!</definedName>
    <definedName name="PROD0102_03_2" localSheetId="9">#REF!</definedName>
    <definedName name="PROD0102_03_2">#REF!</definedName>
    <definedName name="PROD0102_04_1" localSheetId="6">#REF!</definedName>
    <definedName name="PROD0102_04_1" localSheetId="7">#REF!</definedName>
    <definedName name="PROD0102_04_1" localSheetId="9">#REF!</definedName>
    <definedName name="PROD0102_04_1">#REF!</definedName>
    <definedName name="PROD0102_04_10" localSheetId="6">#REF!</definedName>
    <definedName name="PROD0102_04_10" localSheetId="7">#REF!</definedName>
    <definedName name="PROD0102_04_10" localSheetId="9">#REF!</definedName>
    <definedName name="PROD0102_04_10">#REF!</definedName>
    <definedName name="PROD0102_04_11" localSheetId="6">#REF!</definedName>
    <definedName name="PROD0102_04_11" localSheetId="7">#REF!</definedName>
    <definedName name="PROD0102_04_11" localSheetId="9">#REF!</definedName>
    <definedName name="PROD0102_04_11">#REF!</definedName>
    <definedName name="PROD0102_04_12" localSheetId="6">#REF!</definedName>
    <definedName name="PROD0102_04_12" localSheetId="7">#REF!</definedName>
    <definedName name="PROD0102_04_12" localSheetId="9">#REF!</definedName>
    <definedName name="PROD0102_04_12">#REF!</definedName>
    <definedName name="PROD0102_04_13" localSheetId="6">#REF!</definedName>
    <definedName name="PROD0102_04_13" localSheetId="7">#REF!</definedName>
    <definedName name="PROD0102_04_13" localSheetId="9">#REF!</definedName>
    <definedName name="PROD0102_04_13">#REF!</definedName>
    <definedName name="PROD0102_04_14" localSheetId="6">#REF!</definedName>
    <definedName name="PROD0102_04_14" localSheetId="7">#REF!</definedName>
    <definedName name="PROD0102_04_14" localSheetId="9">#REF!</definedName>
    <definedName name="PROD0102_04_14">#REF!</definedName>
    <definedName name="PROD0102_04_2" localSheetId="6">#REF!</definedName>
    <definedName name="PROD0102_04_2" localSheetId="7">#REF!</definedName>
    <definedName name="PROD0102_04_2" localSheetId="9">#REF!</definedName>
    <definedName name="PROD0102_04_2">#REF!</definedName>
    <definedName name="PROD0102_04_3" localSheetId="6">#REF!</definedName>
    <definedName name="PROD0102_04_3" localSheetId="7">#REF!</definedName>
    <definedName name="PROD0102_04_3" localSheetId="9">#REF!</definedName>
    <definedName name="PROD0102_04_3">#REF!</definedName>
    <definedName name="PROD0102_04_4" localSheetId="6">#REF!</definedName>
    <definedName name="PROD0102_04_4" localSheetId="7">#REF!</definedName>
    <definedName name="PROD0102_04_4" localSheetId="9">#REF!</definedName>
    <definedName name="PROD0102_04_4">#REF!</definedName>
    <definedName name="PROD0102_04_5" localSheetId="6">#REF!</definedName>
    <definedName name="PROD0102_04_5" localSheetId="7">#REF!</definedName>
    <definedName name="PROD0102_04_5" localSheetId="9">#REF!</definedName>
    <definedName name="PROD0102_04_5">#REF!</definedName>
    <definedName name="PROD0102_04_6" localSheetId="6">#REF!</definedName>
    <definedName name="PROD0102_04_6" localSheetId="7">#REF!</definedName>
    <definedName name="PROD0102_04_6" localSheetId="9">#REF!</definedName>
    <definedName name="PROD0102_04_6">#REF!</definedName>
    <definedName name="PROD0102_04_7" localSheetId="6">#REF!</definedName>
    <definedName name="PROD0102_04_7" localSheetId="7">#REF!</definedName>
    <definedName name="PROD0102_04_7" localSheetId="9">#REF!</definedName>
    <definedName name="PROD0102_04_7">#REF!</definedName>
    <definedName name="PROD0102_04_8" localSheetId="6">#REF!</definedName>
    <definedName name="PROD0102_04_8" localSheetId="7">#REF!</definedName>
    <definedName name="PROD0102_04_8" localSheetId="9">#REF!</definedName>
    <definedName name="PROD0102_04_8">#REF!</definedName>
    <definedName name="PROD0102_04_9" localSheetId="6">#REF!</definedName>
    <definedName name="PROD0102_04_9" localSheetId="7">#REF!</definedName>
    <definedName name="PROD0102_04_9" localSheetId="9">#REF!</definedName>
    <definedName name="PROD0102_04_9">#REF!</definedName>
    <definedName name="PROD0103_01_1" localSheetId="6">#REF!</definedName>
    <definedName name="PROD0103_01_1" localSheetId="7">#REF!</definedName>
    <definedName name="PROD0103_01_1" localSheetId="9">#REF!</definedName>
    <definedName name="PROD0103_01_1">#REF!</definedName>
    <definedName name="PROD0103_01_2" localSheetId="6">#REF!</definedName>
    <definedName name="PROD0103_01_2" localSheetId="7">#REF!</definedName>
    <definedName name="PROD0103_01_2" localSheetId="9">#REF!</definedName>
    <definedName name="PROD0103_01_2">#REF!</definedName>
    <definedName name="PROD0103_02_1" localSheetId="6">#REF!</definedName>
    <definedName name="PROD0103_02_1" localSheetId="7">#REF!</definedName>
    <definedName name="PROD0103_02_1" localSheetId="9">#REF!</definedName>
    <definedName name="PROD0103_02_1">#REF!</definedName>
    <definedName name="PROD0103_02_2" localSheetId="6">#REF!</definedName>
    <definedName name="PROD0103_02_2" localSheetId="7">#REF!</definedName>
    <definedName name="PROD0103_02_2" localSheetId="9">#REF!</definedName>
    <definedName name="PROD0103_02_2">#REF!</definedName>
    <definedName name="PROD0104_01_1" localSheetId="6">#REF!</definedName>
    <definedName name="PROD0104_01_1" localSheetId="7">#REF!</definedName>
    <definedName name="PROD0104_01_1" localSheetId="9">#REF!</definedName>
    <definedName name="PROD0104_01_1">#REF!</definedName>
    <definedName name="PROD0104_01_2" localSheetId="6">#REF!</definedName>
    <definedName name="PROD0104_01_2" localSheetId="7">#REF!</definedName>
    <definedName name="PROD0104_01_2" localSheetId="9">#REF!</definedName>
    <definedName name="PROD0104_01_2">#REF!</definedName>
    <definedName name="PROD0104_02_1" localSheetId="6">#REF!</definedName>
    <definedName name="PROD0104_02_1" localSheetId="7">#REF!</definedName>
    <definedName name="PROD0104_02_1" localSheetId="9">#REF!</definedName>
    <definedName name="PROD0104_02_1">#REF!</definedName>
    <definedName name="PROD0105_01_1" localSheetId="6">#REF!</definedName>
    <definedName name="PROD0105_01_1" localSheetId="7">#REF!</definedName>
    <definedName name="PROD0105_01_1" localSheetId="9">#REF!</definedName>
    <definedName name="PROD0105_01_1">#REF!</definedName>
    <definedName name="PROD0105_01_2" localSheetId="6">#REF!</definedName>
    <definedName name="PROD0105_01_2" localSheetId="7">#REF!</definedName>
    <definedName name="PROD0105_01_2" localSheetId="9">#REF!</definedName>
    <definedName name="PROD0105_01_2">#REF!</definedName>
    <definedName name="PROD0105_02_1" localSheetId="6">#REF!</definedName>
    <definedName name="PROD0105_02_1" localSheetId="7">#REF!</definedName>
    <definedName name="PROD0105_02_1" localSheetId="9">#REF!</definedName>
    <definedName name="PROD0105_02_1">#REF!</definedName>
    <definedName name="PROD0203_01_1" localSheetId="6">#REF!</definedName>
    <definedName name="PROD0203_01_1" localSheetId="7">#REF!</definedName>
    <definedName name="PROD0203_01_1" localSheetId="9">#REF!</definedName>
    <definedName name="PROD0203_01_1">#REF!</definedName>
    <definedName name="PROD0203_02_1" localSheetId="6">#REF!</definedName>
    <definedName name="PROD0203_02_1" localSheetId="7">#REF!</definedName>
    <definedName name="PROD0203_02_1" localSheetId="9">#REF!</definedName>
    <definedName name="PROD0203_02_1">#REF!</definedName>
    <definedName name="PROD0203_02_2" localSheetId="6">#REF!</definedName>
    <definedName name="PROD0203_02_2" localSheetId="7">#REF!</definedName>
    <definedName name="PROD0203_02_2" localSheetId="9">#REF!</definedName>
    <definedName name="PROD0203_02_2">#REF!</definedName>
    <definedName name="PROD0203_02_3" localSheetId="6">#REF!</definedName>
    <definedName name="PROD0203_02_3" localSheetId="7">#REF!</definedName>
    <definedName name="PROD0203_02_3" localSheetId="9">#REF!</definedName>
    <definedName name="PROD0203_02_3">#REF!</definedName>
    <definedName name="PROD0203_02_4" localSheetId="6">#REF!</definedName>
    <definedName name="PROD0203_02_4" localSheetId="7">#REF!</definedName>
    <definedName name="PROD0203_02_4" localSheetId="9">#REF!</definedName>
    <definedName name="PROD0203_02_4">#REF!</definedName>
    <definedName name="PROD0203_02_5" localSheetId="6">#REF!</definedName>
    <definedName name="PROD0203_02_5" localSheetId="7">#REF!</definedName>
    <definedName name="PROD0203_02_5" localSheetId="9">#REF!</definedName>
    <definedName name="PROD0203_02_5">#REF!</definedName>
    <definedName name="PROD0203_02_6" localSheetId="6">#REF!</definedName>
    <definedName name="PROD0203_02_6" localSheetId="7">#REF!</definedName>
    <definedName name="PROD0203_02_6" localSheetId="9">#REF!</definedName>
    <definedName name="PROD0203_02_6">#REF!</definedName>
    <definedName name="PROD0203_02_7" localSheetId="6">#REF!</definedName>
    <definedName name="PROD0203_02_7" localSheetId="7">#REF!</definedName>
    <definedName name="PROD0203_02_7" localSheetId="9">#REF!</definedName>
    <definedName name="PROD0203_02_7">#REF!</definedName>
    <definedName name="PROD0205_01_1" localSheetId="6">#REF!</definedName>
    <definedName name="PROD0205_01_1" localSheetId="7">#REF!</definedName>
    <definedName name="PROD0205_01_1" localSheetId="9">#REF!</definedName>
    <definedName name="PROD0205_01_1">#REF!</definedName>
    <definedName name="PROD0205_01_2" localSheetId="6">#REF!</definedName>
    <definedName name="PROD0205_01_2" localSheetId="7">#REF!</definedName>
    <definedName name="PROD0205_01_2" localSheetId="9">#REF!</definedName>
    <definedName name="PROD0205_01_2">#REF!</definedName>
    <definedName name="PROD0205_01_3" localSheetId="6">#REF!</definedName>
    <definedName name="PROD0205_01_3" localSheetId="7">#REF!</definedName>
    <definedName name="PROD0205_01_3" localSheetId="9">#REF!</definedName>
    <definedName name="PROD0205_01_3">#REF!</definedName>
    <definedName name="PROD0205_01_4" localSheetId="6">#REF!</definedName>
    <definedName name="PROD0205_01_4" localSheetId="7">#REF!</definedName>
    <definedName name="PROD0205_01_4" localSheetId="9">#REF!</definedName>
    <definedName name="PROD0205_01_4">#REF!</definedName>
    <definedName name="PROD0205_01_5" localSheetId="6">#REF!</definedName>
    <definedName name="PROD0205_01_5" localSheetId="7">#REF!</definedName>
    <definedName name="PROD0205_01_5" localSheetId="9">#REF!</definedName>
    <definedName name="PROD0205_01_5">#REF!</definedName>
    <definedName name="PROD0205_02_1" localSheetId="6">#REF!</definedName>
    <definedName name="PROD0205_02_1" localSheetId="7">#REF!</definedName>
    <definedName name="PROD0205_02_1" localSheetId="9">#REF!</definedName>
    <definedName name="PROD0205_02_1">#REF!</definedName>
    <definedName name="PROD0205_02_2" localSheetId="6">#REF!</definedName>
    <definedName name="PROD0205_02_2" localSheetId="7">#REF!</definedName>
    <definedName name="PROD0205_02_2" localSheetId="9">#REF!</definedName>
    <definedName name="PROD0205_02_2">#REF!</definedName>
    <definedName name="PROD0205_02_3" localSheetId="6">#REF!</definedName>
    <definedName name="PROD0205_02_3" localSheetId="7">#REF!</definedName>
    <definedName name="PROD0205_02_3" localSheetId="9">#REF!</definedName>
    <definedName name="PROD0205_02_3">#REF!</definedName>
    <definedName name="PROD0205_02_4" localSheetId="6">#REF!</definedName>
    <definedName name="PROD0205_02_4" localSheetId="7">#REF!</definedName>
    <definedName name="PROD0205_02_4" localSheetId="9">#REF!</definedName>
    <definedName name="PROD0205_02_4">#REF!</definedName>
    <definedName name="PROD0205_03_1" localSheetId="6">#REF!</definedName>
    <definedName name="PROD0205_03_1" localSheetId="7">#REF!</definedName>
    <definedName name="PROD0205_03_1" localSheetId="9">#REF!</definedName>
    <definedName name="PROD0205_03_1">#REF!</definedName>
    <definedName name="PROD0205_03_2" localSheetId="6">#REF!</definedName>
    <definedName name="PROD0205_03_2" localSheetId="7">#REF!</definedName>
    <definedName name="PROD0205_03_2" localSheetId="9">#REF!</definedName>
    <definedName name="PROD0205_03_2">#REF!</definedName>
    <definedName name="PROD0205_03_3" localSheetId="6">#REF!</definedName>
    <definedName name="PROD0205_03_3" localSheetId="7">#REF!</definedName>
    <definedName name="PROD0205_03_3" localSheetId="9">#REF!</definedName>
    <definedName name="PROD0205_03_3">#REF!</definedName>
    <definedName name="PROD0205_03_4" localSheetId="6">#REF!</definedName>
    <definedName name="PROD0205_03_4" localSheetId="7">#REF!</definedName>
    <definedName name="PROD0205_03_4" localSheetId="9">#REF!</definedName>
    <definedName name="PROD0205_03_4">#REF!</definedName>
    <definedName name="PROD0205_04_1" localSheetId="6">#REF!</definedName>
    <definedName name="PROD0205_04_1" localSheetId="7">#REF!</definedName>
    <definedName name="PROD0205_04_1" localSheetId="9">#REF!</definedName>
    <definedName name="PROD0205_04_1">#REF!</definedName>
    <definedName name="PROD0205_04_2" localSheetId="6">#REF!</definedName>
    <definedName name="PROD0205_04_2" localSheetId="7">#REF!</definedName>
    <definedName name="PROD0205_04_2" localSheetId="9">#REF!</definedName>
    <definedName name="PROD0205_04_2">#REF!</definedName>
    <definedName name="PROD0205_05_1" localSheetId="6">#REF!</definedName>
    <definedName name="PROD0205_05_1" localSheetId="7">#REF!</definedName>
    <definedName name="PROD0205_05_1" localSheetId="9">#REF!</definedName>
    <definedName name="PROD0205_05_1">#REF!</definedName>
    <definedName name="PROD0205_05_2" localSheetId="6">#REF!</definedName>
    <definedName name="PROD0205_05_2" localSheetId="7">#REF!</definedName>
    <definedName name="PROD0205_05_2" localSheetId="9">#REF!</definedName>
    <definedName name="PROD0205_05_2">#REF!</definedName>
    <definedName name="PROD0205_05_3" localSheetId="6">#REF!</definedName>
    <definedName name="PROD0205_05_3" localSheetId="7">#REF!</definedName>
    <definedName name="PROD0205_05_3" localSheetId="9">#REF!</definedName>
    <definedName name="PROD0205_05_3">#REF!</definedName>
    <definedName name="PROD0208_01_1" localSheetId="6">#REF!</definedName>
    <definedName name="PROD0208_01_1" localSheetId="7">#REF!</definedName>
    <definedName name="PROD0208_01_1" localSheetId="9">#REF!</definedName>
    <definedName name="PROD0208_01_1">#REF!</definedName>
    <definedName name="PROD0208_02_1" localSheetId="6">#REF!</definedName>
    <definedName name="PROD0208_02_1" localSheetId="7">#REF!</definedName>
    <definedName name="PROD0208_02_1" localSheetId="9">#REF!</definedName>
    <definedName name="PROD0208_02_1">#REF!</definedName>
    <definedName name="PROD0208_02_2" localSheetId="6">#REF!</definedName>
    <definedName name="PROD0208_02_2" localSheetId="7">#REF!</definedName>
    <definedName name="PROD0208_02_2" localSheetId="9">#REF!</definedName>
    <definedName name="PROD0208_02_2">#REF!</definedName>
    <definedName name="PROD0208_02_3" localSheetId="6">#REF!</definedName>
    <definedName name="PROD0208_02_3" localSheetId="7">#REF!</definedName>
    <definedName name="PROD0208_02_3" localSheetId="9">#REF!</definedName>
    <definedName name="PROD0208_02_3">#REF!</definedName>
    <definedName name="PROD0208_02_4" localSheetId="6">#REF!</definedName>
    <definedName name="PROD0208_02_4" localSheetId="7">#REF!</definedName>
    <definedName name="PROD0208_02_4" localSheetId="9">#REF!</definedName>
    <definedName name="PROD0208_02_4">#REF!</definedName>
    <definedName name="PROD0208_02_5" localSheetId="6">#REF!</definedName>
    <definedName name="PROD0208_02_5" localSheetId="7">#REF!</definedName>
    <definedName name="PROD0208_02_5" localSheetId="9">#REF!</definedName>
    <definedName name="PROD0208_02_5">#REF!</definedName>
    <definedName name="PROD0210_01_1" localSheetId="6">#REF!</definedName>
    <definedName name="PROD0210_01_1" localSheetId="7">#REF!</definedName>
    <definedName name="PROD0210_01_1" localSheetId="9">#REF!</definedName>
    <definedName name="PROD0210_01_1">#REF!</definedName>
    <definedName name="PROD0213_01_1" localSheetId="6">#REF!</definedName>
    <definedName name="PROD0213_01_1" localSheetId="7">#REF!</definedName>
    <definedName name="PROD0213_01_1" localSheetId="9">#REF!</definedName>
    <definedName name="PROD0213_01_1">#REF!</definedName>
    <definedName name="PROD0215_01_1" localSheetId="6">#REF!</definedName>
    <definedName name="PROD0215_01_1" localSheetId="7">#REF!</definedName>
    <definedName name="PROD0215_01_1" localSheetId="9">#REF!</definedName>
    <definedName name="PROD0215_01_1">#REF!</definedName>
    <definedName name="PROD0215_01_2" localSheetId="6">#REF!</definedName>
    <definedName name="PROD0215_01_2" localSheetId="7">#REF!</definedName>
    <definedName name="PROD0215_01_2" localSheetId="9">#REF!</definedName>
    <definedName name="PROD0215_01_2">#REF!</definedName>
    <definedName name="PROD0215_01_3" localSheetId="6">#REF!</definedName>
    <definedName name="PROD0215_01_3" localSheetId="7">#REF!</definedName>
    <definedName name="PROD0215_01_3" localSheetId="9">#REF!</definedName>
    <definedName name="PROD0215_01_3">#REF!</definedName>
    <definedName name="PROD0301_01_1" localSheetId="6">#REF!</definedName>
    <definedName name="PROD0301_01_1" localSheetId="7">#REF!</definedName>
    <definedName name="PROD0301_01_1" localSheetId="9">#REF!</definedName>
    <definedName name="PROD0301_01_1">#REF!</definedName>
    <definedName name="PROD0301_01_2" localSheetId="6">#REF!</definedName>
    <definedName name="PROD0301_01_2" localSheetId="7">#REF!</definedName>
    <definedName name="PROD0301_01_2" localSheetId="9">#REF!</definedName>
    <definedName name="PROD0301_01_2">#REF!</definedName>
    <definedName name="PROD0401_01_1" localSheetId="6">#REF!</definedName>
    <definedName name="PROD0401_01_1" localSheetId="7">#REF!</definedName>
    <definedName name="PROD0401_01_1" localSheetId="9">#REF!</definedName>
    <definedName name="PROD0401_01_1">#REF!</definedName>
    <definedName name="PROD0401_01_2" localSheetId="6">#REF!</definedName>
    <definedName name="PROD0401_01_2" localSheetId="7">#REF!</definedName>
    <definedName name="PROD0401_01_2" localSheetId="9">#REF!</definedName>
    <definedName name="PROD0401_01_2">#REF!</definedName>
    <definedName name="PROD0401_01_3" localSheetId="6">#REF!</definedName>
    <definedName name="PROD0401_01_3" localSheetId="7">#REF!</definedName>
    <definedName name="PROD0401_01_3" localSheetId="9">#REF!</definedName>
    <definedName name="PROD0401_01_3">#REF!</definedName>
    <definedName name="PROD0401_02_1" localSheetId="6">#REF!</definedName>
    <definedName name="PROD0401_02_1" localSheetId="7">#REF!</definedName>
    <definedName name="PROD0401_02_1" localSheetId="9">#REF!</definedName>
    <definedName name="PROD0401_02_1">#REF!</definedName>
    <definedName name="PROD0401_02_2" localSheetId="6">#REF!</definedName>
    <definedName name="PROD0401_02_2" localSheetId="7">#REF!</definedName>
    <definedName name="PROD0401_02_2" localSheetId="9">#REF!</definedName>
    <definedName name="PROD0401_02_2">#REF!</definedName>
    <definedName name="PROD0416_01_1" localSheetId="6">#REF!</definedName>
    <definedName name="PROD0416_01_1" localSheetId="7">#REF!</definedName>
    <definedName name="PROD0416_01_1" localSheetId="9">#REF!</definedName>
    <definedName name="PROD0416_01_1">#REF!</definedName>
    <definedName name="PROD0416_01_2" localSheetId="6">#REF!</definedName>
    <definedName name="PROD0416_01_2" localSheetId="7">#REF!</definedName>
    <definedName name="PROD0416_01_2" localSheetId="9">#REF!</definedName>
    <definedName name="PROD0416_01_2">#REF!</definedName>
    <definedName name="PROD0416_02_1" localSheetId="6">#REF!</definedName>
    <definedName name="PROD0416_02_1" localSheetId="7">#REF!</definedName>
    <definedName name="PROD0416_02_1" localSheetId="9">#REF!</definedName>
    <definedName name="PROD0416_02_1">#REF!</definedName>
    <definedName name="PROD0416_02_2" localSheetId="6">#REF!</definedName>
    <definedName name="PROD0416_02_2" localSheetId="7">#REF!</definedName>
    <definedName name="PROD0416_02_2" localSheetId="9">#REF!</definedName>
    <definedName name="PROD0416_02_2">#REF!</definedName>
    <definedName name="PROD0417_01_1" localSheetId="6">#REF!</definedName>
    <definedName name="PROD0417_01_1" localSheetId="7">#REF!</definedName>
    <definedName name="PROD0417_01_1" localSheetId="9">#REF!</definedName>
    <definedName name="PROD0417_01_1">#REF!</definedName>
    <definedName name="PROD0417_02_1" localSheetId="6">#REF!</definedName>
    <definedName name="PROD0417_02_1" localSheetId="7">#REF!</definedName>
    <definedName name="PROD0417_02_1" localSheetId="9">#REF!</definedName>
    <definedName name="PROD0417_02_1">#REF!</definedName>
    <definedName name="PROD0418_01_1" localSheetId="6">#REF!</definedName>
    <definedName name="PROD0418_01_1" localSheetId="7">#REF!</definedName>
    <definedName name="PROD0418_01_1" localSheetId="9">#REF!</definedName>
    <definedName name="PROD0418_01_1">#REF!</definedName>
    <definedName name="PROD0418_02_1" localSheetId="6">#REF!</definedName>
    <definedName name="PROD0418_02_1" localSheetId="7">#REF!</definedName>
    <definedName name="PROD0418_02_1" localSheetId="9">#REF!</definedName>
    <definedName name="PROD0418_02_1">#REF!</definedName>
    <definedName name="PROD0419_01_1" localSheetId="6">#REF!</definedName>
    <definedName name="PROD0419_01_1" localSheetId="7">#REF!</definedName>
    <definedName name="PROD0419_01_1" localSheetId="9">#REF!</definedName>
    <definedName name="PROD0419_01_1">#REF!</definedName>
    <definedName name="PROD0419_01_2" localSheetId="6">#REF!</definedName>
    <definedName name="PROD0419_01_2" localSheetId="7">#REF!</definedName>
    <definedName name="PROD0419_01_2" localSheetId="9">#REF!</definedName>
    <definedName name="PROD0419_01_2">#REF!</definedName>
    <definedName name="PROD0420_01_1" localSheetId="6">#REF!</definedName>
    <definedName name="PROD0420_01_1" localSheetId="7">#REF!</definedName>
    <definedName name="PROD0420_01_1" localSheetId="9">#REF!</definedName>
    <definedName name="PROD0420_01_1">#REF!</definedName>
    <definedName name="PROD0421_01_1" localSheetId="6">#REF!</definedName>
    <definedName name="PROD0421_01_1" localSheetId="7">#REF!</definedName>
    <definedName name="PROD0421_01_1" localSheetId="9">#REF!</definedName>
    <definedName name="PROD0421_01_1">#REF!</definedName>
    <definedName name="PROD0421_01_2" localSheetId="6">#REF!</definedName>
    <definedName name="PROD0421_01_2" localSheetId="7">#REF!</definedName>
    <definedName name="PROD0421_01_2" localSheetId="9">#REF!</definedName>
    <definedName name="PROD0421_01_2">#REF!</definedName>
    <definedName name="PROD0421_02_1" localSheetId="6">#REF!</definedName>
    <definedName name="PROD0421_02_1" localSheetId="7">#REF!</definedName>
    <definedName name="PROD0421_02_1" localSheetId="9">#REF!</definedName>
    <definedName name="PROD0421_02_1">#REF!</definedName>
    <definedName name="PROD0422_01_1" localSheetId="6">#REF!</definedName>
    <definedName name="PROD0422_01_1" localSheetId="7">#REF!</definedName>
    <definedName name="PROD0422_01_1" localSheetId="9">#REF!</definedName>
    <definedName name="PROD0422_01_1">#REF!</definedName>
    <definedName name="PROD0422_01_2" localSheetId="6">#REF!</definedName>
    <definedName name="PROD0422_01_2" localSheetId="7">#REF!</definedName>
    <definedName name="PROD0422_01_2" localSheetId="9">#REF!</definedName>
    <definedName name="PROD0422_01_2">#REF!</definedName>
    <definedName name="PROD0423_01_1" localSheetId="6">#REF!</definedName>
    <definedName name="PROD0423_01_1" localSheetId="7">#REF!</definedName>
    <definedName name="PROD0423_01_1" localSheetId="9">#REF!</definedName>
    <definedName name="PROD0423_01_1">#REF!</definedName>
    <definedName name="PROD0423_01_2" localSheetId="6">#REF!</definedName>
    <definedName name="PROD0423_01_2" localSheetId="7">#REF!</definedName>
    <definedName name="PROD0423_01_2" localSheetId="9">#REF!</definedName>
    <definedName name="PROD0423_01_2">#REF!</definedName>
    <definedName name="PROD0424_01_1" localSheetId="6">#REF!</definedName>
    <definedName name="PROD0424_01_1" localSheetId="7">#REF!</definedName>
    <definedName name="PROD0424_01_1" localSheetId="9">#REF!</definedName>
    <definedName name="PROD0424_01_1">#REF!</definedName>
    <definedName name="PROD0424_01_2" localSheetId="6">#REF!</definedName>
    <definedName name="PROD0424_01_2" localSheetId="7">#REF!</definedName>
    <definedName name="PROD0424_01_2" localSheetId="9">#REF!</definedName>
    <definedName name="PROD0424_01_2">#REF!</definedName>
    <definedName name="PROD0425_01_1" localSheetId="6">#REF!</definedName>
    <definedName name="PROD0425_01_1" localSheetId="7">#REF!</definedName>
    <definedName name="PROD0425_01_1" localSheetId="9">#REF!</definedName>
    <definedName name="PROD0425_01_1">#REF!</definedName>
    <definedName name="PROD0425_01_2" localSheetId="6">#REF!</definedName>
    <definedName name="PROD0425_01_2" localSheetId="7">#REF!</definedName>
    <definedName name="PROD0425_01_2" localSheetId="9">#REF!</definedName>
    <definedName name="PROD0425_01_2">#REF!</definedName>
    <definedName name="PROD0426_01_1" localSheetId="6">#REF!</definedName>
    <definedName name="PROD0426_01_1" localSheetId="7">#REF!</definedName>
    <definedName name="PROD0426_01_1" localSheetId="9">#REF!</definedName>
    <definedName name="PROD0426_01_1">#REF!</definedName>
    <definedName name="PROD0426_01_2" localSheetId="6">#REF!</definedName>
    <definedName name="PROD0426_01_2" localSheetId="7">#REF!</definedName>
    <definedName name="PROD0426_01_2" localSheetId="9">#REF!</definedName>
    <definedName name="PROD0426_01_2">#REF!</definedName>
    <definedName name="PROD0501_01_1" localSheetId="6">#REF!</definedName>
    <definedName name="PROD0501_01_1" localSheetId="7">#REF!</definedName>
    <definedName name="PROD0501_01_1" localSheetId="9">#REF!</definedName>
    <definedName name="PROD0501_01_1">#REF!</definedName>
    <definedName name="PROD0501_01_2" localSheetId="6">#REF!</definedName>
    <definedName name="PROD0501_01_2" localSheetId="7">#REF!</definedName>
    <definedName name="PROD0501_01_2" localSheetId="9">#REF!</definedName>
    <definedName name="PROD0501_01_2">#REF!</definedName>
    <definedName name="PROD0501_01_3" localSheetId="6">#REF!</definedName>
    <definedName name="PROD0501_01_3" localSheetId="7">#REF!</definedName>
    <definedName name="PROD0501_01_3" localSheetId="9">#REF!</definedName>
    <definedName name="PROD0501_01_3">#REF!</definedName>
    <definedName name="PROD0501_01_4" localSheetId="6">#REF!</definedName>
    <definedName name="PROD0501_01_4" localSheetId="7">#REF!</definedName>
    <definedName name="PROD0501_01_4" localSheetId="9">#REF!</definedName>
    <definedName name="PROD0501_01_4">#REF!</definedName>
    <definedName name="PROD0501_01_5" localSheetId="6">#REF!</definedName>
    <definedName name="PROD0501_01_5" localSheetId="7">#REF!</definedName>
    <definedName name="PROD0501_01_5" localSheetId="9">#REF!</definedName>
    <definedName name="PROD0501_01_5">#REF!</definedName>
    <definedName name="PROD0501_02_1" localSheetId="6">#REF!</definedName>
    <definedName name="PROD0501_02_1" localSheetId="7">#REF!</definedName>
    <definedName name="PROD0501_02_1" localSheetId="9">#REF!</definedName>
    <definedName name="PROD0501_02_1">#REF!</definedName>
    <definedName name="PROD0501_02_2" localSheetId="6">#REF!</definedName>
    <definedName name="PROD0501_02_2" localSheetId="7">#REF!</definedName>
    <definedName name="PROD0501_02_2" localSheetId="9">#REF!</definedName>
    <definedName name="PROD0501_02_2">#REF!</definedName>
    <definedName name="PROD0501_02_3" localSheetId="6">#REF!</definedName>
    <definedName name="PROD0501_02_3" localSheetId="7">#REF!</definedName>
    <definedName name="PROD0501_02_3" localSheetId="9">#REF!</definedName>
    <definedName name="PROD0501_02_3">#REF!</definedName>
    <definedName name="PROD0501_02_4" localSheetId="6">#REF!</definedName>
    <definedName name="PROD0501_02_4" localSheetId="7">#REF!</definedName>
    <definedName name="PROD0501_02_4" localSheetId="9">#REF!</definedName>
    <definedName name="PROD0501_02_4">#REF!</definedName>
    <definedName name="PROD0501_02_5" localSheetId="6">#REF!</definedName>
    <definedName name="PROD0501_02_5" localSheetId="7">#REF!</definedName>
    <definedName name="PROD0501_02_5" localSheetId="9">#REF!</definedName>
    <definedName name="PROD0501_02_5">#REF!</definedName>
    <definedName name="PROD0501_03_1" localSheetId="6">#REF!</definedName>
    <definedName name="PROD0501_03_1" localSheetId="7">#REF!</definedName>
    <definedName name="PROD0501_03_1" localSheetId="9">#REF!</definedName>
    <definedName name="PROD0501_03_1">#REF!</definedName>
    <definedName name="PROD0501_03_2" localSheetId="6">#REF!</definedName>
    <definedName name="PROD0501_03_2" localSheetId="7">#REF!</definedName>
    <definedName name="PROD0501_03_2" localSheetId="9">#REF!</definedName>
    <definedName name="PROD0501_03_2">#REF!</definedName>
    <definedName name="PROD0501_03_3" localSheetId="6">#REF!</definedName>
    <definedName name="PROD0501_03_3" localSheetId="7">#REF!</definedName>
    <definedName name="PROD0501_03_3" localSheetId="9">#REF!</definedName>
    <definedName name="PROD0501_03_3">#REF!</definedName>
    <definedName name="PROD0501_03_4" localSheetId="6">#REF!</definedName>
    <definedName name="PROD0501_03_4" localSheetId="7">#REF!</definedName>
    <definedName name="PROD0501_03_4" localSheetId="9">#REF!</definedName>
    <definedName name="PROD0501_03_4">#REF!</definedName>
    <definedName name="PROD0501_03_5" localSheetId="6">#REF!</definedName>
    <definedName name="PROD0501_03_5" localSheetId="7">#REF!</definedName>
    <definedName name="PROD0501_03_5" localSheetId="9">#REF!</definedName>
    <definedName name="PROD0501_03_5">#REF!</definedName>
    <definedName name="PROD0501_04_1" localSheetId="6">#REF!</definedName>
    <definedName name="PROD0501_04_1" localSheetId="7">#REF!</definedName>
    <definedName name="PROD0501_04_1" localSheetId="9">#REF!</definedName>
    <definedName name="PROD0501_04_1">#REF!</definedName>
    <definedName name="PROD0501_04_2" localSheetId="6">#REF!</definedName>
    <definedName name="PROD0501_04_2" localSheetId="7">#REF!</definedName>
    <definedName name="PROD0501_04_2" localSheetId="9">#REF!</definedName>
    <definedName name="PROD0501_04_2">#REF!</definedName>
    <definedName name="PROD0501_04_3" localSheetId="6">#REF!</definedName>
    <definedName name="PROD0501_04_3" localSheetId="7">#REF!</definedName>
    <definedName name="PROD0501_04_3" localSheetId="9">#REF!</definedName>
    <definedName name="PROD0501_04_3">#REF!</definedName>
    <definedName name="PROD0501_04_4" localSheetId="6">#REF!</definedName>
    <definedName name="PROD0501_04_4" localSheetId="7">#REF!</definedName>
    <definedName name="PROD0501_04_4" localSheetId="9">#REF!</definedName>
    <definedName name="PROD0501_04_4">#REF!</definedName>
    <definedName name="PROD0501_04_5" localSheetId="6">#REF!</definedName>
    <definedName name="PROD0501_04_5" localSheetId="7">#REF!</definedName>
    <definedName name="PROD0501_04_5" localSheetId="9">#REF!</definedName>
    <definedName name="PROD0501_04_5">#REF!</definedName>
    <definedName name="PROD0501_05_1" localSheetId="6">#REF!</definedName>
    <definedName name="PROD0501_05_1" localSheetId="7">#REF!</definedName>
    <definedName name="PROD0501_05_1" localSheetId="9">#REF!</definedName>
    <definedName name="PROD0501_05_1">#REF!</definedName>
    <definedName name="PROD0501_05_2" localSheetId="6">#REF!</definedName>
    <definedName name="PROD0501_05_2" localSheetId="7">#REF!</definedName>
    <definedName name="PROD0501_05_2" localSheetId="9">#REF!</definedName>
    <definedName name="PROD0501_05_2">#REF!</definedName>
    <definedName name="PROD0501_05_3" localSheetId="6">#REF!</definedName>
    <definedName name="PROD0501_05_3" localSheetId="7">#REF!</definedName>
    <definedName name="PROD0501_05_3" localSheetId="9">#REF!</definedName>
    <definedName name="PROD0501_05_3">#REF!</definedName>
    <definedName name="PROD0501_05_4" localSheetId="6">#REF!</definedName>
    <definedName name="PROD0501_05_4" localSheetId="7">#REF!</definedName>
    <definedName name="PROD0501_05_4" localSheetId="9">#REF!</definedName>
    <definedName name="PROD0501_05_4">#REF!</definedName>
    <definedName name="PROD0501_05_5" localSheetId="6">#REF!</definedName>
    <definedName name="PROD0501_05_5" localSheetId="7">#REF!</definedName>
    <definedName name="PROD0501_05_5" localSheetId="9">#REF!</definedName>
    <definedName name="PROD0501_05_5">#REF!</definedName>
    <definedName name="PROD0501_06_1" localSheetId="6">#REF!</definedName>
    <definedName name="PROD0501_06_1" localSheetId="7">#REF!</definedName>
    <definedName name="PROD0501_06_1" localSheetId="9">#REF!</definedName>
    <definedName name="PROD0501_06_1">#REF!</definedName>
    <definedName name="PROD0501_06_2" localSheetId="6">#REF!</definedName>
    <definedName name="PROD0501_06_2" localSheetId="7">#REF!</definedName>
    <definedName name="PROD0501_06_2" localSheetId="9">#REF!</definedName>
    <definedName name="PROD0501_06_2">#REF!</definedName>
    <definedName name="PROD0501_06_3" localSheetId="6">#REF!</definedName>
    <definedName name="PROD0501_06_3" localSheetId="7">#REF!</definedName>
    <definedName name="PROD0501_06_3" localSheetId="9">#REF!</definedName>
    <definedName name="PROD0501_06_3">#REF!</definedName>
    <definedName name="PROD0501_06_4" localSheetId="6">#REF!</definedName>
    <definedName name="PROD0501_06_4" localSheetId="7">#REF!</definedName>
    <definedName name="PROD0501_06_4" localSheetId="9">#REF!</definedName>
    <definedName name="PROD0501_06_4">#REF!</definedName>
    <definedName name="PROD0501_06_5" localSheetId="6">#REF!</definedName>
    <definedName name="PROD0501_06_5" localSheetId="7">#REF!</definedName>
    <definedName name="PROD0501_06_5" localSheetId="9">#REF!</definedName>
    <definedName name="PROD0501_06_5">#REF!</definedName>
    <definedName name="PROD0501_07_1" localSheetId="6">#REF!</definedName>
    <definedName name="PROD0501_07_1" localSheetId="7">#REF!</definedName>
    <definedName name="PROD0501_07_1" localSheetId="9">#REF!</definedName>
    <definedName name="PROD0501_07_1">#REF!</definedName>
    <definedName name="PROD0501_07_10" localSheetId="6">#REF!</definedName>
    <definedName name="PROD0501_07_10" localSheetId="7">#REF!</definedName>
    <definedName name="PROD0501_07_10" localSheetId="9">#REF!</definedName>
    <definedName name="PROD0501_07_10">#REF!</definedName>
    <definedName name="PROD0501_07_11" localSheetId="6">#REF!</definedName>
    <definedName name="PROD0501_07_11" localSheetId="7">#REF!</definedName>
    <definedName name="PROD0501_07_11" localSheetId="9">#REF!</definedName>
    <definedName name="PROD0501_07_11">#REF!</definedName>
    <definedName name="PROD0501_07_12" localSheetId="6">#REF!</definedName>
    <definedName name="PROD0501_07_12" localSheetId="7">#REF!</definedName>
    <definedName name="PROD0501_07_12" localSheetId="9">#REF!</definedName>
    <definedName name="PROD0501_07_12">#REF!</definedName>
    <definedName name="PROD0501_07_13" localSheetId="6">#REF!</definedName>
    <definedName name="PROD0501_07_13" localSheetId="7">#REF!</definedName>
    <definedName name="PROD0501_07_13" localSheetId="9">#REF!</definedName>
    <definedName name="PROD0501_07_13">#REF!</definedName>
    <definedName name="PROD0501_07_14" localSheetId="6">#REF!</definedName>
    <definedName name="PROD0501_07_14" localSheetId="7">#REF!</definedName>
    <definedName name="PROD0501_07_14" localSheetId="9">#REF!</definedName>
    <definedName name="PROD0501_07_14">#REF!</definedName>
    <definedName name="PROD0501_07_15" localSheetId="6">#REF!</definedName>
    <definedName name="PROD0501_07_15" localSheetId="7">#REF!</definedName>
    <definedName name="PROD0501_07_15" localSheetId="9">#REF!</definedName>
    <definedName name="PROD0501_07_15">#REF!</definedName>
    <definedName name="PROD0501_07_16" localSheetId="6">#REF!</definedName>
    <definedName name="PROD0501_07_16" localSheetId="7">#REF!</definedName>
    <definedName name="PROD0501_07_16" localSheetId="9">#REF!</definedName>
    <definedName name="PROD0501_07_16">#REF!</definedName>
    <definedName name="PROD0501_07_17" localSheetId="6">#REF!</definedName>
    <definedName name="PROD0501_07_17" localSheetId="7">#REF!</definedName>
    <definedName name="PROD0501_07_17" localSheetId="9">#REF!</definedName>
    <definedName name="PROD0501_07_17">#REF!</definedName>
    <definedName name="PROD0501_07_18" localSheetId="6">#REF!</definedName>
    <definedName name="PROD0501_07_18" localSheetId="7">#REF!</definedName>
    <definedName name="PROD0501_07_18" localSheetId="9">#REF!</definedName>
    <definedName name="PROD0501_07_18">#REF!</definedName>
    <definedName name="PROD0501_07_19" localSheetId="6">#REF!</definedName>
    <definedName name="PROD0501_07_19" localSheetId="7">#REF!</definedName>
    <definedName name="PROD0501_07_19" localSheetId="9">#REF!</definedName>
    <definedName name="PROD0501_07_19">#REF!</definedName>
    <definedName name="PROD0501_07_2" localSheetId="6">#REF!</definedName>
    <definedName name="PROD0501_07_2" localSheetId="7">#REF!</definedName>
    <definedName name="PROD0501_07_2" localSheetId="9">#REF!</definedName>
    <definedName name="PROD0501_07_2">#REF!</definedName>
    <definedName name="PROD0501_07_20" localSheetId="6">#REF!</definedName>
    <definedName name="PROD0501_07_20" localSheetId="7">#REF!</definedName>
    <definedName name="PROD0501_07_20" localSheetId="9">#REF!</definedName>
    <definedName name="PROD0501_07_20">#REF!</definedName>
    <definedName name="PROD0501_07_3" localSheetId="6">#REF!</definedName>
    <definedName name="PROD0501_07_3" localSheetId="7">#REF!</definedName>
    <definedName name="PROD0501_07_3" localSheetId="9">#REF!</definedName>
    <definedName name="PROD0501_07_3">#REF!</definedName>
    <definedName name="PROD0501_07_4" localSheetId="6">#REF!</definedName>
    <definedName name="PROD0501_07_4" localSheetId="7">#REF!</definedName>
    <definedName name="PROD0501_07_4" localSheetId="9">#REF!</definedName>
    <definedName name="PROD0501_07_4">#REF!</definedName>
    <definedName name="PROD0501_07_5" localSheetId="6">#REF!</definedName>
    <definedName name="PROD0501_07_5" localSheetId="7">#REF!</definedName>
    <definedName name="PROD0501_07_5" localSheetId="9">#REF!</definedName>
    <definedName name="PROD0501_07_5">#REF!</definedName>
    <definedName name="PROD0501_07_6" localSheetId="6">#REF!</definedName>
    <definedName name="PROD0501_07_6" localSheetId="7">#REF!</definedName>
    <definedName name="PROD0501_07_6" localSheetId="9">#REF!</definedName>
    <definedName name="PROD0501_07_6">#REF!</definedName>
    <definedName name="PROD0501_07_7" localSheetId="6">#REF!</definedName>
    <definedName name="PROD0501_07_7" localSheetId="7">#REF!</definedName>
    <definedName name="PROD0501_07_7" localSheetId="9">#REF!</definedName>
    <definedName name="PROD0501_07_7">#REF!</definedName>
    <definedName name="PROD0501_07_8" localSheetId="6">#REF!</definedName>
    <definedName name="PROD0501_07_8" localSheetId="7">#REF!</definedName>
    <definedName name="PROD0501_07_8" localSheetId="9">#REF!</definedName>
    <definedName name="PROD0501_07_8">#REF!</definedName>
    <definedName name="PROD0501_07_9" localSheetId="6">#REF!</definedName>
    <definedName name="PROD0501_07_9" localSheetId="7">#REF!</definedName>
    <definedName name="PROD0501_07_9" localSheetId="9">#REF!</definedName>
    <definedName name="PROD0501_07_9">#REF!</definedName>
    <definedName name="PROD0601_01_1" localSheetId="6">#REF!</definedName>
    <definedName name="PROD0601_01_1" localSheetId="7">#REF!</definedName>
    <definedName name="PROD0601_01_1" localSheetId="9">#REF!</definedName>
    <definedName name="PROD0601_01_1">#REF!</definedName>
    <definedName name="PROD0601_02_1" localSheetId="6">#REF!</definedName>
    <definedName name="PROD0601_02_1" localSheetId="7">#REF!</definedName>
    <definedName name="PROD0601_02_1" localSheetId="9">#REF!</definedName>
    <definedName name="PROD0601_02_1">#REF!</definedName>
    <definedName name="PROD0601_03_1" localSheetId="6">#REF!</definedName>
    <definedName name="PROD0601_03_1" localSheetId="7">#REF!</definedName>
    <definedName name="PROD0601_03_1" localSheetId="9">#REF!</definedName>
    <definedName name="PROD0601_03_1">#REF!</definedName>
    <definedName name="PROD0601_03_2" localSheetId="6">#REF!</definedName>
    <definedName name="PROD0601_03_2" localSheetId="7">#REF!</definedName>
    <definedName name="PROD0601_03_2" localSheetId="9">#REF!</definedName>
    <definedName name="PROD0601_03_2">#REF!</definedName>
    <definedName name="PROD0601_04_1" localSheetId="6">#REF!</definedName>
    <definedName name="PROD0601_04_1" localSheetId="7">#REF!</definedName>
    <definedName name="PROD0601_04_1" localSheetId="9">#REF!</definedName>
    <definedName name="PROD0601_04_1">#REF!</definedName>
    <definedName name="PROD0601_05_1" localSheetId="6">#REF!</definedName>
    <definedName name="PROD0601_05_1" localSheetId="7">#REF!</definedName>
    <definedName name="PROD0601_05_1" localSheetId="9">#REF!</definedName>
    <definedName name="PROD0601_05_1">#REF!</definedName>
    <definedName name="PROD0601_06_1" localSheetId="6">#REF!</definedName>
    <definedName name="PROD0601_06_1" localSheetId="7">#REF!</definedName>
    <definedName name="PROD0601_06_1" localSheetId="9">#REF!</definedName>
    <definedName name="PROD0601_06_1">#REF!</definedName>
    <definedName name="PROD0601_07_1" localSheetId="6">#REF!</definedName>
    <definedName name="PROD0601_07_1" localSheetId="7">#REF!</definedName>
    <definedName name="PROD0601_07_1" localSheetId="9">#REF!</definedName>
    <definedName name="PROD0601_07_1">#REF!</definedName>
    <definedName name="PROD0601_07_10" localSheetId="6">#REF!</definedName>
    <definedName name="PROD0601_07_10" localSheetId="7">#REF!</definedName>
    <definedName name="PROD0601_07_10" localSheetId="9">#REF!</definedName>
    <definedName name="PROD0601_07_10">#REF!</definedName>
    <definedName name="PROD0601_07_11" localSheetId="6">#REF!</definedName>
    <definedName name="PROD0601_07_11" localSheetId="7">#REF!</definedName>
    <definedName name="PROD0601_07_11" localSheetId="9">#REF!</definedName>
    <definedName name="PROD0601_07_11">#REF!</definedName>
    <definedName name="PROD0601_07_2" localSheetId="6">#REF!</definedName>
    <definedName name="PROD0601_07_2" localSheetId="7">#REF!</definedName>
    <definedName name="PROD0601_07_2" localSheetId="9">#REF!</definedName>
    <definedName name="PROD0601_07_2">#REF!</definedName>
    <definedName name="PROD0601_07_3" localSheetId="6">#REF!</definedName>
    <definedName name="PROD0601_07_3" localSheetId="7">#REF!</definedName>
    <definedName name="PROD0601_07_3" localSheetId="9">#REF!</definedName>
    <definedName name="PROD0601_07_3">#REF!</definedName>
    <definedName name="PROD0601_07_4" localSheetId="6">#REF!</definedName>
    <definedName name="PROD0601_07_4" localSheetId="7">#REF!</definedName>
    <definedName name="PROD0601_07_4" localSheetId="9">#REF!</definedName>
    <definedName name="PROD0601_07_4">#REF!</definedName>
    <definedName name="PROD0601_07_5" localSheetId="6">#REF!</definedName>
    <definedName name="PROD0601_07_5" localSheetId="7">#REF!</definedName>
    <definedName name="PROD0601_07_5" localSheetId="9">#REF!</definedName>
    <definedName name="PROD0601_07_5">#REF!</definedName>
    <definedName name="PROD0601_07_6" localSheetId="6">#REF!</definedName>
    <definedName name="PROD0601_07_6" localSheetId="7">#REF!</definedName>
    <definedName name="PROD0601_07_6" localSheetId="9">#REF!</definedName>
    <definedName name="PROD0601_07_6">#REF!</definedName>
    <definedName name="PROD0601_07_7" localSheetId="6">#REF!</definedName>
    <definedName name="PROD0601_07_7" localSheetId="7">#REF!</definedName>
    <definedName name="PROD0601_07_7" localSheetId="9">#REF!</definedName>
    <definedName name="PROD0601_07_7">#REF!</definedName>
    <definedName name="PROD0601_07_8" localSheetId="6">#REF!</definedName>
    <definedName name="PROD0601_07_8" localSheetId="7">#REF!</definedName>
    <definedName name="PROD0601_07_8" localSheetId="9">#REF!</definedName>
    <definedName name="PROD0601_07_8">#REF!</definedName>
    <definedName name="PROD0601_07_9" localSheetId="6">#REF!</definedName>
    <definedName name="PROD0601_07_9" localSheetId="7">#REF!</definedName>
    <definedName name="PROD0601_07_9" localSheetId="9">#REF!</definedName>
    <definedName name="PROD0601_07_9">#REF!</definedName>
    <definedName name="PROD0603_01_1" localSheetId="6">#REF!</definedName>
    <definedName name="PROD0603_01_1" localSheetId="7">#REF!</definedName>
    <definedName name="PROD0603_01_1" localSheetId="9">#REF!</definedName>
    <definedName name="PROD0603_01_1">#REF!</definedName>
    <definedName name="PROD0603_01_2" localSheetId="6">#REF!</definedName>
    <definedName name="PROD0603_01_2" localSheetId="7">#REF!</definedName>
    <definedName name="PROD0603_01_2" localSheetId="9">#REF!</definedName>
    <definedName name="PROD0603_01_2">#REF!</definedName>
    <definedName name="PROD0603_02_1" localSheetId="6">#REF!</definedName>
    <definedName name="PROD0603_02_1" localSheetId="7">#REF!</definedName>
    <definedName name="PROD0603_02_1" localSheetId="9">#REF!</definedName>
    <definedName name="PROD0603_02_1">#REF!</definedName>
    <definedName name="PROD0603_02_2" localSheetId="6">#REF!</definedName>
    <definedName name="PROD0603_02_2" localSheetId="7">#REF!</definedName>
    <definedName name="PROD0603_02_2" localSheetId="9">#REF!</definedName>
    <definedName name="PROD0603_02_2">#REF!</definedName>
    <definedName name="PROD0603_03_1" localSheetId="6">#REF!</definedName>
    <definedName name="PROD0603_03_1" localSheetId="7">#REF!</definedName>
    <definedName name="PROD0603_03_1" localSheetId="9">#REF!</definedName>
    <definedName name="PROD0603_03_1">#REF!</definedName>
    <definedName name="PROD0603_03_2" localSheetId="6">#REF!</definedName>
    <definedName name="PROD0603_03_2" localSheetId="7">#REF!</definedName>
    <definedName name="PROD0603_03_2" localSheetId="9">#REF!</definedName>
    <definedName name="PROD0603_03_2">#REF!</definedName>
    <definedName name="PROD0603_04_1" localSheetId="6">#REF!</definedName>
    <definedName name="PROD0603_04_1" localSheetId="7">#REF!</definedName>
    <definedName name="PROD0603_04_1" localSheetId="9">#REF!</definedName>
    <definedName name="PROD0603_04_1">#REF!</definedName>
    <definedName name="PROD0603_04_2" localSheetId="6">#REF!</definedName>
    <definedName name="PROD0603_04_2" localSheetId="7">#REF!</definedName>
    <definedName name="PROD0603_04_2" localSheetId="9">#REF!</definedName>
    <definedName name="PROD0603_04_2">#REF!</definedName>
    <definedName name="PROD0603_05_1" localSheetId="6">#REF!</definedName>
    <definedName name="PROD0603_05_1" localSheetId="7">#REF!</definedName>
    <definedName name="PROD0603_05_1" localSheetId="9">#REF!</definedName>
    <definedName name="PROD0603_05_1">#REF!</definedName>
    <definedName name="PROD0603_05_10" localSheetId="6">#REF!</definedName>
    <definedName name="PROD0603_05_10" localSheetId="7">#REF!</definedName>
    <definedName name="PROD0603_05_10" localSheetId="9">#REF!</definedName>
    <definedName name="PROD0603_05_10">#REF!</definedName>
    <definedName name="PROD0603_05_11" localSheetId="6">#REF!</definedName>
    <definedName name="PROD0603_05_11" localSheetId="7">#REF!</definedName>
    <definedName name="PROD0603_05_11" localSheetId="9">#REF!</definedName>
    <definedName name="PROD0603_05_11">#REF!</definedName>
    <definedName name="PROD0603_05_2" localSheetId="6">#REF!</definedName>
    <definedName name="PROD0603_05_2" localSheetId="7">#REF!</definedName>
    <definedName name="PROD0603_05_2" localSheetId="9">#REF!</definedName>
    <definedName name="PROD0603_05_2">#REF!</definedName>
    <definedName name="PROD0603_05_3" localSheetId="6">#REF!</definedName>
    <definedName name="PROD0603_05_3" localSheetId="7">#REF!</definedName>
    <definedName name="PROD0603_05_3" localSheetId="9">#REF!</definedName>
    <definedName name="PROD0603_05_3">#REF!</definedName>
    <definedName name="PROD0603_05_4" localSheetId="6">#REF!</definedName>
    <definedName name="PROD0603_05_4" localSheetId="7">#REF!</definedName>
    <definedName name="PROD0603_05_4" localSheetId="9">#REF!</definedName>
    <definedName name="PROD0603_05_4">#REF!</definedName>
    <definedName name="PROD0603_05_5" localSheetId="6">#REF!</definedName>
    <definedName name="PROD0603_05_5" localSheetId="7">#REF!</definedName>
    <definedName name="PROD0603_05_5" localSheetId="9">#REF!</definedName>
    <definedName name="PROD0603_05_5">#REF!</definedName>
    <definedName name="PROD0603_05_6" localSheetId="6">#REF!</definedName>
    <definedName name="PROD0603_05_6" localSheetId="7">#REF!</definedName>
    <definedName name="PROD0603_05_6" localSheetId="9">#REF!</definedName>
    <definedName name="PROD0603_05_6">#REF!</definedName>
    <definedName name="PROD0603_05_7" localSheetId="6">#REF!</definedName>
    <definedName name="PROD0603_05_7" localSheetId="7">#REF!</definedName>
    <definedName name="PROD0603_05_7" localSheetId="9">#REF!</definedName>
    <definedName name="PROD0603_05_7">#REF!</definedName>
    <definedName name="PROD0603_05_8" localSheetId="6">#REF!</definedName>
    <definedName name="PROD0603_05_8" localSheetId="7">#REF!</definedName>
    <definedName name="PROD0603_05_8" localSheetId="9">#REF!</definedName>
    <definedName name="PROD0603_05_8">#REF!</definedName>
    <definedName name="PROD0603_05_9" localSheetId="6">#REF!</definedName>
    <definedName name="PROD0603_05_9" localSheetId="7">#REF!</definedName>
    <definedName name="PROD0603_05_9" localSheetId="9">#REF!</definedName>
    <definedName name="PROD0603_05_9">#REF!</definedName>
    <definedName name="PROD0604_01_1" localSheetId="6">#REF!</definedName>
    <definedName name="PROD0604_01_1" localSheetId="7">#REF!</definedName>
    <definedName name="PROD0604_01_1" localSheetId="9">#REF!</definedName>
    <definedName name="PROD0604_01_1">#REF!</definedName>
    <definedName name="PROD0604_01_2" localSheetId="6">#REF!</definedName>
    <definedName name="PROD0604_01_2" localSheetId="7">#REF!</definedName>
    <definedName name="PROD0604_01_2" localSheetId="9">#REF!</definedName>
    <definedName name="PROD0604_01_2">#REF!</definedName>
    <definedName name="PROD0604_01_3" localSheetId="6">#REF!</definedName>
    <definedName name="PROD0604_01_3" localSheetId="7">#REF!</definedName>
    <definedName name="PROD0604_01_3" localSheetId="9">#REF!</definedName>
    <definedName name="PROD0604_01_3">#REF!</definedName>
    <definedName name="PROD0604_01_4" localSheetId="6">#REF!</definedName>
    <definedName name="PROD0604_01_4" localSheetId="7">#REF!</definedName>
    <definedName name="PROD0604_01_4" localSheetId="9">#REF!</definedName>
    <definedName name="PROD0604_01_4">#REF!</definedName>
    <definedName name="PROD0605_01_1" localSheetId="6">#REF!</definedName>
    <definedName name="PROD0605_01_1" localSheetId="7">#REF!</definedName>
    <definedName name="PROD0605_01_1" localSheetId="9">#REF!</definedName>
    <definedName name="PROD0605_01_1">#REF!</definedName>
    <definedName name="PROD0605_01_2" localSheetId="6">#REF!</definedName>
    <definedName name="PROD0605_01_2" localSheetId="7">#REF!</definedName>
    <definedName name="PROD0605_01_2" localSheetId="9">#REF!</definedName>
    <definedName name="PROD0605_01_2">#REF!</definedName>
    <definedName name="PROD0605_01_3" localSheetId="6">#REF!</definedName>
    <definedName name="PROD0605_01_3" localSheetId="7">#REF!</definedName>
    <definedName name="PROD0605_01_3" localSheetId="9">#REF!</definedName>
    <definedName name="PROD0605_01_3">#REF!</definedName>
    <definedName name="PROD0605_02_1" localSheetId="6">#REF!</definedName>
    <definedName name="PROD0605_02_1" localSheetId="7">#REF!</definedName>
    <definedName name="PROD0605_02_1" localSheetId="9">#REF!</definedName>
    <definedName name="PROD0605_02_1">#REF!</definedName>
    <definedName name="PROD0605_02_2" localSheetId="6">#REF!</definedName>
    <definedName name="PROD0605_02_2" localSheetId="7">#REF!</definedName>
    <definedName name="PROD0605_02_2" localSheetId="9">#REF!</definedName>
    <definedName name="PROD0605_02_2">#REF!</definedName>
    <definedName name="PROD0701_01_1" localSheetId="6">#REF!</definedName>
    <definedName name="PROD0701_01_1" localSheetId="7">#REF!</definedName>
    <definedName name="PROD0701_01_1" localSheetId="9">#REF!</definedName>
    <definedName name="PROD0701_01_1">#REF!</definedName>
    <definedName name="PROD0701_01_2" localSheetId="6">#REF!</definedName>
    <definedName name="PROD0701_01_2" localSheetId="7">#REF!</definedName>
    <definedName name="PROD0701_01_2" localSheetId="9">#REF!</definedName>
    <definedName name="PROD0701_01_2">#REF!</definedName>
    <definedName name="PROD0701_01_3" localSheetId="6">#REF!</definedName>
    <definedName name="PROD0701_01_3" localSheetId="7">#REF!</definedName>
    <definedName name="PROD0701_01_3" localSheetId="9">#REF!</definedName>
    <definedName name="PROD0701_01_3">#REF!</definedName>
    <definedName name="PROD0701_01_4" localSheetId="6">#REF!</definedName>
    <definedName name="PROD0701_01_4" localSheetId="7">#REF!</definedName>
    <definedName name="PROD0701_01_4" localSheetId="9">#REF!</definedName>
    <definedName name="PROD0701_01_4">#REF!</definedName>
    <definedName name="PROD0701_01_5" localSheetId="6">#REF!</definedName>
    <definedName name="PROD0701_01_5" localSheetId="7">#REF!</definedName>
    <definedName name="PROD0701_01_5" localSheetId="9">#REF!</definedName>
    <definedName name="PROD0701_01_5">#REF!</definedName>
    <definedName name="PROD0701_01_6" localSheetId="6">#REF!</definedName>
    <definedName name="PROD0701_01_6" localSheetId="7">#REF!</definedName>
    <definedName name="PROD0701_01_6" localSheetId="9">#REF!</definedName>
    <definedName name="PROD0701_01_6">#REF!</definedName>
    <definedName name="PROD0701_01_7" localSheetId="6">#REF!</definedName>
    <definedName name="PROD0701_01_7" localSheetId="7">#REF!</definedName>
    <definedName name="PROD0701_01_7" localSheetId="9">#REF!</definedName>
    <definedName name="PROD0701_01_7">#REF!</definedName>
    <definedName name="PROD0701_01_8" localSheetId="6">#REF!</definedName>
    <definedName name="PROD0701_01_8" localSheetId="7">#REF!</definedName>
    <definedName name="PROD0701_01_8" localSheetId="9">#REF!</definedName>
    <definedName name="PROD0701_01_8">#REF!</definedName>
    <definedName name="PROD0701_01_9" localSheetId="6">#REF!</definedName>
    <definedName name="PROD0701_01_9" localSheetId="7">#REF!</definedName>
    <definedName name="PROD0701_01_9" localSheetId="9">#REF!</definedName>
    <definedName name="PROD0701_01_9">#REF!</definedName>
    <definedName name="PROD0701_02_1" localSheetId="6">#REF!</definedName>
    <definedName name="PROD0701_02_1" localSheetId="7">#REF!</definedName>
    <definedName name="PROD0701_02_1" localSheetId="9">#REF!</definedName>
    <definedName name="PROD0701_02_1">#REF!</definedName>
    <definedName name="PROD0701_03_1" localSheetId="6">#REF!</definedName>
    <definedName name="PROD0701_03_1" localSheetId="7">#REF!</definedName>
    <definedName name="PROD0701_03_1" localSheetId="9">#REF!</definedName>
    <definedName name="PROD0701_03_1">#REF!</definedName>
    <definedName name="PROD0701_03_2" localSheetId="6">#REF!</definedName>
    <definedName name="PROD0701_03_2" localSheetId="7">#REF!</definedName>
    <definedName name="PROD0701_03_2" localSheetId="9">#REF!</definedName>
    <definedName name="PROD0701_03_2">#REF!</definedName>
    <definedName name="PROD0701_03_3" localSheetId="6">#REF!</definedName>
    <definedName name="PROD0701_03_3" localSheetId="7">#REF!</definedName>
    <definedName name="PROD0701_03_3" localSheetId="9">#REF!</definedName>
    <definedName name="PROD0701_03_3">#REF!</definedName>
    <definedName name="PROD0701_03_4" localSheetId="6">#REF!</definedName>
    <definedName name="PROD0701_03_4" localSheetId="7">#REF!</definedName>
    <definedName name="PROD0701_03_4" localSheetId="9">#REF!</definedName>
    <definedName name="PROD0701_03_4">#REF!</definedName>
    <definedName name="PROD0702_01_1" localSheetId="6">#REF!</definedName>
    <definedName name="PROD0702_01_1" localSheetId="7">#REF!</definedName>
    <definedName name="PROD0702_01_1" localSheetId="9">#REF!</definedName>
    <definedName name="PROD0702_01_1">#REF!</definedName>
    <definedName name="PROD0702_01_2" localSheetId="6">#REF!</definedName>
    <definedName name="PROD0702_01_2" localSheetId="7">#REF!</definedName>
    <definedName name="PROD0702_01_2" localSheetId="9">#REF!</definedName>
    <definedName name="PROD0702_01_2">#REF!</definedName>
    <definedName name="PROD0702_01_3" localSheetId="6">#REF!</definedName>
    <definedName name="PROD0702_01_3" localSheetId="7">#REF!</definedName>
    <definedName name="PROD0702_01_3" localSheetId="9">#REF!</definedName>
    <definedName name="PROD0702_01_3">#REF!</definedName>
    <definedName name="PROD0702_01_4" localSheetId="6">#REF!</definedName>
    <definedName name="PROD0702_01_4" localSheetId="7">#REF!</definedName>
    <definedName name="PROD0702_01_4" localSheetId="9">#REF!</definedName>
    <definedName name="PROD0702_01_4">#REF!</definedName>
    <definedName name="PROD0702_02_1" localSheetId="6">#REF!</definedName>
    <definedName name="PROD0702_02_1" localSheetId="7">#REF!</definedName>
    <definedName name="PROD0702_02_1" localSheetId="9">#REF!</definedName>
    <definedName name="PROD0702_02_1">#REF!</definedName>
    <definedName name="PROD0702_02_10" localSheetId="6">#REF!</definedName>
    <definedName name="PROD0702_02_10" localSheetId="7">#REF!</definedName>
    <definedName name="PROD0702_02_10" localSheetId="9">#REF!</definedName>
    <definedName name="PROD0702_02_10">#REF!</definedName>
    <definedName name="PROD0702_02_11" localSheetId="6">#REF!</definedName>
    <definedName name="PROD0702_02_11" localSheetId="7">#REF!</definedName>
    <definedName name="PROD0702_02_11" localSheetId="9">#REF!</definedName>
    <definedName name="PROD0702_02_11">#REF!</definedName>
    <definedName name="PROD0702_02_12" localSheetId="6">#REF!</definedName>
    <definedName name="PROD0702_02_12" localSheetId="7">#REF!</definedName>
    <definedName name="PROD0702_02_12" localSheetId="9">#REF!</definedName>
    <definedName name="PROD0702_02_12">#REF!</definedName>
    <definedName name="PROD0702_02_2" localSheetId="6">#REF!</definedName>
    <definedName name="PROD0702_02_2" localSheetId="7">#REF!</definedName>
    <definedName name="PROD0702_02_2" localSheetId="9">#REF!</definedName>
    <definedName name="PROD0702_02_2">#REF!</definedName>
    <definedName name="PROD0702_02_3" localSheetId="6">#REF!</definedName>
    <definedName name="PROD0702_02_3" localSheetId="7">#REF!</definedName>
    <definedName name="PROD0702_02_3" localSheetId="9">#REF!</definedName>
    <definedName name="PROD0702_02_3">#REF!</definedName>
    <definedName name="PROD0702_02_4" localSheetId="6">#REF!</definedName>
    <definedName name="PROD0702_02_4" localSheetId="7">#REF!</definedName>
    <definedName name="PROD0702_02_4" localSheetId="9">#REF!</definedName>
    <definedName name="PROD0702_02_4">#REF!</definedName>
    <definedName name="PROD0702_02_5" localSheetId="6">#REF!</definedName>
    <definedName name="PROD0702_02_5" localSheetId="7">#REF!</definedName>
    <definedName name="PROD0702_02_5" localSheetId="9">#REF!</definedName>
    <definedName name="PROD0702_02_5">#REF!</definedName>
    <definedName name="PROD0702_02_6" localSheetId="6">#REF!</definedName>
    <definedName name="PROD0702_02_6" localSheetId="7">#REF!</definedName>
    <definedName name="PROD0702_02_6" localSheetId="9">#REF!</definedName>
    <definedName name="PROD0702_02_6">#REF!</definedName>
    <definedName name="PROD0702_02_7" localSheetId="6">#REF!</definedName>
    <definedName name="PROD0702_02_7" localSheetId="7">#REF!</definedName>
    <definedName name="PROD0702_02_7" localSheetId="9">#REF!</definedName>
    <definedName name="PROD0702_02_7">#REF!</definedName>
    <definedName name="PROD0702_02_8" localSheetId="6">#REF!</definedName>
    <definedName name="PROD0702_02_8" localSheetId="7">#REF!</definedName>
    <definedName name="PROD0702_02_8" localSheetId="9">#REF!</definedName>
    <definedName name="PROD0702_02_8">#REF!</definedName>
    <definedName name="PROD0702_02_9" localSheetId="6">#REF!</definedName>
    <definedName name="PROD0702_02_9" localSheetId="7">#REF!</definedName>
    <definedName name="PROD0702_02_9" localSheetId="9">#REF!</definedName>
    <definedName name="PROD0702_02_9">#REF!</definedName>
    <definedName name="PROD0703_01_1" localSheetId="6">#REF!</definedName>
    <definedName name="PROD0703_01_1" localSheetId="7">#REF!</definedName>
    <definedName name="PROD0703_01_1" localSheetId="9">#REF!</definedName>
    <definedName name="PROD0703_01_1">#REF!</definedName>
    <definedName name="PROD0703_01_2" localSheetId="6">#REF!</definedName>
    <definedName name="PROD0703_01_2" localSheetId="7">#REF!</definedName>
    <definedName name="PROD0703_01_2" localSheetId="9">#REF!</definedName>
    <definedName name="PROD0703_01_2">#REF!</definedName>
    <definedName name="PROD0703_01_3" localSheetId="6">#REF!</definedName>
    <definedName name="PROD0703_01_3" localSheetId="7">#REF!</definedName>
    <definedName name="PROD0703_01_3" localSheetId="9">#REF!</definedName>
    <definedName name="PROD0703_01_3">#REF!</definedName>
    <definedName name="PROD0704_01_1" localSheetId="6">#REF!</definedName>
    <definedName name="PROD0704_01_1" localSheetId="7">#REF!</definedName>
    <definedName name="PROD0704_01_1" localSheetId="9">#REF!</definedName>
    <definedName name="PROD0704_01_1">#REF!</definedName>
    <definedName name="PROD0704_01_2" localSheetId="6">#REF!</definedName>
    <definedName name="PROD0704_01_2" localSheetId="7">#REF!</definedName>
    <definedName name="PROD0704_01_2" localSheetId="9">#REF!</definedName>
    <definedName name="PROD0704_01_2">#REF!</definedName>
    <definedName name="PROD0704_01_3" localSheetId="6">#REF!</definedName>
    <definedName name="PROD0704_01_3" localSheetId="7">#REF!</definedName>
    <definedName name="PROD0704_01_3" localSheetId="9">#REF!</definedName>
    <definedName name="PROD0704_01_3">#REF!</definedName>
    <definedName name="PROD0705_01_1" localSheetId="6">#REF!</definedName>
    <definedName name="PROD0705_01_1" localSheetId="7">#REF!</definedName>
    <definedName name="PROD0705_01_1" localSheetId="9">#REF!</definedName>
    <definedName name="PROD0705_01_1">#REF!</definedName>
    <definedName name="PROD0705_01_2" localSheetId="6">#REF!</definedName>
    <definedName name="PROD0705_01_2" localSheetId="7">#REF!</definedName>
    <definedName name="PROD0705_01_2" localSheetId="9">#REF!</definedName>
    <definedName name="PROD0705_01_2">#REF!</definedName>
    <definedName name="PROD0801_01_1" localSheetId="6">#REF!</definedName>
    <definedName name="PROD0801_01_1" localSheetId="7">#REF!</definedName>
    <definedName name="PROD0801_01_1" localSheetId="9">#REF!</definedName>
    <definedName name="PROD0801_01_1">#REF!</definedName>
    <definedName name="PROD0801_01_2" localSheetId="6">#REF!</definedName>
    <definedName name="PROD0801_01_2" localSheetId="7">#REF!</definedName>
    <definedName name="PROD0801_01_2" localSheetId="9">#REF!</definedName>
    <definedName name="PROD0801_01_2">#REF!</definedName>
    <definedName name="PROD0801_02_1" localSheetId="6">#REF!</definedName>
    <definedName name="PROD0801_02_1" localSheetId="7">#REF!</definedName>
    <definedName name="PROD0801_02_1" localSheetId="9">#REF!</definedName>
    <definedName name="PROD0801_02_1">#REF!</definedName>
    <definedName name="PROD0801_03_1" localSheetId="6">#REF!</definedName>
    <definedName name="PROD0801_03_1" localSheetId="7">#REF!</definedName>
    <definedName name="PROD0801_03_1" localSheetId="9">#REF!</definedName>
    <definedName name="PROD0801_03_1">#REF!</definedName>
    <definedName name="PROD0801_03_10" localSheetId="6">#REF!</definedName>
    <definedName name="PROD0801_03_10" localSheetId="7">#REF!</definedName>
    <definedName name="PROD0801_03_10" localSheetId="9">#REF!</definedName>
    <definedName name="PROD0801_03_10">#REF!</definedName>
    <definedName name="PROD0801_03_11" localSheetId="6">#REF!</definedName>
    <definedName name="PROD0801_03_11" localSheetId="7">#REF!</definedName>
    <definedName name="PROD0801_03_11" localSheetId="9">#REF!</definedName>
    <definedName name="PROD0801_03_11">#REF!</definedName>
    <definedName name="PROD0801_03_12" localSheetId="6">#REF!</definedName>
    <definedName name="PROD0801_03_12" localSheetId="7">#REF!</definedName>
    <definedName name="PROD0801_03_12" localSheetId="9">#REF!</definedName>
    <definedName name="PROD0801_03_12">#REF!</definedName>
    <definedName name="PROD0801_03_13" localSheetId="6">#REF!</definedName>
    <definedName name="PROD0801_03_13" localSheetId="7">#REF!</definedName>
    <definedName name="PROD0801_03_13" localSheetId="9">#REF!</definedName>
    <definedName name="PROD0801_03_13">#REF!</definedName>
    <definedName name="PROD0801_03_14" localSheetId="6">#REF!</definedName>
    <definedName name="PROD0801_03_14" localSheetId="7">#REF!</definedName>
    <definedName name="PROD0801_03_14" localSheetId="9">#REF!</definedName>
    <definedName name="PROD0801_03_14">#REF!</definedName>
    <definedName name="PROD0801_03_15" localSheetId="6">#REF!</definedName>
    <definedName name="PROD0801_03_15" localSheetId="7">#REF!</definedName>
    <definedName name="PROD0801_03_15" localSheetId="9">#REF!</definedName>
    <definedName name="PROD0801_03_15">#REF!</definedName>
    <definedName name="PROD0801_03_16" localSheetId="6">#REF!</definedName>
    <definedName name="PROD0801_03_16" localSheetId="7">#REF!</definedName>
    <definedName name="PROD0801_03_16" localSheetId="9">#REF!</definedName>
    <definedName name="PROD0801_03_16">#REF!</definedName>
    <definedName name="PROD0801_03_17" localSheetId="6">#REF!</definedName>
    <definedName name="PROD0801_03_17" localSheetId="7">#REF!</definedName>
    <definedName name="PROD0801_03_17" localSheetId="9">#REF!</definedName>
    <definedName name="PROD0801_03_17">#REF!</definedName>
    <definedName name="PROD0801_03_18" localSheetId="6">#REF!</definedName>
    <definedName name="PROD0801_03_18" localSheetId="7">#REF!</definedName>
    <definedName name="PROD0801_03_18" localSheetId="9">#REF!</definedName>
    <definedName name="PROD0801_03_18">#REF!</definedName>
    <definedName name="PROD0801_03_19" localSheetId="6">#REF!</definedName>
    <definedName name="PROD0801_03_19" localSheetId="7">#REF!</definedName>
    <definedName name="PROD0801_03_19" localSheetId="9">#REF!</definedName>
    <definedName name="PROD0801_03_19">#REF!</definedName>
    <definedName name="PROD0801_03_2" localSheetId="6">#REF!</definedName>
    <definedName name="PROD0801_03_2" localSheetId="7">#REF!</definedName>
    <definedName name="PROD0801_03_2" localSheetId="9">#REF!</definedName>
    <definedName name="PROD0801_03_2">#REF!</definedName>
    <definedName name="PROD0801_03_20" localSheetId="6">#REF!</definedName>
    <definedName name="PROD0801_03_20" localSheetId="7">#REF!</definedName>
    <definedName name="PROD0801_03_20" localSheetId="9">#REF!</definedName>
    <definedName name="PROD0801_03_20">#REF!</definedName>
    <definedName name="PROD0801_03_21" localSheetId="6">#REF!</definedName>
    <definedName name="PROD0801_03_21" localSheetId="7">#REF!</definedName>
    <definedName name="PROD0801_03_21" localSheetId="9">#REF!</definedName>
    <definedName name="PROD0801_03_21">#REF!</definedName>
    <definedName name="PROD0801_03_22" localSheetId="6">#REF!</definedName>
    <definedName name="PROD0801_03_22" localSheetId="7">#REF!</definedName>
    <definedName name="PROD0801_03_22" localSheetId="9">#REF!</definedName>
    <definedName name="PROD0801_03_22">#REF!</definedName>
    <definedName name="PROD0801_03_23" localSheetId="6">#REF!</definedName>
    <definedName name="PROD0801_03_23" localSheetId="7">#REF!</definedName>
    <definedName name="PROD0801_03_23" localSheetId="9">#REF!</definedName>
    <definedName name="PROD0801_03_23">#REF!</definedName>
    <definedName name="PROD0801_03_3" localSheetId="6">#REF!</definedName>
    <definedName name="PROD0801_03_3" localSheetId="7">#REF!</definedName>
    <definedName name="PROD0801_03_3" localSheetId="9">#REF!</definedName>
    <definedName name="PROD0801_03_3">#REF!</definedName>
    <definedName name="PROD0801_03_4" localSheetId="6">#REF!</definedName>
    <definedName name="PROD0801_03_4" localSheetId="7">#REF!</definedName>
    <definedName name="PROD0801_03_4" localSheetId="9">#REF!</definedName>
    <definedName name="PROD0801_03_4">#REF!</definedName>
    <definedName name="PROD0801_03_5" localSheetId="6">#REF!</definedName>
    <definedName name="PROD0801_03_5" localSheetId="7">#REF!</definedName>
    <definedName name="PROD0801_03_5" localSheetId="9">#REF!</definedName>
    <definedName name="PROD0801_03_5">#REF!</definedName>
    <definedName name="PROD0801_03_6" localSheetId="6">#REF!</definedName>
    <definedName name="PROD0801_03_6" localSheetId="7">#REF!</definedName>
    <definedName name="PROD0801_03_6" localSheetId="9">#REF!</definedName>
    <definedName name="PROD0801_03_6">#REF!</definedName>
    <definedName name="PROD0801_03_7" localSheetId="6">#REF!</definedName>
    <definedName name="PROD0801_03_7" localSheetId="7">#REF!</definedName>
    <definedName name="PROD0801_03_7" localSheetId="9">#REF!</definedName>
    <definedName name="PROD0801_03_7">#REF!</definedName>
    <definedName name="PROD0801_03_8" localSheetId="6">#REF!</definedName>
    <definedName name="PROD0801_03_8" localSheetId="7">#REF!</definedName>
    <definedName name="PROD0801_03_8" localSheetId="9">#REF!</definedName>
    <definedName name="PROD0801_03_8">#REF!</definedName>
    <definedName name="PROD0801_03_9" localSheetId="6">#REF!</definedName>
    <definedName name="PROD0801_03_9" localSheetId="7">#REF!</definedName>
    <definedName name="PROD0801_03_9" localSheetId="9">#REF!</definedName>
    <definedName name="PROD0801_03_9">#REF!</definedName>
    <definedName name="PROD0901_01_1" localSheetId="6">#REF!</definedName>
    <definedName name="PROD0901_01_1" localSheetId="7">#REF!</definedName>
    <definedName name="PROD0901_01_1" localSheetId="9">#REF!</definedName>
    <definedName name="PROD0901_01_1">#REF!</definedName>
    <definedName name="PROD0901_01_2" localSheetId="6">#REF!</definedName>
    <definedName name="PROD0901_01_2" localSheetId="7">#REF!</definedName>
    <definedName name="PROD0901_01_2" localSheetId="9">#REF!</definedName>
    <definedName name="PROD0901_01_2">#REF!</definedName>
    <definedName name="PROD0901_02_1" localSheetId="6">#REF!</definedName>
    <definedName name="PROD0901_02_1" localSheetId="7">#REF!</definedName>
    <definedName name="PROD0901_02_1" localSheetId="9">#REF!</definedName>
    <definedName name="PROD0901_02_1">#REF!</definedName>
    <definedName name="PROD0901_03_1" localSheetId="6">#REF!</definedName>
    <definedName name="PROD0901_03_1" localSheetId="7">#REF!</definedName>
    <definedName name="PROD0901_03_1" localSheetId="9">#REF!</definedName>
    <definedName name="PROD0901_03_1">#REF!</definedName>
    <definedName name="PROD0901_03_10" localSheetId="6">#REF!</definedName>
    <definedName name="PROD0901_03_10" localSheetId="7">#REF!</definedName>
    <definedName name="PROD0901_03_10" localSheetId="9">#REF!</definedName>
    <definedName name="PROD0901_03_10">#REF!</definedName>
    <definedName name="PROD0901_03_11" localSheetId="6">#REF!</definedName>
    <definedName name="PROD0901_03_11" localSheetId="7">#REF!</definedName>
    <definedName name="PROD0901_03_11" localSheetId="9">#REF!</definedName>
    <definedName name="PROD0901_03_11">#REF!</definedName>
    <definedName name="PROD0901_03_12" localSheetId="6">#REF!</definedName>
    <definedName name="PROD0901_03_12" localSheetId="7">#REF!</definedName>
    <definedName name="PROD0901_03_12" localSheetId="9">#REF!</definedName>
    <definedName name="PROD0901_03_12">#REF!</definedName>
    <definedName name="PROD0901_03_13" localSheetId="6">#REF!</definedName>
    <definedName name="PROD0901_03_13" localSheetId="7">#REF!</definedName>
    <definedName name="PROD0901_03_13" localSheetId="9">#REF!</definedName>
    <definedName name="PROD0901_03_13">#REF!</definedName>
    <definedName name="PROD0901_03_14" localSheetId="6">#REF!</definedName>
    <definedName name="PROD0901_03_14" localSheetId="7">#REF!</definedName>
    <definedName name="PROD0901_03_14" localSheetId="9">#REF!</definedName>
    <definedName name="PROD0901_03_14">#REF!</definedName>
    <definedName name="PROD0901_03_15" localSheetId="6">#REF!</definedName>
    <definedName name="PROD0901_03_15" localSheetId="7">#REF!</definedName>
    <definedName name="PROD0901_03_15" localSheetId="9">#REF!</definedName>
    <definedName name="PROD0901_03_15">#REF!</definedName>
    <definedName name="PROD0901_03_16" localSheetId="6">#REF!</definedName>
    <definedName name="PROD0901_03_16" localSheetId="7">#REF!</definedName>
    <definedName name="PROD0901_03_16" localSheetId="9">#REF!</definedName>
    <definedName name="PROD0901_03_16">#REF!</definedName>
    <definedName name="PROD0901_03_17" localSheetId="6">#REF!</definedName>
    <definedName name="PROD0901_03_17" localSheetId="7">#REF!</definedName>
    <definedName name="PROD0901_03_17" localSheetId="9">#REF!</definedName>
    <definedName name="PROD0901_03_17">#REF!</definedName>
    <definedName name="PROD0901_03_18" localSheetId="6">#REF!</definedName>
    <definedName name="PROD0901_03_18" localSheetId="7">#REF!</definedName>
    <definedName name="PROD0901_03_18" localSheetId="9">#REF!</definedName>
    <definedName name="PROD0901_03_18">#REF!</definedName>
    <definedName name="PROD0901_03_19" localSheetId="6">#REF!</definedName>
    <definedName name="PROD0901_03_19" localSheetId="7">#REF!</definedName>
    <definedName name="PROD0901_03_19" localSheetId="9">#REF!</definedName>
    <definedName name="PROD0901_03_19">#REF!</definedName>
    <definedName name="PROD0901_03_2" localSheetId="6">#REF!</definedName>
    <definedName name="PROD0901_03_2" localSheetId="7">#REF!</definedName>
    <definedName name="PROD0901_03_2" localSheetId="9">#REF!</definedName>
    <definedName name="PROD0901_03_2">#REF!</definedName>
    <definedName name="PROD0901_03_20" localSheetId="6">#REF!</definedName>
    <definedName name="PROD0901_03_20" localSheetId="7">#REF!</definedName>
    <definedName name="PROD0901_03_20" localSheetId="9">#REF!</definedName>
    <definedName name="PROD0901_03_20">#REF!</definedName>
    <definedName name="PROD0901_03_21" localSheetId="6">#REF!</definedName>
    <definedName name="PROD0901_03_21" localSheetId="7">#REF!</definedName>
    <definedName name="PROD0901_03_21" localSheetId="9">#REF!</definedName>
    <definedName name="PROD0901_03_21">#REF!</definedName>
    <definedName name="PROD0901_03_22" localSheetId="6">#REF!</definedName>
    <definedName name="PROD0901_03_22" localSheetId="7">#REF!</definedName>
    <definedName name="PROD0901_03_22" localSheetId="9">#REF!</definedName>
    <definedName name="PROD0901_03_22">#REF!</definedName>
    <definedName name="PROD0901_03_23" localSheetId="6">#REF!</definedName>
    <definedName name="PROD0901_03_23" localSheetId="7">#REF!</definedName>
    <definedName name="PROD0901_03_23" localSheetId="9">#REF!</definedName>
    <definedName name="PROD0901_03_23">#REF!</definedName>
    <definedName name="PROD0901_03_24" localSheetId="6">#REF!</definedName>
    <definedName name="PROD0901_03_24" localSheetId="7">#REF!</definedName>
    <definedName name="PROD0901_03_24" localSheetId="9">#REF!</definedName>
    <definedName name="PROD0901_03_24">#REF!</definedName>
    <definedName name="PROD0901_03_25" localSheetId="6">#REF!</definedName>
    <definedName name="PROD0901_03_25" localSheetId="7">#REF!</definedName>
    <definedName name="PROD0901_03_25" localSheetId="9">#REF!</definedName>
    <definedName name="PROD0901_03_25">#REF!</definedName>
    <definedName name="PROD0901_03_26" localSheetId="6">#REF!</definedName>
    <definedName name="PROD0901_03_26" localSheetId="7">#REF!</definedName>
    <definedName name="PROD0901_03_26" localSheetId="9">#REF!</definedName>
    <definedName name="PROD0901_03_26">#REF!</definedName>
    <definedName name="PROD0901_03_27" localSheetId="6">#REF!</definedName>
    <definedName name="PROD0901_03_27" localSheetId="7">#REF!</definedName>
    <definedName name="PROD0901_03_27" localSheetId="9">#REF!</definedName>
    <definedName name="PROD0901_03_27">#REF!</definedName>
    <definedName name="PROD0901_03_3" localSheetId="6">#REF!</definedName>
    <definedName name="PROD0901_03_3" localSheetId="7">#REF!</definedName>
    <definedName name="PROD0901_03_3" localSheetId="9">#REF!</definedName>
    <definedName name="PROD0901_03_3">#REF!</definedName>
    <definedName name="PROD0901_03_4" localSheetId="6">#REF!</definedName>
    <definedName name="PROD0901_03_4" localSheetId="7">#REF!</definedName>
    <definedName name="PROD0901_03_4" localSheetId="9">#REF!</definedName>
    <definedName name="PROD0901_03_4">#REF!</definedName>
    <definedName name="PROD0901_03_5" localSheetId="6">#REF!</definedName>
    <definedName name="PROD0901_03_5" localSheetId="7">#REF!</definedName>
    <definedName name="PROD0901_03_5" localSheetId="9">#REF!</definedName>
    <definedName name="PROD0901_03_5">#REF!</definedName>
    <definedName name="PROD0901_03_6" localSheetId="6">#REF!</definedName>
    <definedName name="PROD0901_03_6" localSheetId="7">#REF!</definedName>
    <definedName name="PROD0901_03_6" localSheetId="9">#REF!</definedName>
    <definedName name="PROD0901_03_6">#REF!</definedName>
    <definedName name="PROD0901_03_7" localSheetId="6">#REF!</definedName>
    <definedName name="PROD0901_03_7" localSheetId="7">#REF!</definedName>
    <definedName name="PROD0901_03_7" localSheetId="9">#REF!</definedName>
    <definedName name="PROD0901_03_7">#REF!</definedName>
    <definedName name="PROD0901_03_8" localSheetId="6">#REF!</definedName>
    <definedName name="PROD0901_03_8" localSheetId="7">#REF!</definedName>
    <definedName name="PROD0901_03_8" localSheetId="9">#REF!</definedName>
    <definedName name="PROD0901_03_8">#REF!</definedName>
    <definedName name="PROD0901_03_9" localSheetId="6">#REF!</definedName>
    <definedName name="PROD0901_03_9" localSheetId="7">#REF!</definedName>
    <definedName name="PROD0901_03_9" localSheetId="9">#REF!</definedName>
    <definedName name="PROD0901_03_9">#REF!</definedName>
    <definedName name="PROD1401_01_1" localSheetId="6">#REF!</definedName>
    <definedName name="PROD1401_01_1" localSheetId="7">#REF!</definedName>
    <definedName name="PROD1401_01_1" localSheetId="9">#REF!</definedName>
    <definedName name="PROD1401_01_1">#REF!</definedName>
    <definedName name="PROD1401_01_2" localSheetId="6">#REF!</definedName>
    <definedName name="PROD1401_01_2" localSheetId="7">#REF!</definedName>
    <definedName name="PROD1401_01_2" localSheetId="9">#REF!</definedName>
    <definedName name="PROD1401_01_2">#REF!</definedName>
    <definedName name="PROD1401_01_3" localSheetId="6">#REF!</definedName>
    <definedName name="PROD1401_01_3" localSheetId="7">#REF!</definedName>
    <definedName name="PROD1401_01_3" localSheetId="9">#REF!</definedName>
    <definedName name="PROD1401_01_3">#REF!</definedName>
    <definedName name="PROD1401_01_4" localSheetId="6">#REF!</definedName>
    <definedName name="PROD1401_01_4" localSheetId="7">#REF!</definedName>
    <definedName name="PROD1401_01_4" localSheetId="9">#REF!</definedName>
    <definedName name="PROD1401_01_4">#REF!</definedName>
    <definedName name="PROD1401_02_1" localSheetId="6">#REF!</definedName>
    <definedName name="PROD1401_02_1" localSheetId="7">#REF!</definedName>
    <definedName name="PROD1401_02_1" localSheetId="9">#REF!</definedName>
    <definedName name="PROD1401_02_1">#REF!</definedName>
    <definedName name="PROD1401_02_2" localSheetId="6">#REF!</definedName>
    <definedName name="PROD1401_02_2" localSheetId="7">#REF!</definedName>
    <definedName name="PROD1401_02_2" localSheetId="9">#REF!</definedName>
    <definedName name="PROD1401_02_2">#REF!</definedName>
    <definedName name="PROD1401_02_3" localSheetId="6">#REF!</definedName>
    <definedName name="PROD1401_02_3" localSheetId="7">#REF!</definedName>
    <definedName name="PROD1401_02_3" localSheetId="9">#REF!</definedName>
    <definedName name="PROD1401_02_3">#REF!</definedName>
    <definedName name="PROD1402_01_1" localSheetId="6">#REF!</definedName>
    <definedName name="PROD1402_01_1" localSheetId="7">#REF!</definedName>
    <definedName name="PROD1402_01_1" localSheetId="9">#REF!</definedName>
    <definedName name="PROD1402_01_1">#REF!</definedName>
    <definedName name="PROD1402_01_2" localSheetId="6">#REF!</definedName>
    <definedName name="PROD1402_01_2" localSheetId="7">#REF!</definedName>
    <definedName name="PROD1402_01_2" localSheetId="9">#REF!</definedName>
    <definedName name="PROD1402_01_2">#REF!</definedName>
    <definedName name="PROD1402_01_3" localSheetId="6">#REF!</definedName>
    <definedName name="PROD1402_01_3" localSheetId="7">#REF!</definedName>
    <definedName name="PROD1402_01_3" localSheetId="9">#REF!</definedName>
    <definedName name="PROD1402_01_3">#REF!</definedName>
    <definedName name="PROD1402_02_1" localSheetId="6">#REF!</definedName>
    <definedName name="PROD1402_02_1" localSheetId="7">#REF!</definedName>
    <definedName name="PROD1402_02_1" localSheetId="9">#REF!</definedName>
    <definedName name="PROD1402_02_1">#REF!</definedName>
    <definedName name="PROD1402_02_2" localSheetId="6">#REF!</definedName>
    <definedName name="PROD1402_02_2" localSheetId="7">#REF!</definedName>
    <definedName name="PROD1402_02_2" localSheetId="9">#REF!</definedName>
    <definedName name="PROD1402_02_2">#REF!</definedName>
    <definedName name="PROD1402_02_3" localSheetId="6">#REF!</definedName>
    <definedName name="PROD1402_02_3" localSheetId="7">#REF!</definedName>
    <definedName name="PROD1402_02_3" localSheetId="9">#REF!</definedName>
    <definedName name="PROD1402_02_3">#REF!</definedName>
    <definedName name="PROD1403_01_1" localSheetId="6">#REF!</definedName>
    <definedName name="PROD1403_01_1" localSheetId="7">#REF!</definedName>
    <definedName name="PROD1403_01_1" localSheetId="9">#REF!</definedName>
    <definedName name="PROD1403_01_1">#REF!</definedName>
    <definedName name="PROD1403_02_1" localSheetId="6">#REF!</definedName>
    <definedName name="PROD1403_02_1" localSheetId="7">#REF!</definedName>
    <definedName name="PROD1403_02_1" localSheetId="9">#REF!</definedName>
    <definedName name="PROD1403_02_1">#REF!</definedName>
    <definedName name="PROD1404_01_1" localSheetId="6">#REF!</definedName>
    <definedName name="PROD1404_01_1" localSheetId="7">#REF!</definedName>
    <definedName name="PROD1404_01_1" localSheetId="9">#REF!</definedName>
    <definedName name="PROD1404_01_1">#REF!</definedName>
    <definedName name="PROD1404_02_1" localSheetId="6">#REF!</definedName>
    <definedName name="PROD1404_02_1" localSheetId="7">#REF!</definedName>
    <definedName name="PROD1404_02_1" localSheetId="9">#REF!</definedName>
    <definedName name="PROD1404_02_1">#REF!</definedName>
    <definedName name="PROD1405_01_1" localSheetId="6">#REF!</definedName>
    <definedName name="PROD1405_01_1" localSheetId="7">#REF!</definedName>
    <definedName name="PROD1405_01_1" localSheetId="9">#REF!</definedName>
    <definedName name="PROD1405_01_1">#REF!</definedName>
    <definedName name="PROD1405_02_1" localSheetId="6">#REF!</definedName>
    <definedName name="PROD1405_02_1" localSheetId="7">#REF!</definedName>
    <definedName name="PROD1405_02_1" localSheetId="9">#REF!</definedName>
    <definedName name="PROD1405_02_1">#REF!</definedName>
    <definedName name="PROD1406_01_1" localSheetId="6">#REF!</definedName>
    <definedName name="PROD1406_01_1" localSheetId="7">#REF!</definedName>
    <definedName name="PROD1406_01_1" localSheetId="9">#REF!</definedName>
    <definedName name="PROD1406_01_1">#REF!</definedName>
    <definedName name="PROD1406_01_2" localSheetId="6">#REF!</definedName>
    <definedName name="PROD1406_01_2" localSheetId="7">#REF!</definedName>
    <definedName name="PROD1406_01_2" localSheetId="9">#REF!</definedName>
    <definedName name="PROD1406_01_2">#REF!</definedName>
    <definedName name="PROD1501_01_1" localSheetId="6">#REF!</definedName>
    <definedName name="PROD1501_01_1" localSheetId="7">#REF!</definedName>
    <definedName name="PROD1501_01_1" localSheetId="9">#REF!</definedName>
    <definedName name="PROD1501_01_1">#REF!</definedName>
    <definedName name="PROD1501_01_2" localSheetId="6">#REF!</definedName>
    <definedName name="PROD1501_01_2" localSheetId="7">#REF!</definedName>
    <definedName name="PROD1501_01_2" localSheetId="9">#REF!</definedName>
    <definedName name="PROD1501_01_2">#REF!</definedName>
    <definedName name="PROD1501_01_3" localSheetId="6">#REF!</definedName>
    <definedName name="PROD1501_01_3" localSheetId="7">#REF!</definedName>
    <definedName name="PROD1501_01_3" localSheetId="9">#REF!</definedName>
    <definedName name="PROD1501_01_3">#REF!</definedName>
    <definedName name="PROD1501_01_4" localSheetId="6">#REF!</definedName>
    <definedName name="PROD1501_01_4" localSheetId="7">#REF!</definedName>
    <definedName name="PROD1501_01_4" localSheetId="9">#REF!</definedName>
    <definedName name="PROD1501_01_4">#REF!</definedName>
    <definedName name="PROD1501_01_5" localSheetId="6">#REF!</definedName>
    <definedName name="PROD1501_01_5" localSheetId="7">#REF!</definedName>
    <definedName name="PROD1501_01_5" localSheetId="9">#REF!</definedName>
    <definedName name="PROD1501_01_5">#REF!</definedName>
    <definedName name="PROD1501_02_1" localSheetId="6">#REF!</definedName>
    <definedName name="PROD1501_02_1" localSheetId="7">#REF!</definedName>
    <definedName name="PROD1501_02_1" localSheetId="9">#REF!</definedName>
    <definedName name="PROD1501_02_1">#REF!</definedName>
    <definedName name="PROD1501_02_2" localSheetId="6">#REF!</definedName>
    <definedName name="PROD1501_02_2" localSheetId="7">#REF!</definedName>
    <definedName name="PROD1501_02_2" localSheetId="9">#REF!</definedName>
    <definedName name="PROD1501_02_2">#REF!</definedName>
    <definedName name="PROD1501_02_3" localSheetId="6">#REF!</definedName>
    <definedName name="PROD1501_02_3" localSheetId="7">#REF!</definedName>
    <definedName name="PROD1501_02_3" localSheetId="9">#REF!</definedName>
    <definedName name="PROD1501_02_3">#REF!</definedName>
    <definedName name="PROD1501_02_4" localSheetId="6">#REF!</definedName>
    <definedName name="PROD1501_02_4" localSheetId="7">#REF!</definedName>
    <definedName name="PROD1501_02_4" localSheetId="9">#REF!</definedName>
    <definedName name="PROD1501_02_4">#REF!</definedName>
    <definedName name="PROD1501_02_5" localSheetId="6">#REF!</definedName>
    <definedName name="PROD1501_02_5" localSheetId="7">#REF!</definedName>
    <definedName name="PROD1501_02_5" localSheetId="9">#REF!</definedName>
    <definedName name="PROD1501_02_5">#REF!</definedName>
    <definedName name="PROD1501_03_1" localSheetId="6">#REF!</definedName>
    <definedName name="PROD1501_03_1" localSheetId="7">#REF!</definedName>
    <definedName name="PROD1501_03_1" localSheetId="9">#REF!</definedName>
    <definedName name="PROD1501_03_1">#REF!</definedName>
    <definedName name="PROD1501_03_2" localSheetId="6">#REF!</definedName>
    <definedName name="PROD1501_03_2" localSheetId="7">#REF!</definedName>
    <definedName name="PROD1501_03_2" localSheetId="9">#REF!</definedName>
    <definedName name="PROD1501_03_2">#REF!</definedName>
    <definedName name="PROD1501_03_3" localSheetId="6">#REF!</definedName>
    <definedName name="PROD1501_03_3" localSheetId="7">#REF!</definedName>
    <definedName name="PROD1501_03_3" localSheetId="9">#REF!</definedName>
    <definedName name="PROD1501_03_3">#REF!</definedName>
    <definedName name="PROD1501_04_1" localSheetId="6">#REF!</definedName>
    <definedName name="PROD1501_04_1" localSheetId="7">#REF!</definedName>
    <definedName name="PROD1501_04_1" localSheetId="9">#REF!</definedName>
    <definedName name="PROD1501_04_1">#REF!</definedName>
    <definedName name="PROD1501_04_2" localSheetId="6">#REF!</definedName>
    <definedName name="PROD1501_04_2" localSheetId="7">#REF!</definedName>
    <definedName name="PROD1501_04_2" localSheetId="9">#REF!</definedName>
    <definedName name="PROD1501_04_2">#REF!</definedName>
    <definedName name="PROD1501_04_3" localSheetId="6">#REF!</definedName>
    <definedName name="PROD1501_04_3" localSheetId="7">#REF!</definedName>
    <definedName name="PROD1501_04_3" localSheetId="9">#REF!</definedName>
    <definedName name="PROD1501_04_3">#REF!</definedName>
    <definedName name="PROD1501_04_4" localSheetId="6">#REF!</definedName>
    <definedName name="PROD1501_04_4" localSheetId="7">#REF!</definedName>
    <definedName name="PROD1501_04_4" localSheetId="9">#REF!</definedName>
    <definedName name="PROD1501_04_4">#REF!</definedName>
    <definedName name="PROD1501_04_5" localSheetId="6">#REF!</definedName>
    <definedName name="PROD1501_04_5" localSheetId="7">#REF!</definedName>
    <definedName name="PROD1501_04_5" localSheetId="9">#REF!</definedName>
    <definedName name="PROD1501_04_5">#REF!</definedName>
    <definedName name="PROD1901_01_1" localSheetId="6">#REF!</definedName>
    <definedName name="PROD1901_01_1" localSheetId="7">#REF!</definedName>
    <definedName name="PROD1901_01_1" localSheetId="9">#REF!</definedName>
    <definedName name="PROD1901_01_1">#REF!</definedName>
    <definedName name="PROD1901_01_2" localSheetId="6">#REF!</definedName>
    <definedName name="PROD1901_01_2" localSheetId="7">#REF!</definedName>
    <definedName name="PROD1901_01_2" localSheetId="9">#REF!</definedName>
    <definedName name="PROD1901_01_2">#REF!</definedName>
    <definedName name="PROD1901_01_3" localSheetId="6">#REF!</definedName>
    <definedName name="PROD1901_01_3" localSheetId="7">#REF!</definedName>
    <definedName name="PROD1901_01_3" localSheetId="9">#REF!</definedName>
    <definedName name="PROD1901_01_3">#REF!</definedName>
    <definedName name="PROD1901_02_1" localSheetId="6">#REF!</definedName>
    <definedName name="PROD1901_02_1" localSheetId="7">#REF!</definedName>
    <definedName name="PROD1901_02_1" localSheetId="9">#REF!</definedName>
    <definedName name="PROD1901_02_1">#REF!</definedName>
    <definedName name="PROD1901_02_2" localSheetId="6">#REF!</definedName>
    <definedName name="PROD1901_02_2" localSheetId="7">#REF!</definedName>
    <definedName name="PROD1901_02_2" localSheetId="9">#REF!</definedName>
    <definedName name="PROD1901_02_2">#REF!</definedName>
    <definedName name="PROD1901_02_3" localSheetId="6">#REF!</definedName>
    <definedName name="PROD1901_02_3" localSheetId="7">#REF!</definedName>
    <definedName name="PROD1901_02_3" localSheetId="9">#REF!</definedName>
    <definedName name="PROD1901_02_3">#REF!</definedName>
    <definedName name="PROD1901_02_4" localSheetId="6">#REF!</definedName>
    <definedName name="PROD1901_02_4" localSheetId="7">#REF!</definedName>
    <definedName name="PROD1901_02_4" localSheetId="9">#REF!</definedName>
    <definedName name="PROD1901_02_4">#REF!</definedName>
    <definedName name="PROD2001_01_1" localSheetId="6">#REF!</definedName>
    <definedName name="PROD2001_01_1" localSheetId="7">#REF!</definedName>
    <definedName name="PROD2001_01_1" localSheetId="9">#REF!</definedName>
    <definedName name="PROD2001_01_1">#REF!</definedName>
    <definedName name="PROD2001_01_2" localSheetId="6">#REF!</definedName>
    <definedName name="PROD2001_01_2" localSheetId="7">#REF!</definedName>
    <definedName name="PROD2001_01_2" localSheetId="9">#REF!</definedName>
    <definedName name="PROD2001_01_2">#REF!</definedName>
    <definedName name="PROD2001_01_3" localSheetId="6">#REF!</definedName>
    <definedName name="PROD2001_01_3" localSheetId="7">#REF!</definedName>
    <definedName name="PROD2001_01_3" localSheetId="9">#REF!</definedName>
    <definedName name="PROD2001_01_3">#REF!</definedName>
    <definedName name="PROD2001_02_1" localSheetId="6">#REF!</definedName>
    <definedName name="PROD2001_02_1" localSheetId="7">#REF!</definedName>
    <definedName name="PROD2001_02_1" localSheetId="9">#REF!</definedName>
    <definedName name="PROD2001_02_1">#REF!</definedName>
    <definedName name="PROD2001_02_2" localSheetId="6">#REF!</definedName>
    <definedName name="PROD2001_02_2" localSheetId="7">#REF!</definedName>
    <definedName name="PROD2001_02_2" localSheetId="9">#REF!</definedName>
    <definedName name="PROD2001_02_2">#REF!</definedName>
    <definedName name="PROD2001_02_3" localSheetId="6">#REF!</definedName>
    <definedName name="PROD2001_02_3" localSheetId="7">#REF!</definedName>
    <definedName name="PROD2001_02_3" localSheetId="9">#REF!</definedName>
    <definedName name="PROD2001_02_3">#REF!</definedName>
    <definedName name="PROD2001_03_1" localSheetId="6">#REF!</definedName>
    <definedName name="PROD2001_03_1" localSheetId="7">#REF!</definedName>
    <definedName name="PROD2001_03_1" localSheetId="9">#REF!</definedName>
    <definedName name="PROD2001_03_1">#REF!</definedName>
    <definedName name="PROD2001_03_2" localSheetId="6">#REF!</definedName>
    <definedName name="PROD2001_03_2" localSheetId="7">#REF!</definedName>
    <definedName name="PROD2001_03_2" localSheetId="9">#REF!</definedName>
    <definedName name="PROD2001_03_2">#REF!</definedName>
    <definedName name="PROD2001_03_3" localSheetId="6">#REF!</definedName>
    <definedName name="PROD2001_03_3" localSheetId="7">#REF!</definedName>
    <definedName name="PROD2001_03_3" localSheetId="9">#REF!</definedName>
    <definedName name="PROD2001_03_3">#REF!</definedName>
    <definedName name="PROD2001_04_1" localSheetId="6">#REF!</definedName>
    <definedName name="PROD2001_04_1" localSheetId="7">#REF!</definedName>
    <definedName name="PROD2001_04_1" localSheetId="9">#REF!</definedName>
    <definedName name="PROD2001_04_1">#REF!</definedName>
    <definedName name="PROD2001_04_2" localSheetId="6">#REF!</definedName>
    <definedName name="PROD2001_04_2" localSheetId="7">#REF!</definedName>
    <definedName name="PROD2001_04_2" localSheetId="9">#REF!</definedName>
    <definedName name="PROD2001_04_2">#REF!</definedName>
    <definedName name="PROD2101_01_1" localSheetId="6">#REF!</definedName>
    <definedName name="PROD2101_01_1" localSheetId="7">#REF!</definedName>
    <definedName name="PROD2101_01_1" localSheetId="9">#REF!</definedName>
    <definedName name="PROD2101_01_1">#REF!</definedName>
    <definedName name="PROD2101_01_2" localSheetId="6">#REF!</definedName>
    <definedName name="PROD2101_01_2" localSheetId="7">#REF!</definedName>
    <definedName name="PROD2101_01_2" localSheetId="9">#REF!</definedName>
    <definedName name="PROD2101_01_2">#REF!</definedName>
    <definedName name="PROD2101_03_1" localSheetId="6">#REF!</definedName>
    <definedName name="PROD2101_03_1" localSheetId="7">#REF!</definedName>
    <definedName name="PROD2101_03_1" localSheetId="9">#REF!</definedName>
    <definedName name="PROD2101_03_1">#REF!</definedName>
    <definedName name="PROD2101_03_2" localSheetId="6">#REF!</definedName>
    <definedName name="PROD2101_03_2" localSheetId="7">#REF!</definedName>
    <definedName name="PROD2101_03_2" localSheetId="9">#REF!</definedName>
    <definedName name="PROD2101_03_2">#REF!</definedName>
    <definedName name="PROD2101_04_1" localSheetId="6">#REF!</definedName>
    <definedName name="PROD2101_04_1" localSheetId="7">#REF!</definedName>
    <definedName name="PROD2101_04_1" localSheetId="9">#REF!</definedName>
    <definedName name="PROD2101_04_1">#REF!</definedName>
    <definedName name="PROD2101_04_10" localSheetId="6">#REF!</definedName>
    <definedName name="PROD2101_04_10" localSheetId="7">#REF!</definedName>
    <definedName name="PROD2101_04_10" localSheetId="9">#REF!</definedName>
    <definedName name="PROD2101_04_10">#REF!</definedName>
    <definedName name="PROD2101_04_11" localSheetId="6">#REF!</definedName>
    <definedName name="PROD2101_04_11" localSheetId="7">#REF!</definedName>
    <definedName name="PROD2101_04_11" localSheetId="9">#REF!</definedName>
    <definedName name="PROD2101_04_11">#REF!</definedName>
    <definedName name="PROD2101_04_12" localSheetId="6">#REF!</definedName>
    <definedName name="PROD2101_04_12" localSheetId="7">#REF!</definedName>
    <definedName name="PROD2101_04_12" localSheetId="9">#REF!</definedName>
    <definedName name="PROD2101_04_12">#REF!</definedName>
    <definedName name="PROD2101_04_13" localSheetId="6">#REF!</definedName>
    <definedName name="PROD2101_04_13" localSheetId="7">#REF!</definedName>
    <definedName name="PROD2101_04_13" localSheetId="9">#REF!</definedName>
    <definedName name="PROD2101_04_13">#REF!</definedName>
    <definedName name="PROD2101_04_14" localSheetId="6">#REF!</definedName>
    <definedName name="PROD2101_04_14" localSheetId="7">#REF!</definedName>
    <definedName name="PROD2101_04_14" localSheetId="9">#REF!</definedName>
    <definedName name="PROD2101_04_14">#REF!</definedName>
    <definedName name="PROD2101_04_15" localSheetId="6">#REF!</definedName>
    <definedName name="PROD2101_04_15" localSheetId="7">#REF!</definedName>
    <definedName name="PROD2101_04_15" localSheetId="9">#REF!</definedName>
    <definedName name="PROD2101_04_15">#REF!</definedName>
    <definedName name="PROD2101_04_16" localSheetId="6">#REF!</definedName>
    <definedName name="PROD2101_04_16" localSheetId="7">#REF!</definedName>
    <definedName name="PROD2101_04_16" localSheetId="9">#REF!</definedName>
    <definedName name="PROD2101_04_16">#REF!</definedName>
    <definedName name="PROD2101_04_17" localSheetId="6">#REF!</definedName>
    <definedName name="PROD2101_04_17" localSheetId="7">#REF!</definedName>
    <definedName name="PROD2101_04_17" localSheetId="9">#REF!</definedName>
    <definedName name="PROD2101_04_17">#REF!</definedName>
    <definedName name="PROD2101_04_18" localSheetId="6">#REF!</definedName>
    <definedName name="PROD2101_04_18" localSheetId="7">#REF!</definedName>
    <definedName name="PROD2101_04_18" localSheetId="9">#REF!</definedName>
    <definedName name="PROD2101_04_18">#REF!</definedName>
    <definedName name="PROD2101_04_2" localSheetId="6">#REF!</definedName>
    <definedName name="PROD2101_04_2" localSheetId="7">#REF!</definedName>
    <definedName name="PROD2101_04_2" localSheetId="9">#REF!</definedName>
    <definedName name="PROD2101_04_2">#REF!</definedName>
    <definedName name="PROD2101_04_3" localSheetId="6">#REF!</definedName>
    <definedName name="PROD2101_04_3" localSheetId="7">#REF!</definedName>
    <definedName name="PROD2101_04_3" localSheetId="9">#REF!</definedName>
    <definedName name="PROD2101_04_3">#REF!</definedName>
    <definedName name="PROD2101_04_4" localSheetId="6">#REF!</definedName>
    <definedName name="PROD2101_04_4" localSheetId="7">#REF!</definedName>
    <definedName name="PROD2101_04_4" localSheetId="9">#REF!</definedName>
    <definedName name="PROD2101_04_4">#REF!</definedName>
    <definedName name="PROD2101_04_5" localSheetId="6">#REF!</definedName>
    <definedName name="PROD2101_04_5" localSheetId="7">#REF!</definedName>
    <definedName name="PROD2101_04_5" localSheetId="9">#REF!</definedName>
    <definedName name="PROD2101_04_5">#REF!</definedName>
    <definedName name="PROD2101_04_6" localSheetId="6">#REF!</definedName>
    <definedName name="PROD2101_04_6" localSheetId="7">#REF!</definedName>
    <definedName name="PROD2101_04_6" localSheetId="9">#REF!</definedName>
    <definedName name="PROD2101_04_6">#REF!</definedName>
    <definedName name="PROD2101_04_7" localSheetId="6">#REF!</definedName>
    <definedName name="PROD2101_04_7" localSheetId="7">#REF!</definedName>
    <definedName name="PROD2101_04_7" localSheetId="9">#REF!</definedName>
    <definedName name="PROD2101_04_7">#REF!</definedName>
    <definedName name="PROD2101_04_8" localSheetId="6">#REF!</definedName>
    <definedName name="PROD2101_04_8" localSheetId="7">#REF!</definedName>
    <definedName name="PROD2101_04_8" localSheetId="9">#REF!</definedName>
    <definedName name="PROD2101_04_8">#REF!</definedName>
    <definedName name="PROD2101_04_9" localSheetId="6">#REF!</definedName>
    <definedName name="PROD2101_04_9" localSheetId="7">#REF!</definedName>
    <definedName name="PROD2101_04_9" localSheetId="9">#REF!</definedName>
    <definedName name="PROD2101_04_9">#REF!</definedName>
    <definedName name="PRODUCTO1" localSheetId="6">#REF!</definedName>
    <definedName name="PRODUCTO1" localSheetId="17">#REF!</definedName>
    <definedName name="PRODUCTO1">#REF!</definedName>
    <definedName name="PROGRAMA" localSheetId="6">#REF!</definedName>
    <definedName name="PROGRAMA" localSheetId="7">#REF!</definedName>
    <definedName name="PROGRAMA" localSheetId="9">#REF!</definedName>
    <definedName name="PROGRAMA">#REF!</definedName>
    <definedName name="proyec" localSheetId="6">#REF!</definedName>
    <definedName name="proyec" localSheetId="7">#REF!</definedName>
    <definedName name="proyec" localSheetId="9">#REF!</definedName>
    <definedName name="proyec">#REF!</definedName>
    <definedName name="proyectos" localSheetId="6">#REF!</definedName>
    <definedName name="proyectos" localSheetId="7">#REF!</definedName>
    <definedName name="proyectos" localSheetId="9">#REF!</definedName>
    <definedName name="proyectos">#REF!</definedName>
    <definedName name="PUNT1" localSheetId="6">#REF!</definedName>
    <definedName name="PUNT1" localSheetId="9">#REF!</definedName>
    <definedName name="PUNT1">#REF!</definedName>
    <definedName name="PUNT2" localSheetId="6">#REF!</definedName>
    <definedName name="PUNT2" localSheetId="9">#REF!</definedName>
    <definedName name="PUNT2">#REF!</definedName>
    <definedName name="RANGO1" localSheetId="6">#REF!</definedName>
    <definedName name="RANGO1" localSheetId="9">#REF!</definedName>
    <definedName name="RANGO1">#REF!</definedName>
    <definedName name="Reesumen" localSheetId="6">#REF!</definedName>
    <definedName name="Reesumen" localSheetId="7">#REF!</definedName>
    <definedName name="Reesumen" localSheetId="9">#REF!</definedName>
    <definedName name="Reesumen" localSheetId="10">#REF!</definedName>
    <definedName name="Reesumen">#REF!</definedName>
    <definedName name="REPART_1_002" localSheetId="6">#REF!</definedName>
    <definedName name="REPART_1_002" localSheetId="7">#REF!</definedName>
    <definedName name="REPART_1_002" localSheetId="9">#REF!</definedName>
    <definedName name="REPART_1_002">#REF!</definedName>
    <definedName name="Resumen" localSheetId="6">#REF!</definedName>
    <definedName name="Resumen" localSheetId="7">#REF!</definedName>
    <definedName name="Resumen" localSheetId="9">#REF!</definedName>
    <definedName name="Resumen" localSheetId="10">#REF!</definedName>
    <definedName name="Resumen">#REF!</definedName>
    <definedName name="resumencito" localSheetId="6">#REF!</definedName>
    <definedName name="resumencito" localSheetId="7">#REF!</definedName>
    <definedName name="resumencito" localSheetId="9">#REF!</definedName>
    <definedName name="resumencito" localSheetId="10">#REF!</definedName>
    <definedName name="resumencito">#REF!</definedName>
    <definedName name="Risk1">[4]RRF!$E$8</definedName>
    <definedName name="Risk11">[4]RRF!$E$44</definedName>
    <definedName name="Risk2">[4]RRF!$E$12</definedName>
    <definedName name="Risk3">[4]RRF!$E$19</definedName>
    <definedName name="Risk4">[4]RRF!$E$26</definedName>
    <definedName name="Risk7">[4]RRF!$E$31</definedName>
    <definedName name="Risk8">[4]RRF!$E$35</definedName>
    <definedName name="Risk9">[4]RRF!$E$40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UBRO" localSheetId="6">[18]Hoja3!$A$21:$B$36</definedName>
    <definedName name="RUBRO" localSheetId="9">[18]Hoja3!$A$21:$B$36</definedName>
    <definedName name="RUBRO" localSheetId="17">[11]Hoja3!$A$21:$B$36</definedName>
    <definedName name="RUBRO">[11]Hoja3!$A$21:$B$36</definedName>
    <definedName name="RUBRO_PAC" localSheetId="6">#REF!</definedName>
    <definedName name="RUBRO_PAC" localSheetId="7">#REF!</definedName>
    <definedName name="RUBRO_PAC" localSheetId="9">#REF!</definedName>
    <definedName name="RUBRO_PAC" localSheetId="17">#REF!</definedName>
    <definedName name="RUBRO_PAC">#REF!</definedName>
    <definedName name="SFGH" localSheetId="6">#REF!</definedName>
    <definedName name="SFGH" localSheetId="7">#REF!</definedName>
    <definedName name="SFGH" localSheetId="9">#REF!</definedName>
    <definedName name="SFGH" localSheetId="10">#REF!</definedName>
    <definedName name="SFGH">#REF!</definedName>
    <definedName name="subpro" localSheetId="6">#REF!</definedName>
    <definedName name="subpro" localSheetId="7">#REF!</definedName>
    <definedName name="subpro" localSheetId="9">#REF!</definedName>
    <definedName name="subpro">#REF!</definedName>
    <definedName name="Tabla_asignación" localSheetId="6">#REF!</definedName>
    <definedName name="Tabla_asignación" localSheetId="7">#REF!</definedName>
    <definedName name="Tabla_asignación" localSheetId="9">#REF!</definedName>
    <definedName name="Tabla_asignación" localSheetId="10">#REF!</definedName>
    <definedName name="Tabla_asignación">#REF!</definedName>
    <definedName name="Tabla_Recursos" localSheetId="6">#REF!</definedName>
    <definedName name="Tabla_Recursos" localSheetId="7">#REF!</definedName>
    <definedName name="Tabla_Recursos" localSheetId="9">#REF!</definedName>
    <definedName name="Tabla_Recursos" localSheetId="10">#REF!</definedName>
    <definedName name="Tabla_Recursos">#REF!</definedName>
    <definedName name="timecito" localSheetId="6">#REF!</definedName>
    <definedName name="timecito" localSheetId="17">#REF!</definedName>
    <definedName name="timecito">#REF!</definedName>
    <definedName name="Tippre" localSheetId="6">#REF!</definedName>
    <definedName name="Tippre" localSheetId="7">#REF!</definedName>
    <definedName name="Tippre" localSheetId="9">#REF!</definedName>
    <definedName name="Tippre">#REF!</definedName>
    <definedName name="_xlnm.Print_Titles" localSheetId="6">#REF!</definedName>
    <definedName name="_xlnm.Print_Titles" localSheetId="17">#REF!</definedName>
    <definedName name="_xlnm.Print_Titles">#REF!</definedName>
    <definedName name="TTTTT" localSheetId="6">#REF!</definedName>
    <definedName name="TTTTT" localSheetId="7">#REF!</definedName>
    <definedName name="TTTTT" localSheetId="9">#REF!</definedName>
    <definedName name="TTTTT" localSheetId="10">#REF!</definedName>
    <definedName name="TTTTT">#REF!</definedName>
    <definedName name="Typeofrisk1">[4]RRF!$D$8</definedName>
    <definedName name="Typeofrisk11">[4]RRF!$D$44</definedName>
    <definedName name="Typeofrisk2">[4]RRF!$D$12</definedName>
    <definedName name="Typeofrisk3">[4]RRF!$D$19</definedName>
    <definedName name="Typeofrisk4">[4]RRF!$D$26</definedName>
    <definedName name="Typeofrisk7">[4]RRF!$D$31</definedName>
    <definedName name="Typeofrisk8">[4]RRF!$D$35</definedName>
    <definedName name="Typeofrisk9">[4]RRF!$D$40</definedName>
    <definedName name="uji" localSheetId="6">[14]Clasificador!$A$1:$B$341</definedName>
    <definedName name="uji" localSheetId="9">[14]Clasificador!$A$1:$B$341</definedName>
    <definedName name="uji" localSheetId="17">[1]Clasificador!$A$1:$B$341</definedName>
    <definedName name="uji">[1]Clasificador!$A$1:$B$341</definedName>
    <definedName name="Value1">[4]MER!$I$15</definedName>
    <definedName name="Value11">[4]MER!$I$25</definedName>
    <definedName name="Value2">[4]MER!$I$16</definedName>
    <definedName name="Value3">[4]MER!$I$17</definedName>
    <definedName name="Value4">[4]MER!$I$18</definedName>
    <definedName name="Value7">[4]MER!$I$21</definedName>
    <definedName name="Value8">[4]MER!$I$22</definedName>
    <definedName name="Value9">[4]MER!$I$23</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B192" i="22" l="1"/>
  <c r="CA180" i="22"/>
  <c r="CA178" i="22"/>
  <c r="CA172" i="22"/>
  <c r="CA162" i="22" s="1"/>
  <c r="CA154" i="22"/>
  <c r="CA157" i="22"/>
  <c r="CA150" i="22"/>
  <c r="CA146" i="22"/>
  <c r="CA141" i="22"/>
  <c r="CA138" i="22"/>
  <c r="CA133" i="22"/>
  <c r="CA129" i="22"/>
  <c r="CA121" i="22"/>
  <c r="CA119" i="22"/>
  <c r="CA115" i="22"/>
  <c r="CA110" i="22"/>
  <c r="CA105" i="22"/>
  <c r="CA98" i="22"/>
  <c r="CA95" i="22"/>
  <c r="CA90" i="22"/>
  <c r="CA86" i="22"/>
  <c r="CA82" i="22"/>
  <c r="CA69" i="22"/>
  <c r="CA38" i="22"/>
  <c r="CA34" i="22"/>
  <c r="CA30" i="22"/>
  <c r="CA25" i="22"/>
  <c r="CA22" i="22"/>
  <c r="CA20" i="22"/>
  <c r="CA18" i="22"/>
  <c r="CA16" i="22"/>
  <c r="CA13" i="22"/>
  <c r="CA10" i="22"/>
  <c r="BZ138" i="22"/>
  <c r="BZ129" i="22"/>
  <c r="BZ121" i="22"/>
  <c r="BZ119" i="22"/>
  <c r="BZ105" i="22"/>
  <c r="CB99" i="22"/>
  <c r="BZ98" i="22"/>
  <c r="BZ90" i="22"/>
  <c r="BZ82" i="22"/>
  <c r="BZ69" i="22"/>
  <c r="CB69" i="22" s="1"/>
  <c r="CA63" i="22"/>
  <c r="CA62" i="22" s="1"/>
  <c r="CA57" i="22"/>
  <c r="CA59" i="22"/>
  <c r="CA53" i="22"/>
  <c r="BZ53" i="22"/>
  <c r="BM53" i="22"/>
  <c r="CA47" i="22"/>
  <c r="CA46" i="22" s="1"/>
  <c r="BZ47" i="22"/>
  <c r="BN47" i="22"/>
  <c r="BZ25" i="22"/>
  <c r="CB25" i="22" s="1"/>
  <c r="BZ22" i="22"/>
  <c r="BZ20" i="22"/>
  <c r="CB20" i="22" s="1"/>
  <c r="BZ18" i="22"/>
  <c r="BZ10" i="22"/>
  <c r="CB10" i="22" s="1"/>
  <c r="CC187" i="22"/>
  <c r="CD187" i="22" s="1"/>
  <c r="CE187" i="22"/>
  <c r="CC188" i="22"/>
  <c r="CD188" i="22" s="1"/>
  <c r="CE188" i="22"/>
  <c r="CC189" i="22"/>
  <c r="CD189" i="22" s="1"/>
  <c r="CE189" i="22"/>
  <c r="CC190" i="22"/>
  <c r="CD190" i="22" s="1"/>
  <c r="CE190" i="22"/>
  <c r="CC191" i="22"/>
  <c r="CD191" i="22" s="1"/>
  <c r="CE191" i="22"/>
  <c r="CC192" i="22"/>
  <c r="CD192" i="22" s="1"/>
  <c r="CE192" i="22"/>
  <c r="CF192" i="22" s="1"/>
  <c r="CB120" i="22"/>
  <c r="CC120" i="22"/>
  <c r="CD120" i="22" s="1"/>
  <c r="CE120" i="22"/>
  <c r="CF120" i="22" s="1"/>
  <c r="CE121" i="22"/>
  <c r="CB122" i="22"/>
  <c r="CC122" i="22"/>
  <c r="CD122" i="22" s="1"/>
  <c r="CE122" i="22"/>
  <c r="CF122" i="22" s="1"/>
  <c r="CB123" i="22"/>
  <c r="CC123" i="22"/>
  <c r="CD123" i="22" s="1"/>
  <c r="CE123" i="22"/>
  <c r="CF123" i="22" s="1"/>
  <c r="CB124" i="22"/>
  <c r="CC124" i="22"/>
  <c r="CD124" i="22" s="1"/>
  <c r="CE124" i="22"/>
  <c r="CF124" i="22" s="1"/>
  <c r="CB126" i="22"/>
  <c r="CC126" i="22"/>
  <c r="CD126" i="22" s="1"/>
  <c r="CE126" i="22"/>
  <c r="CF126" i="22" s="1"/>
  <c r="CB127" i="22"/>
  <c r="CC127" i="22"/>
  <c r="CD127" i="22" s="1"/>
  <c r="CE127" i="22"/>
  <c r="CF127" i="22" s="1"/>
  <c r="CB130" i="22"/>
  <c r="CC130" i="22"/>
  <c r="CD130" i="22" s="1"/>
  <c r="CE130" i="22"/>
  <c r="CF130" i="22" s="1"/>
  <c r="CB131" i="22"/>
  <c r="CC131" i="22"/>
  <c r="CD131" i="22" s="1"/>
  <c r="CE131" i="22"/>
  <c r="CF131" i="22" s="1"/>
  <c r="CB132" i="22"/>
  <c r="CC132" i="22"/>
  <c r="CD132" i="22" s="1"/>
  <c r="CE132" i="22"/>
  <c r="CF132" i="22" s="1"/>
  <c r="CB134" i="22"/>
  <c r="CC134" i="22"/>
  <c r="CD134" i="22" s="1"/>
  <c r="CE134" i="22"/>
  <c r="CF134" i="22" s="1"/>
  <c r="CB135" i="22"/>
  <c r="CC135" i="22"/>
  <c r="CD135" i="22" s="1"/>
  <c r="CE135" i="22"/>
  <c r="CF135" i="22" s="1"/>
  <c r="CB136" i="22"/>
  <c r="CC136" i="22"/>
  <c r="CD136" i="22" s="1"/>
  <c r="CE136" i="22"/>
  <c r="CF136" i="22" s="1"/>
  <c r="CB138" i="22"/>
  <c r="CB139" i="22"/>
  <c r="CC139" i="22"/>
  <c r="CD139" i="22" s="1"/>
  <c r="CE139" i="22"/>
  <c r="CF139" i="22" s="1"/>
  <c r="CB140" i="22"/>
  <c r="CC140" i="22"/>
  <c r="CD140" i="22" s="1"/>
  <c r="CE140" i="22"/>
  <c r="CF140" i="22" s="1"/>
  <c r="CB142" i="22"/>
  <c r="CC142" i="22"/>
  <c r="CD142" i="22" s="1"/>
  <c r="CE142" i="22"/>
  <c r="CF142" i="22" s="1"/>
  <c r="CB143" i="22"/>
  <c r="CC143" i="22"/>
  <c r="CD143" i="22" s="1"/>
  <c r="CE143" i="22"/>
  <c r="CF143" i="22" s="1"/>
  <c r="CB147" i="22"/>
  <c r="CC147" i="22"/>
  <c r="CD147" i="22"/>
  <c r="CE147" i="22"/>
  <c r="CF147" i="22" s="1"/>
  <c r="CB148" i="22"/>
  <c r="CC148" i="22"/>
  <c r="CD148" i="22" s="1"/>
  <c r="CE148" i="22"/>
  <c r="CF148" i="22" s="1"/>
  <c r="CB149" i="22"/>
  <c r="CC149" i="22"/>
  <c r="CD149" i="22" s="1"/>
  <c r="CE149" i="22"/>
  <c r="CF149" i="22" s="1"/>
  <c r="CB151" i="22"/>
  <c r="CC151" i="22"/>
  <c r="CD151" i="22" s="1"/>
  <c r="CE151" i="22"/>
  <c r="CF151" i="22" s="1"/>
  <c r="CB152" i="22"/>
  <c r="CC152" i="22"/>
  <c r="CD152" i="22" s="1"/>
  <c r="CE152" i="22"/>
  <c r="CF152" i="22" s="1"/>
  <c r="CB155" i="22"/>
  <c r="CC155" i="22"/>
  <c r="CD155" i="22" s="1"/>
  <c r="CE155" i="22"/>
  <c r="CF155" i="22" s="1"/>
  <c r="CB156" i="22"/>
  <c r="CC156" i="22"/>
  <c r="CD156" i="22" s="1"/>
  <c r="CE156" i="22"/>
  <c r="CF156" i="22" s="1"/>
  <c r="CB158" i="22"/>
  <c r="CC158" i="22"/>
  <c r="CD158" i="22" s="1"/>
  <c r="CE158" i="22"/>
  <c r="CF158" i="22" s="1"/>
  <c r="CB159" i="22"/>
  <c r="CC159" i="22"/>
  <c r="CD159" i="22" s="1"/>
  <c r="CE159" i="22"/>
  <c r="CF159" i="22" s="1"/>
  <c r="CB160" i="22"/>
  <c r="CC160" i="22"/>
  <c r="CD160" i="22"/>
  <c r="CE160" i="22"/>
  <c r="CF160" i="22" s="1"/>
  <c r="CB163" i="22"/>
  <c r="CB164" i="22"/>
  <c r="CB165" i="22"/>
  <c r="CB166" i="22"/>
  <c r="CB167" i="22"/>
  <c r="CC167" i="22"/>
  <c r="CD167" i="22" s="1"/>
  <c r="CB168" i="22"/>
  <c r="CC168" i="22"/>
  <c r="CD168" i="22" s="1"/>
  <c r="CB169" i="22"/>
  <c r="CC169" i="22"/>
  <c r="CD169" i="22" s="1"/>
  <c r="CB170" i="22"/>
  <c r="CC170" i="22"/>
  <c r="CD170" i="22" s="1"/>
  <c r="CE170" i="22"/>
  <c r="CF170" i="22" s="1"/>
  <c r="CB171" i="22"/>
  <c r="CC171" i="22"/>
  <c r="CD171" i="22" s="1"/>
  <c r="CE171" i="22"/>
  <c r="CF171" i="22" s="1"/>
  <c r="CB173" i="22"/>
  <c r="CB174" i="22"/>
  <c r="CC174" i="22"/>
  <c r="CD174" i="22" s="1"/>
  <c r="CE174" i="22"/>
  <c r="CF174" i="22" s="1"/>
  <c r="CB175" i="22"/>
  <c r="CB176" i="22"/>
  <c r="CC176" i="22"/>
  <c r="CD176" i="22" s="1"/>
  <c r="CE176" i="22"/>
  <c r="CF176" i="22" s="1"/>
  <c r="CB177" i="22"/>
  <c r="CE177" i="22"/>
  <c r="CF177" i="22" s="1"/>
  <c r="CB179" i="22"/>
  <c r="CC179" i="22"/>
  <c r="CD179" i="22" s="1"/>
  <c r="CE179" i="22"/>
  <c r="CF179" i="22" s="1"/>
  <c r="CB181" i="22"/>
  <c r="CC181" i="22"/>
  <c r="CD181" i="22" s="1"/>
  <c r="CE181" i="22"/>
  <c r="CF181" i="22" s="1"/>
  <c r="CB182" i="22"/>
  <c r="CC182" i="22"/>
  <c r="CD182" i="22" s="1"/>
  <c r="CE182" i="22"/>
  <c r="CF182" i="22" s="1"/>
  <c r="CB183" i="22"/>
  <c r="CC183" i="22"/>
  <c r="CD183" i="22" s="1"/>
  <c r="CE183" i="22"/>
  <c r="CF183" i="22" s="1"/>
  <c r="CC184" i="22"/>
  <c r="CD184" i="22" s="1"/>
  <c r="CE184" i="22"/>
  <c r="CC185" i="22"/>
  <c r="CD185" i="22" s="1"/>
  <c r="CE185" i="22"/>
  <c r="CC186" i="22"/>
  <c r="CD186" i="22" s="1"/>
  <c r="CE186" i="22"/>
  <c r="CB103" i="22"/>
  <c r="CC103" i="22"/>
  <c r="CD103" i="22" s="1"/>
  <c r="CE103" i="22"/>
  <c r="CF103" i="22" s="1"/>
  <c r="CB104" i="22"/>
  <c r="CC104" i="22"/>
  <c r="CD104" i="22" s="1"/>
  <c r="CE104" i="22"/>
  <c r="CF104" i="22" s="1"/>
  <c r="CB106" i="22"/>
  <c r="CC106" i="22"/>
  <c r="CD106" i="22" s="1"/>
  <c r="CE106" i="22"/>
  <c r="CF106" i="22" s="1"/>
  <c r="CB107" i="22"/>
  <c r="CC107" i="22"/>
  <c r="CD107" i="22" s="1"/>
  <c r="CE107" i="22"/>
  <c r="CF107" i="22" s="1"/>
  <c r="CB108" i="22"/>
  <c r="CC108" i="22"/>
  <c r="CD108" i="22" s="1"/>
  <c r="CE108" i="22"/>
  <c r="CF108" i="22" s="1"/>
  <c r="CB111" i="22"/>
  <c r="CC111" i="22"/>
  <c r="CD111" i="22" s="1"/>
  <c r="CE111" i="22"/>
  <c r="CF111" i="22" s="1"/>
  <c r="CB112" i="22"/>
  <c r="CC112" i="22"/>
  <c r="CD112" i="22" s="1"/>
  <c r="CE112" i="22"/>
  <c r="CF112" i="22" s="1"/>
  <c r="CB113" i="22"/>
  <c r="CC113" i="22"/>
  <c r="CD113" i="22" s="1"/>
  <c r="CE113" i="22"/>
  <c r="CF113" i="22" s="1"/>
  <c r="CB114" i="22"/>
  <c r="CC114" i="22"/>
  <c r="CD114" i="22" s="1"/>
  <c r="CE114" i="22"/>
  <c r="CF114" i="22" s="1"/>
  <c r="CB116" i="22"/>
  <c r="CC116" i="22"/>
  <c r="CD116" i="22" s="1"/>
  <c r="CE116" i="22"/>
  <c r="CF116" i="22" s="1"/>
  <c r="CB117" i="22"/>
  <c r="CC117" i="22"/>
  <c r="CD117" i="22" s="1"/>
  <c r="CE117" i="22"/>
  <c r="CF117" i="22" s="1"/>
  <c r="CE119" i="22"/>
  <c r="CC99" i="22"/>
  <c r="CD99" i="22" s="1"/>
  <c r="CE99" i="22"/>
  <c r="CF99" i="22" s="1"/>
  <c r="CB100" i="22"/>
  <c r="CC100" i="22"/>
  <c r="CD100" i="22" s="1"/>
  <c r="CE100" i="22"/>
  <c r="CF100" i="22" s="1"/>
  <c r="CB101" i="22"/>
  <c r="CC101" i="22"/>
  <c r="CD101" i="22" s="1"/>
  <c r="CE101" i="22"/>
  <c r="CF101" i="22" s="1"/>
  <c r="CB102" i="22"/>
  <c r="CC102" i="22"/>
  <c r="CD102" i="22" s="1"/>
  <c r="CE102" i="22"/>
  <c r="CF102" i="22" s="1"/>
  <c r="CB71" i="22"/>
  <c r="CC71" i="22"/>
  <c r="CD71" i="22" s="1"/>
  <c r="CE71" i="22"/>
  <c r="CF71" i="22" s="1"/>
  <c r="CB72" i="22"/>
  <c r="CC72" i="22"/>
  <c r="CD72" i="22" s="1"/>
  <c r="CE72" i="22"/>
  <c r="CF72" i="22" s="1"/>
  <c r="CB73" i="22"/>
  <c r="CC73" i="22"/>
  <c r="CD73" i="22" s="1"/>
  <c r="CE73" i="22"/>
  <c r="CF73" i="22" s="1"/>
  <c r="CB74" i="22"/>
  <c r="CC74" i="22"/>
  <c r="CD74" i="22" s="1"/>
  <c r="CE74" i="22"/>
  <c r="CF74" i="22" s="1"/>
  <c r="CB75" i="22"/>
  <c r="CC75" i="22"/>
  <c r="CD75" i="22" s="1"/>
  <c r="CE75" i="22"/>
  <c r="CF75" i="22" s="1"/>
  <c r="CB76" i="22"/>
  <c r="CC76" i="22"/>
  <c r="CD76" i="22" s="1"/>
  <c r="CE76" i="22"/>
  <c r="CF76" i="22" s="1"/>
  <c r="CB78" i="22"/>
  <c r="CC78" i="22"/>
  <c r="CD78" i="22" s="1"/>
  <c r="CE78" i="22"/>
  <c r="CF78" i="22" s="1"/>
  <c r="CB79" i="22"/>
  <c r="CC79" i="22"/>
  <c r="CD79" i="22" s="1"/>
  <c r="CE79" i="22"/>
  <c r="CF79" i="22" s="1"/>
  <c r="CC83" i="22"/>
  <c r="CD83" i="22" s="1"/>
  <c r="CE83" i="22"/>
  <c r="CC84" i="22"/>
  <c r="CD84" i="22" s="1"/>
  <c r="CE84" i="22"/>
  <c r="CB85" i="22"/>
  <c r="CC85" i="22"/>
  <c r="CD85" i="22" s="1"/>
  <c r="CE85" i="22"/>
  <c r="CF85" i="22" s="1"/>
  <c r="CB87" i="22"/>
  <c r="CC87" i="22"/>
  <c r="CD87" i="22" s="1"/>
  <c r="CE87" i="22"/>
  <c r="CF87" i="22" s="1"/>
  <c r="CB88" i="22"/>
  <c r="CC88" i="22"/>
  <c r="CD88" i="22" s="1"/>
  <c r="CE88" i="22"/>
  <c r="CF88" i="22" s="1"/>
  <c r="CB91" i="22"/>
  <c r="CC91" i="22"/>
  <c r="CD91" i="22" s="1"/>
  <c r="CE91" i="22"/>
  <c r="CF91" i="22" s="1"/>
  <c r="CB92" i="22"/>
  <c r="CC92" i="22"/>
  <c r="CD92" i="22" s="1"/>
  <c r="CE92" i="22"/>
  <c r="CF92" i="22" s="1"/>
  <c r="CB93" i="22"/>
  <c r="CC93" i="22"/>
  <c r="CD93" i="22" s="1"/>
  <c r="CE93" i="22"/>
  <c r="CF93" i="22" s="1"/>
  <c r="CB94" i="22"/>
  <c r="CC94" i="22"/>
  <c r="CD94" i="22" s="1"/>
  <c r="CE94" i="22"/>
  <c r="CF94" i="22" s="1"/>
  <c r="CB96" i="22"/>
  <c r="CC96" i="22"/>
  <c r="CD96" i="22" s="1"/>
  <c r="CE96" i="22"/>
  <c r="CF96" i="22" s="1"/>
  <c r="CB97" i="22"/>
  <c r="CC97" i="22"/>
  <c r="CD97" i="22" s="1"/>
  <c r="CE97" i="22"/>
  <c r="CF97" i="22" s="1"/>
  <c r="CB32" i="22"/>
  <c r="CC32" i="22"/>
  <c r="CD32" i="22" s="1"/>
  <c r="CE32" i="22"/>
  <c r="CF32" i="22" s="1"/>
  <c r="CB33" i="22"/>
  <c r="CC33" i="22"/>
  <c r="CD33" i="22" s="1"/>
  <c r="CE33" i="22"/>
  <c r="CF33" i="22" s="1"/>
  <c r="CB35" i="22"/>
  <c r="CC35" i="22"/>
  <c r="CD35" i="22" s="1"/>
  <c r="CE35" i="22"/>
  <c r="CF35" i="22" s="1"/>
  <c r="CB36" i="22"/>
  <c r="CC36" i="22"/>
  <c r="CD36" i="22" s="1"/>
  <c r="CE36" i="22"/>
  <c r="CF36" i="22" s="1"/>
  <c r="CB37" i="22"/>
  <c r="CC37" i="22"/>
  <c r="CD37" i="22" s="1"/>
  <c r="CE37" i="22"/>
  <c r="CF37" i="22" s="1"/>
  <c r="CB39" i="22"/>
  <c r="CC39" i="22"/>
  <c r="CD39" i="22" s="1"/>
  <c r="CE39" i="22"/>
  <c r="CF39" i="22" s="1"/>
  <c r="CB42" i="22"/>
  <c r="CC42" i="22"/>
  <c r="CD42" i="22" s="1"/>
  <c r="CE42" i="22"/>
  <c r="CF42" i="22" s="1"/>
  <c r="CB43" i="22"/>
  <c r="CC43" i="22"/>
  <c r="CD43" i="22" s="1"/>
  <c r="CE43" i="22"/>
  <c r="CF43" i="22" s="1"/>
  <c r="CB44" i="22"/>
  <c r="CC44" i="22"/>
  <c r="CD44" i="22" s="1"/>
  <c r="CE44" i="22"/>
  <c r="CF44" i="22" s="1"/>
  <c r="CB48" i="22"/>
  <c r="CC48" i="22"/>
  <c r="CD48" i="22" s="1"/>
  <c r="CE48" i="22"/>
  <c r="CF48" i="22" s="1"/>
  <c r="CB49" i="22"/>
  <c r="CC49" i="22"/>
  <c r="CD49" i="22" s="1"/>
  <c r="CE49" i="22"/>
  <c r="CF49" i="22" s="1"/>
  <c r="CB50" i="22"/>
  <c r="CC50" i="22"/>
  <c r="CD50" i="22" s="1"/>
  <c r="CE50" i="22"/>
  <c r="CF50" i="22" s="1"/>
  <c r="CB51" i="22"/>
  <c r="CC51" i="22"/>
  <c r="CD51" i="22" s="1"/>
  <c r="CE51" i="22"/>
  <c r="CF51" i="22" s="1"/>
  <c r="CB52" i="22"/>
  <c r="CC52" i="22"/>
  <c r="CD52" i="22" s="1"/>
  <c r="CE52" i="22"/>
  <c r="CF52" i="22" s="1"/>
  <c r="CB54" i="22"/>
  <c r="CC54" i="22"/>
  <c r="CD54" i="22" s="1"/>
  <c r="CE54" i="22"/>
  <c r="CF54" i="22" s="1"/>
  <c r="CB55" i="22"/>
  <c r="CC55" i="22"/>
  <c r="CD55" i="22" s="1"/>
  <c r="CE55" i="22"/>
  <c r="CF55" i="22" s="1"/>
  <c r="CB58" i="22"/>
  <c r="CC58" i="22"/>
  <c r="CD58" i="22" s="1"/>
  <c r="CE58" i="22"/>
  <c r="CF58" i="22" s="1"/>
  <c r="CB60" i="22"/>
  <c r="CC60" i="22"/>
  <c r="CD60" i="22" s="1"/>
  <c r="CE60" i="22"/>
  <c r="CF60" i="22" s="1"/>
  <c r="CB61" i="22"/>
  <c r="CC61" i="22"/>
  <c r="CD61" i="22" s="1"/>
  <c r="CE61" i="22"/>
  <c r="CF61" i="22" s="1"/>
  <c r="CB64" i="22"/>
  <c r="CC64" i="22"/>
  <c r="CD64" i="22" s="1"/>
  <c r="CE64" i="22"/>
  <c r="CF64" i="22" s="1"/>
  <c r="CB65" i="22"/>
  <c r="CC65" i="22"/>
  <c r="CD65" i="22" s="1"/>
  <c r="CE65" i="22"/>
  <c r="CF65" i="22" s="1"/>
  <c r="CB66" i="22"/>
  <c r="CC66" i="22"/>
  <c r="CD66" i="22" s="1"/>
  <c r="CE66" i="22"/>
  <c r="CF66" i="22" s="1"/>
  <c r="CB67" i="22"/>
  <c r="CC67" i="22"/>
  <c r="CD67" i="22" s="1"/>
  <c r="CE67" i="22"/>
  <c r="CF67" i="22" s="1"/>
  <c r="CB68" i="22"/>
  <c r="CC68" i="22"/>
  <c r="CD68" i="22" s="1"/>
  <c r="CE68" i="22"/>
  <c r="CF68" i="22" s="1"/>
  <c r="CB70" i="22"/>
  <c r="CC70" i="22"/>
  <c r="CD70" i="22" s="1"/>
  <c r="CE70" i="22"/>
  <c r="CF70" i="22" s="1"/>
  <c r="CB26" i="22"/>
  <c r="CC26" i="22"/>
  <c r="CD26" i="22" s="1"/>
  <c r="CE26" i="22"/>
  <c r="CF26" i="22" s="1"/>
  <c r="CB27" i="22"/>
  <c r="CC27" i="22"/>
  <c r="CD27" i="22"/>
  <c r="CE27" i="22"/>
  <c r="CF27" i="22" s="1"/>
  <c r="CB28" i="22"/>
  <c r="CC28" i="22"/>
  <c r="CD28" i="22" s="1"/>
  <c r="CE28" i="22"/>
  <c r="CF28" i="22" s="1"/>
  <c r="CB29" i="22"/>
  <c r="CC29" i="22"/>
  <c r="CD29" i="22" s="1"/>
  <c r="CE29" i="22"/>
  <c r="CF29" i="22" s="1"/>
  <c r="CB31" i="22"/>
  <c r="CC31" i="22"/>
  <c r="CD31" i="22" s="1"/>
  <c r="CE31" i="22"/>
  <c r="CF31" i="22" s="1"/>
  <c r="CB14" i="22"/>
  <c r="CC14" i="22"/>
  <c r="CD14" i="22" s="1"/>
  <c r="CE14" i="22"/>
  <c r="CF14" i="22" s="1"/>
  <c r="CB15" i="22"/>
  <c r="CC15" i="22"/>
  <c r="CD15" i="22" s="1"/>
  <c r="CE15" i="22"/>
  <c r="CF15" i="22" s="1"/>
  <c r="CB17" i="22"/>
  <c r="CC17" i="22"/>
  <c r="CD17" i="22" s="1"/>
  <c r="CE17" i="22"/>
  <c r="CF17" i="22" s="1"/>
  <c r="CB19" i="22"/>
  <c r="CC19" i="22"/>
  <c r="CD19" i="22" s="1"/>
  <c r="CE19" i="22"/>
  <c r="CF19" i="22" s="1"/>
  <c r="CB21" i="22"/>
  <c r="CC21" i="22"/>
  <c r="CD21" i="22" s="1"/>
  <c r="CE21" i="22"/>
  <c r="CF21" i="22" s="1"/>
  <c r="CB23" i="22"/>
  <c r="CC23" i="22"/>
  <c r="CD23" i="22" s="1"/>
  <c r="CE23" i="22"/>
  <c r="CF23" i="22" s="1"/>
  <c r="CB24" i="22"/>
  <c r="CC24" i="22"/>
  <c r="CD24" i="22" s="1"/>
  <c r="CE24" i="22"/>
  <c r="CF24" i="22" s="1"/>
  <c r="CB11" i="22"/>
  <c r="CC11" i="22"/>
  <c r="CD11" i="22" s="1"/>
  <c r="CE11" i="22"/>
  <c r="CF11" i="22" s="1"/>
  <c r="CB12" i="22"/>
  <c r="CC12" i="22"/>
  <c r="CD12" i="22" s="1"/>
  <c r="CE12" i="22"/>
  <c r="CF12" i="22" s="1"/>
  <c r="BZ180" i="22"/>
  <c r="BZ178" i="22"/>
  <c r="BZ172" i="22"/>
  <c r="BZ162" i="22" s="1"/>
  <c r="BZ157" i="22"/>
  <c r="BZ154" i="22"/>
  <c r="BZ150" i="22"/>
  <c r="BZ146" i="22"/>
  <c r="BZ141" i="22"/>
  <c r="BZ137" i="22" s="1"/>
  <c r="BZ133" i="22"/>
  <c r="BZ128" i="22" s="1"/>
  <c r="BZ115" i="22"/>
  <c r="BZ110" i="22"/>
  <c r="BZ95" i="22"/>
  <c r="BZ86" i="22"/>
  <c r="BZ63" i="22"/>
  <c r="BZ62" i="22" s="1"/>
  <c r="BZ59" i="22"/>
  <c r="BZ57" i="22"/>
  <c r="BZ38" i="22"/>
  <c r="BZ34" i="22"/>
  <c r="BZ30" i="22"/>
  <c r="BZ16" i="22"/>
  <c r="CB16" i="22" s="1"/>
  <c r="BZ13" i="22"/>
  <c r="F13" i="63"/>
  <c r="F15" i="63" s="1"/>
  <c r="A213" i="58"/>
  <c r="B213" i="58"/>
  <c r="C213" i="58"/>
  <c r="D213" i="58"/>
  <c r="E213" i="58"/>
  <c r="A214" i="58"/>
  <c r="B214" i="58"/>
  <c r="C214" i="58"/>
  <c r="D214" i="58"/>
  <c r="E214" i="58"/>
  <c r="A215" i="58"/>
  <c r="B215" i="58"/>
  <c r="C215" i="58"/>
  <c r="D215" i="58"/>
  <c r="E215" i="58"/>
  <c r="A216" i="58"/>
  <c r="B216" i="58"/>
  <c r="C216" i="58"/>
  <c r="D216" i="58"/>
  <c r="E216" i="58"/>
  <c r="A217" i="58"/>
  <c r="B217" i="58"/>
  <c r="C217" i="58"/>
  <c r="D217" i="58"/>
  <c r="E217" i="58"/>
  <c r="A218" i="58"/>
  <c r="B218" i="58"/>
  <c r="C218" i="58"/>
  <c r="D218" i="58"/>
  <c r="E218" i="58"/>
  <c r="A219" i="58"/>
  <c r="B219" i="58"/>
  <c r="C219" i="58"/>
  <c r="D219" i="58"/>
  <c r="E219" i="58"/>
  <c r="A220" i="58"/>
  <c r="B220" i="58"/>
  <c r="C220" i="58"/>
  <c r="D220" i="58"/>
  <c r="E220" i="58"/>
  <c r="A221" i="58"/>
  <c r="B221" i="58"/>
  <c r="C221" i="58"/>
  <c r="D221" i="58"/>
  <c r="E221" i="58"/>
  <c r="A222" i="58"/>
  <c r="B222" i="58"/>
  <c r="C222" i="58"/>
  <c r="D222" i="58"/>
  <c r="E222" i="58"/>
  <c r="A223" i="58"/>
  <c r="B223" i="58"/>
  <c r="C223" i="58"/>
  <c r="D223" i="58"/>
  <c r="E223" i="58"/>
  <c r="A224" i="58"/>
  <c r="B224" i="58"/>
  <c r="C224" i="58"/>
  <c r="D224" i="58"/>
  <c r="E224" i="58"/>
  <c r="A225" i="58"/>
  <c r="B225" i="58"/>
  <c r="C225" i="58"/>
  <c r="D225" i="58"/>
  <c r="E225" i="58"/>
  <c r="A226" i="58"/>
  <c r="B226" i="58"/>
  <c r="C226" i="58"/>
  <c r="D226" i="58"/>
  <c r="E226" i="58"/>
  <c r="A227" i="58"/>
  <c r="B227" i="58"/>
  <c r="C227" i="58"/>
  <c r="D227" i="58"/>
  <c r="E227" i="58"/>
  <c r="A228" i="58"/>
  <c r="B228" i="58"/>
  <c r="C228" i="58"/>
  <c r="D228" i="58"/>
  <c r="E228" i="58"/>
  <c r="A229" i="58"/>
  <c r="B229" i="58"/>
  <c r="C229" i="58"/>
  <c r="D229" i="58"/>
  <c r="E229" i="58"/>
  <c r="A230" i="58"/>
  <c r="B230" i="58"/>
  <c r="C230" i="58"/>
  <c r="D230" i="58"/>
  <c r="E230" i="58"/>
  <c r="A231" i="58"/>
  <c r="B231" i="58"/>
  <c r="C231" i="58"/>
  <c r="D231" i="58"/>
  <c r="E231" i="58"/>
  <c r="A232" i="58"/>
  <c r="B232" i="58"/>
  <c r="C232" i="58"/>
  <c r="D232" i="58"/>
  <c r="E232" i="58"/>
  <c r="A233" i="58"/>
  <c r="B233" i="58"/>
  <c r="C233" i="58"/>
  <c r="D233" i="58"/>
  <c r="E233" i="58"/>
  <c r="A234" i="58"/>
  <c r="B234" i="58"/>
  <c r="C234" i="58"/>
  <c r="D234" i="58"/>
  <c r="E234" i="58"/>
  <c r="A235" i="58"/>
  <c r="B235" i="58"/>
  <c r="C235" i="58"/>
  <c r="D235" i="58"/>
  <c r="E235" i="58"/>
  <c r="A236" i="58"/>
  <c r="B236" i="58"/>
  <c r="C236" i="58"/>
  <c r="D236" i="58"/>
  <c r="E236" i="58"/>
  <c r="A237" i="58"/>
  <c r="B237" i="58"/>
  <c r="C237" i="58"/>
  <c r="D237" i="58"/>
  <c r="E237" i="58"/>
  <c r="A238" i="58"/>
  <c r="B238" i="58"/>
  <c r="C238" i="58"/>
  <c r="D238" i="58"/>
  <c r="E238" i="58"/>
  <c r="A6" i="58"/>
  <c r="B6" i="58"/>
  <c r="A7" i="58"/>
  <c r="B7" i="58"/>
  <c r="A8" i="58"/>
  <c r="B8" i="58"/>
  <c r="A9" i="58"/>
  <c r="B9" i="58"/>
  <c r="C9" i="58"/>
  <c r="D9" i="58"/>
  <c r="A10" i="58"/>
  <c r="B10" i="58"/>
  <c r="C10" i="58"/>
  <c r="D10" i="58"/>
  <c r="A11" i="58"/>
  <c r="B11" i="58"/>
  <c r="A12" i="58"/>
  <c r="B12" i="58"/>
  <c r="C12" i="58"/>
  <c r="D12" i="58"/>
  <c r="A13" i="58"/>
  <c r="B13" i="58"/>
  <c r="C13" i="58"/>
  <c r="D13" i="58"/>
  <c r="A14" i="58"/>
  <c r="B14" i="58"/>
  <c r="A15" i="58"/>
  <c r="B15" i="58"/>
  <c r="C15" i="58"/>
  <c r="D15" i="58"/>
  <c r="A16" i="58"/>
  <c r="B16" i="58"/>
  <c r="A17" i="58"/>
  <c r="B17" i="58"/>
  <c r="C17" i="58"/>
  <c r="D17" i="58"/>
  <c r="A18" i="58"/>
  <c r="B18" i="58"/>
  <c r="A19" i="58"/>
  <c r="B19" i="58"/>
  <c r="C19" i="58"/>
  <c r="D19" i="58"/>
  <c r="A20" i="58"/>
  <c r="B20" i="58"/>
  <c r="A21" i="58"/>
  <c r="B21" i="58"/>
  <c r="C21" i="58"/>
  <c r="D21" i="58"/>
  <c r="A22" i="58"/>
  <c r="B22" i="58"/>
  <c r="C22" i="58"/>
  <c r="D22" i="58"/>
  <c r="A23" i="58"/>
  <c r="B23" i="58"/>
  <c r="A24" i="58"/>
  <c r="B24" i="58"/>
  <c r="C24" i="58"/>
  <c r="D24" i="58"/>
  <c r="A25" i="58"/>
  <c r="B25" i="58"/>
  <c r="C25" i="58"/>
  <c r="D25" i="58"/>
  <c r="A26" i="58"/>
  <c r="B26" i="58"/>
  <c r="C26" i="58"/>
  <c r="D26" i="58"/>
  <c r="A27" i="58"/>
  <c r="B27" i="58"/>
  <c r="C27" i="58"/>
  <c r="D27" i="58"/>
  <c r="A28" i="58"/>
  <c r="B28" i="58"/>
  <c r="A29" i="58"/>
  <c r="B29" i="58"/>
  <c r="C29" i="58"/>
  <c r="D29" i="58"/>
  <c r="A30" i="58"/>
  <c r="B30" i="58"/>
  <c r="C30" i="58"/>
  <c r="D30" i="58"/>
  <c r="A31" i="58"/>
  <c r="B31" i="58"/>
  <c r="C31" i="58"/>
  <c r="D31" i="58"/>
  <c r="A32" i="58"/>
  <c r="B32" i="58"/>
  <c r="A33" i="58"/>
  <c r="B33" i="58"/>
  <c r="C33" i="58"/>
  <c r="D33" i="58"/>
  <c r="A34" i="58"/>
  <c r="B34" i="58"/>
  <c r="C34" i="58"/>
  <c r="D34" i="58"/>
  <c r="A35" i="58"/>
  <c r="B35" i="58"/>
  <c r="C35" i="58"/>
  <c r="D35" i="58"/>
  <c r="A36" i="58"/>
  <c r="B36" i="58"/>
  <c r="A37" i="58"/>
  <c r="B37" i="58"/>
  <c r="C37" i="58"/>
  <c r="D37" i="58"/>
  <c r="A38" i="58"/>
  <c r="B38" i="58"/>
  <c r="A39" i="58"/>
  <c r="B39" i="58"/>
  <c r="A40" i="58"/>
  <c r="B40" i="58"/>
  <c r="C40" i="58"/>
  <c r="D40" i="58"/>
  <c r="E40" i="58"/>
  <c r="A41" i="58"/>
  <c r="B41" i="58"/>
  <c r="C41" i="58"/>
  <c r="D41" i="58"/>
  <c r="E41" i="58"/>
  <c r="A42" i="58"/>
  <c r="B42" i="58"/>
  <c r="C42" i="58"/>
  <c r="D42" i="58"/>
  <c r="E42" i="58"/>
  <c r="A43" i="58"/>
  <c r="B43" i="58"/>
  <c r="A44" i="58"/>
  <c r="B44" i="58"/>
  <c r="A45" i="58"/>
  <c r="B45" i="58"/>
  <c r="A46" i="58"/>
  <c r="B46" i="58"/>
  <c r="C46" i="58"/>
  <c r="D46" i="58"/>
  <c r="A47" i="58"/>
  <c r="B47" i="58"/>
  <c r="C47" i="58"/>
  <c r="D47" i="58"/>
  <c r="A48" i="58"/>
  <c r="B48" i="58"/>
  <c r="C48" i="58"/>
  <c r="D48" i="58"/>
  <c r="A49" i="58"/>
  <c r="B49" i="58"/>
  <c r="C49" i="58"/>
  <c r="D49" i="58"/>
  <c r="A50" i="58"/>
  <c r="B50" i="58"/>
  <c r="C50" i="58"/>
  <c r="D50" i="58"/>
  <c r="A51" i="58"/>
  <c r="B51" i="58"/>
  <c r="A52" i="58"/>
  <c r="B52" i="58"/>
  <c r="C52" i="58"/>
  <c r="D52" i="58"/>
  <c r="A53" i="58"/>
  <c r="B53" i="58"/>
  <c r="C53" i="58"/>
  <c r="D53" i="58"/>
  <c r="A54" i="58"/>
  <c r="B54" i="58"/>
  <c r="A55" i="58"/>
  <c r="B55" i="58"/>
  <c r="A56" i="58"/>
  <c r="B56" i="58"/>
  <c r="C56" i="58"/>
  <c r="D56" i="58"/>
  <c r="A57" i="58"/>
  <c r="B57" i="58"/>
  <c r="A58" i="58"/>
  <c r="B58" i="58"/>
  <c r="C58" i="58"/>
  <c r="D58" i="58"/>
  <c r="A59" i="58"/>
  <c r="B59" i="58"/>
  <c r="C59" i="58"/>
  <c r="D59" i="58"/>
  <c r="A60" i="58"/>
  <c r="B60" i="58"/>
  <c r="A61" i="58"/>
  <c r="B61" i="58"/>
  <c r="A62" i="58"/>
  <c r="B62" i="58"/>
  <c r="C62" i="58"/>
  <c r="D62" i="58"/>
  <c r="A63" i="58"/>
  <c r="B63" i="58"/>
  <c r="C63" i="58"/>
  <c r="D63" i="58"/>
  <c r="A64" i="58"/>
  <c r="B64" i="58"/>
  <c r="C64" i="58"/>
  <c r="D64" i="58"/>
  <c r="A65" i="58"/>
  <c r="B65" i="58"/>
  <c r="C65" i="58"/>
  <c r="D65" i="58"/>
  <c r="A66" i="58"/>
  <c r="B66" i="58"/>
  <c r="C66" i="58"/>
  <c r="D66" i="58"/>
  <c r="A67" i="58"/>
  <c r="B67" i="58"/>
  <c r="A68" i="58"/>
  <c r="B68" i="58"/>
  <c r="C68" i="58"/>
  <c r="D68" i="58"/>
  <c r="E68" i="58"/>
  <c r="A69" i="58"/>
  <c r="B69" i="58"/>
  <c r="C69" i="58"/>
  <c r="D69" i="58"/>
  <c r="A70" i="58"/>
  <c r="B70" i="58"/>
  <c r="C70" i="58"/>
  <c r="D70" i="58"/>
  <c r="A71" i="58"/>
  <c r="B71" i="58"/>
  <c r="C71" i="58"/>
  <c r="D71" i="58"/>
  <c r="A72" i="58"/>
  <c r="B72" i="58"/>
  <c r="C72" i="58"/>
  <c r="D72" i="58"/>
  <c r="A73" i="58"/>
  <c r="B73" i="58"/>
  <c r="C73" i="58"/>
  <c r="D73" i="58"/>
  <c r="A74" i="58"/>
  <c r="B74" i="58"/>
  <c r="C74" i="58"/>
  <c r="D74" i="58"/>
  <c r="A75" i="58"/>
  <c r="B75" i="58"/>
  <c r="A76" i="58"/>
  <c r="B76" i="58"/>
  <c r="C76" i="58"/>
  <c r="D76" i="58"/>
  <c r="E76" i="58"/>
  <c r="A77" i="58"/>
  <c r="B77" i="58"/>
  <c r="C77" i="58"/>
  <c r="D77" i="58"/>
  <c r="E77" i="58"/>
  <c r="A78" i="58"/>
  <c r="B78" i="58"/>
  <c r="A79" i="58"/>
  <c r="B79" i="58"/>
  <c r="A80" i="58"/>
  <c r="B80" i="58"/>
  <c r="A81" i="58"/>
  <c r="B81" i="58"/>
  <c r="C81" i="58"/>
  <c r="D81" i="58"/>
  <c r="A82" i="58"/>
  <c r="B82" i="58"/>
  <c r="C82" i="58"/>
  <c r="D82" i="58"/>
  <c r="A83" i="58"/>
  <c r="B83" i="58"/>
  <c r="C83" i="58"/>
  <c r="D83" i="58"/>
  <c r="A84" i="58"/>
  <c r="B84" i="58"/>
  <c r="A85" i="58"/>
  <c r="B85" i="58"/>
  <c r="C85" i="58"/>
  <c r="D85" i="58"/>
  <c r="A86" i="58"/>
  <c r="B86" i="58"/>
  <c r="C86" i="58"/>
  <c r="D86" i="58"/>
  <c r="A87" i="58"/>
  <c r="B87" i="58"/>
  <c r="A88" i="58"/>
  <c r="B88" i="58"/>
  <c r="A89" i="58"/>
  <c r="B89" i="58"/>
  <c r="C89" i="58"/>
  <c r="D89" i="58"/>
  <c r="A90" i="58"/>
  <c r="B90" i="58"/>
  <c r="C90" i="58"/>
  <c r="D90" i="58"/>
  <c r="A91" i="58"/>
  <c r="B91" i="58"/>
  <c r="C91" i="58"/>
  <c r="D91" i="58"/>
  <c r="A92" i="58"/>
  <c r="B92" i="58"/>
  <c r="C92" i="58"/>
  <c r="D92" i="58"/>
  <c r="A93" i="58"/>
  <c r="B93" i="58"/>
  <c r="A94" i="58"/>
  <c r="B94" i="58"/>
  <c r="C94" i="58"/>
  <c r="D94" i="58"/>
  <c r="A95" i="58"/>
  <c r="B95" i="58"/>
  <c r="C95" i="58"/>
  <c r="D95" i="58"/>
  <c r="A96" i="58"/>
  <c r="B96" i="58"/>
  <c r="A97" i="58"/>
  <c r="B97" i="58"/>
  <c r="C97" i="58"/>
  <c r="D97" i="58"/>
  <c r="A98" i="58"/>
  <c r="B98" i="58"/>
  <c r="C98" i="58"/>
  <c r="D98" i="58"/>
  <c r="A99" i="58"/>
  <c r="B99" i="58"/>
  <c r="C99" i="58"/>
  <c r="D99" i="58"/>
  <c r="A100" i="58"/>
  <c r="B100" i="58"/>
  <c r="C100" i="58"/>
  <c r="D100" i="58"/>
  <c r="A101" i="58"/>
  <c r="B101" i="58"/>
  <c r="C101" i="58"/>
  <c r="D101" i="58"/>
  <c r="A102" i="58"/>
  <c r="B102" i="58"/>
  <c r="C102" i="58"/>
  <c r="D102" i="58"/>
  <c r="A103" i="58"/>
  <c r="B103" i="58"/>
  <c r="A104" i="58"/>
  <c r="B104" i="58"/>
  <c r="C104" i="58"/>
  <c r="D104" i="58"/>
  <c r="A105" i="58"/>
  <c r="B105" i="58"/>
  <c r="C105" i="58"/>
  <c r="D105" i="58"/>
  <c r="A106" i="58"/>
  <c r="B106" i="58"/>
  <c r="C106" i="58"/>
  <c r="D106" i="58"/>
  <c r="A107" i="58"/>
  <c r="B107" i="58"/>
  <c r="A108" i="58"/>
  <c r="B108" i="58"/>
  <c r="A109" i="58"/>
  <c r="B109" i="58"/>
  <c r="C109" i="58"/>
  <c r="D109" i="58"/>
  <c r="A110" i="58"/>
  <c r="B110" i="58"/>
  <c r="C110" i="58"/>
  <c r="D110" i="58"/>
  <c r="A111" i="58"/>
  <c r="B111" i="58"/>
  <c r="C111" i="58"/>
  <c r="D111" i="58"/>
  <c r="A112" i="58"/>
  <c r="B112" i="58"/>
  <c r="C112" i="58"/>
  <c r="D112" i="58"/>
  <c r="A113" i="58"/>
  <c r="B113" i="58"/>
  <c r="A114" i="58"/>
  <c r="B114" i="58"/>
  <c r="C114" i="58"/>
  <c r="D114" i="58"/>
  <c r="A115" i="58"/>
  <c r="B115" i="58"/>
  <c r="C115" i="58"/>
  <c r="D115" i="58"/>
  <c r="A116" i="58"/>
  <c r="B116" i="58"/>
  <c r="A117" i="58"/>
  <c r="B117" i="58"/>
  <c r="D117" i="58"/>
  <c r="A118" i="58"/>
  <c r="B118" i="58"/>
  <c r="C118" i="58"/>
  <c r="D118" i="58"/>
  <c r="A119" i="58"/>
  <c r="B119" i="58"/>
  <c r="D119" i="58"/>
  <c r="A120" i="58"/>
  <c r="B120" i="58"/>
  <c r="C120" i="58"/>
  <c r="D120" i="58"/>
  <c r="A121" i="58"/>
  <c r="B121" i="58"/>
  <c r="C121" i="58"/>
  <c r="D121" i="58"/>
  <c r="A122" i="58"/>
  <c r="B122" i="58"/>
  <c r="C122" i="58"/>
  <c r="D122" i="58"/>
  <c r="A123" i="58"/>
  <c r="B123" i="58"/>
  <c r="A124" i="58"/>
  <c r="B124" i="58"/>
  <c r="C124" i="58"/>
  <c r="D124" i="58"/>
  <c r="E124" i="58"/>
  <c r="A125" i="58"/>
  <c r="B125" i="58"/>
  <c r="C125" i="58"/>
  <c r="D125" i="58"/>
  <c r="E125" i="58"/>
  <c r="A126" i="58"/>
  <c r="B126" i="58"/>
  <c r="A127" i="58"/>
  <c r="B127" i="58"/>
  <c r="A128" i="58"/>
  <c r="B128" i="58"/>
  <c r="C128" i="58"/>
  <c r="D128" i="58"/>
  <c r="A129" i="58"/>
  <c r="B129" i="58"/>
  <c r="C129" i="58"/>
  <c r="D129" i="58"/>
  <c r="A130" i="58"/>
  <c r="B130" i="58"/>
  <c r="C130" i="58"/>
  <c r="D130" i="58"/>
  <c r="A131" i="58"/>
  <c r="B131" i="58"/>
  <c r="A132" i="58"/>
  <c r="B132" i="58"/>
  <c r="C132" i="58"/>
  <c r="D132" i="58"/>
  <c r="A133" i="58"/>
  <c r="B133" i="58"/>
  <c r="C133" i="58"/>
  <c r="D133" i="58"/>
  <c r="A134" i="58"/>
  <c r="B134" i="58"/>
  <c r="C134" i="58"/>
  <c r="D134" i="58"/>
  <c r="A135" i="58"/>
  <c r="B135" i="58"/>
  <c r="A136" i="58"/>
  <c r="B136" i="58"/>
  <c r="A137" i="58"/>
  <c r="B137" i="58"/>
  <c r="C137" i="58"/>
  <c r="D137" i="58"/>
  <c r="A138" i="58"/>
  <c r="B138" i="58"/>
  <c r="C138" i="58"/>
  <c r="D138" i="58"/>
  <c r="A139" i="58"/>
  <c r="B139" i="58"/>
  <c r="A140" i="58"/>
  <c r="B140" i="58"/>
  <c r="C140" i="58"/>
  <c r="D140" i="58"/>
  <c r="A141" i="58"/>
  <c r="B141" i="58"/>
  <c r="C141" i="58"/>
  <c r="D141" i="58"/>
  <c r="A142" i="58"/>
  <c r="B142" i="58"/>
  <c r="A143" i="58"/>
  <c r="B143" i="58"/>
  <c r="A144" i="58"/>
  <c r="B144" i="58"/>
  <c r="A145" i="58"/>
  <c r="B145" i="58"/>
  <c r="C145" i="58"/>
  <c r="D145" i="58"/>
  <c r="A146" i="58"/>
  <c r="B146" i="58"/>
  <c r="C146" i="58"/>
  <c r="D146" i="58"/>
  <c r="A147" i="58"/>
  <c r="B147" i="58"/>
  <c r="C147" i="58"/>
  <c r="D147" i="58"/>
  <c r="A148" i="58"/>
  <c r="B148" i="58"/>
  <c r="A149" i="58"/>
  <c r="B149" i="58"/>
  <c r="C149" i="58"/>
  <c r="D149" i="58"/>
  <c r="A150" i="58"/>
  <c r="B150" i="58"/>
  <c r="C150" i="58"/>
  <c r="D150" i="58"/>
  <c r="A151" i="58"/>
  <c r="B151" i="58"/>
  <c r="A152" i="58"/>
  <c r="B152" i="58"/>
  <c r="A153" i="58"/>
  <c r="B153" i="58"/>
  <c r="C153" i="58"/>
  <c r="D153" i="58"/>
  <c r="A154" i="58"/>
  <c r="B154" i="58"/>
  <c r="C154" i="58"/>
  <c r="D154" i="58"/>
  <c r="A155" i="58"/>
  <c r="B155" i="58"/>
  <c r="A156" i="58"/>
  <c r="B156" i="58"/>
  <c r="C156" i="58"/>
  <c r="D156" i="58"/>
  <c r="A157" i="58"/>
  <c r="B157" i="58"/>
  <c r="C157" i="58"/>
  <c r="D157" i="58"/>
  <c r="A158" i="58"/>
  <c r="B158" i="58"/>
  <c r="C158" i="58"/>
  <c r="D158" i="58"/>
  <c r="A159" i="58"/>
  <c r="B159" i="58"/>
  <c r="A160" i="58"/>
  <c r="B160" i="58"/>
  <c r="A161" i="58"/>
  <c r="B161" i="58"/>
  <c r="A162" i="58"/>
  <c r="B162" i="58"/>
  <c r="A163" i="58"/>
  <c r="B163" i="58"/>
  <c r="A164" i="58"/>
  <c r="B164" i="58"/>
  <c r="A165" i="58"/>
  <c r="B165" i="58"/>
  <c r="C165" i="58"/>
  <c r="A166" i="58"/>
  <c r="B166" i="58"/>
  <c r="C166" i="58"/>
  <c r="A167" i="58"/>
  <c r="B167" i="58"/>
  <c r="C167" i="58"/>
  <c r="A168" i="58"/>
  <c r="B168" i="58"/>
  <c r="C168" i="58"/>
  <c r="D168" i="58"/>
  <c r="A169" i="58"/>
  <c r="B169" i="58"/>
  <c r="C169" i="58"/>
  <c r="D169" i="58"/>
  <c r="A170" i="58"/>
  <c r="B170" i="58"/>
  <c r="A171" i="58"/>
  <c r="B171" i="58"/>
  <c r="A172" i="58"/>
  <c r="B172" i="58"/>
  <c r="C172" i="58"/>
  <c r="D172" i="58"/>
  <c r="A173" i="58"/>
  <c r="B173" i="58"/>
  <c r="A174" i="58"/>
  <c r="B174" i="58"/>
  <c r="C174" i="58"/>
  <c r="D174" i="58"/>
  <c r="A175" i="58"/>
  <c r="B175" i="58"/>
  <c r="D175" i="58"/>
  <c r="A176" i="58"/>
  <c r="B176" i="58"/>
  <c r="A177" i="58"/>
  <c r="B177" i="58"/>
  <c r="C177" i="58"/>
  <c r="D177" i="58"/>
  <c r="A178" i="58"/>
  <c r="B178" i="58"/>
  <c r="A179" i="58"/>
  <c r="B179" i="58"/>
  <c r="C179" i="58"/>
  <c r="D179" i="58"/>
  <c r="A180" i="58"/>
  <c r="B180" i="58"/>
  <c r="C180" i="58"/>
  <c r="D180" i="58"/>
  <c r="A181" i="58"/>
  <c r="B181" i="58"/>
  <c r="C181" i="58"/>
  <c r="D181" i="58"/>
  <c r="A182" i="58"/>
  <c r="B182" i="58"/>
  <c r="C182" i="58"/>
  <c r="D182" i="58"/>
  <c r="A183" i="58"/>
  <c r="B183" i="58"/>
  <c r="C183" i="58"/>
  <c r="D183" i="58"/>
  <c r="A184" i="58"/>
  <c r="B184" i="58"/>
  <c r="C184" i="58"/>
  <c r="D184" i="58"/>
  <c r="A185" i="58"/>
  <c r="B185" i="58"/>
  <c r="C185" i="58"/>
  <c r="D185" i="58"/>
  <c r="A186" i="58"/>
  <c r="B186" i="58"/>
  <c r="C186" i="58"/>
  <c r="D186" i="58"/>
  <c r="A187" i="58"/>
  <c r="B187" i="58"/>
  <c r="C187" i="58"/>
  <c r="D187" i="58"/>
  <c r="A188" i="58"/>
  <c r="B188" i="58"/>
  <c r="C188" i="58"/>
  <c r="D188" i="58"/>
  <c r="A189" i="58"/>
  <c r="B189" i="58"/>
  <c r="C189" i="58"/>
  <c r="D189" i="58"/>
  <c r="A190" i="58"/>
  <c r="B190" i="58"/>
  <c r="C190" i="58"/>
  <c r="D190" i="58"/>
  <c r="A191" i="58"/>
  <c r="B191" i="58"/>
  <c r="C191" i="58"/>
  <c r="D191" i="58"/>
  <c r="E191" i="58"/>
  <c r="A192" i="58"/>
  <c r="B192" i="58"/>
  <c r="C192" i="58"/>
  <c r="D192" i="58"/>
  <c r="E192" i="58"/>
  <c r="A193" i="58"/>
  <c r="B193" i="58"/>
  <c r="C193" i="58"/>
  <c r="D193" i="58"/>
  <c r="E193" i="58"/>
  <c r="A194" i="58"/>
  <c r="B194" i="58"/>
  <c r="C194" i="58"/>
  <c r="D194" i="58"/>
  <c r="E194" i="58"/>
  <c r="A195" i="58"/>
  <c r="B195" i="58"/>
  <c r="C195" i="58"/>
  <c r="D195" i="58"/>
  <c r="E195" i="58"/>
  <c r="A196" i="58"/>
  <c r="B196" i="58"/>
  <c r="C196" i="58"/>
  <c r="D196" i="58"/>
  <c r="E196" i="58"/>
  <c r="A197" i="58"/>
  <c r="B197" i="58"/>
  <c r="C197" i="58"/>
  <c r="D197" i="58"/>
  <c r="E197" i="58"/>
  <c r="A198" i="58"/>
  <c r="B198" i="58"/>
  <c r="C198" i="58"/>
  <c r="D198" i="58"/>
  <c r="E198" i="58"/>
  <c r="A199" i="58"/>
  <c r="B199" i="58"/>
  <c r="C199" i="58"/>
  <c r="D199" i="58"/>
  <c r="E199" i="58"/>
  <c r="A200" i="58"/>
  <c r="B200" i="58"/>
  <c r="C200" i="58"/>
  <c r="D200" i="58"/>
  <c r="E200" i="58"/>
  <c r="A201" i="58"/>
  <c r="B201" i="58"/>
  <c r="C201" i="58"/>
  <c r="D201" i="58"/>
  <c r="E201" i="58"/>
  <c r="A202" i="58"/>
  <c r="B202" i="58"/>
  <c r="C202" i="58"/>
  <c r="D202" i="58"/>
  <c r="E202" i="58"/>
  <c r="A203" i="58"/>
  <c r="B203" i="58"/>
  <c r="C203" i="58"/>
  <c r="D203" i="58"/>
  <c r="E203" i="58"/>
  <c r="A204" i="58"/>
  <c r="B204" i="58"/>
  <c r="C204" i="58"/>
  <c r="D204" i="58"/>
  <c r="E204" i="58"/>
  <c r="A205" i="58"/>
  <c r="B205" i="58"/>
  <c r="C205" i="58"/>
  <c r="D205" i="58"/>
  <c r="E205" i="58"/>
  <c r="A206" i="58"/>
  <c r="B206" i="58"/>
  <c r="C206" i="58"/>
  <c r="D206" i="58"/>
  <c r="E206" i="58"/>
  <c r="A207" i="58"/>
  <c r="B207" i="58"/>
  <c r="C207" i="58"/>
  <c r="D207" i="58"/>
  <c r="E207" i="58"/>
  <c r="A208" i="58"/>
  <c r="B208" i="58"/>
  <c r="C208" i="58"/>
  <c r="D208" i="58"/>
  <c r="E208" i="58"/>
  <c r="A209" i="58"/>
  <c r="B209" i="58"/>
  <c r="C209" i="58"/>
  <c r="D209" i="58"/>
  <c r="E209" i="58"/>
  <c r="A210" i="58"/>
  <c r="B210" i="58"/>
  <c r="C210" i="58"/>
  <c r="D210" i="58"/>
  <c r="E210" i="58"/>
  <c r="A211" i="58"/>
  <c r="B211" i="58"/>
  <c r="C211" i="58"/>
  <c r="D211" i="58"/>
  <c r="E211" i="58"/>
  <c r="A212" i="58"/>
  <c r="B212" i="58"/>
  <c r="C212" i="58"/>
  <c r="D212" i="58"/>
  <c r="E212" i="58"/>
  <c r="B5" i="58"/>
  <c r="A5" i="58"/>
  <c r="E4" i="58"/>
  <c r="D4" i="58"/>
  <c r="C4" i="58"/>
  <c r="E3" i="58"/>
  <c r="D3" i="58"/>
  <c r="C3" i="58"/>
  <c r="B2" i="58"/>
  <c r="A2" i="58"/>
  <c r="C7" i="62"/>
  <c r="D7" i="62"/>
  <c r="B7" i="62"/>
  <c r="D6" i="62"/>
  <c r="D5" i="62"/>
  <c r="D4" i="62"/>
  <c r="D8" i="62"/>
  <c r="C34" i="62"/>
  <c r="B34" i="62"/>
  <c r="F33" i="62"/>
  <c r="F32" i="62"/>
  <c r="E31" i="62"/>
  <c r="E34" i="62" s="1"/>
  <c r="D31" i="62"/>
  <c r="D34" i="62" s="1"/>
  <c r="C31" i="62"/>
  <c r="B31" i="62"/>
  <c r="F30" i="62"/>
  <c r="F29" i="62"/>
  <c r="F28" i="62"/>
  <c r="I21" i="62"/>
  <c r="J21" i="62" s="1"/>
  <c r="H21" i="62"/>
  <c r="G21" i="62"/>
  <c r="D21" i="62"/>
  <c r="J20" i="62"/>
  <c r="I20" i="62"/>
  <c r="H20" i="62"/>
  <c r="G20" i="62"/>
  <c r="D20" i="62"/>
  <c r="K19" i="62"/>
  <c r="K22" i="62" s="1"/>
  <c r="H19" i="62"/>
  <c r="H22" i="62" s="1"/>
  <c r="F19" i="62"/>
  <c r="F22" i="62" s="1"/>
  <c r="E19" i="62"/>
  <c r="E22" i="62" s="1"/>
  <c r="C19" i="62"/>
  <c r="C22" i="62" s="1"/>
  <c r="B19" i="62"/>
  <c r="B22" i="62" s="1"/>
  <c r="I18" i="62"/>
  <c r="I19" i="62" s="1"/>
  <c r="I22" i="62" s="1"/>
  <c r="H18" i="62"/>
  <c r="G18" i="62"/>
  <c r="D18" i="62"/>
  <c r="J17" i="62"/>
  <c r="I17" i="62"/>
  <c r="H17" i="62"/>
  <c r="G17" i="62"/>
  <c r="D17" i="62"/>
  <c r="D19" i="62" s="1"/>
  <c r="D22" i="62" s="1"/>
  <c r="I16" i="62"/>
  <c r="H16" i="62"/>
  <c r="J16" i="62" s="1"/>
  <c r="G16" i="62"/>
  <c r="G19" i="62" s="1"/>
  <c r="G22" i="62" s="1"/>
  <c r="D16" i="62"/>
  <c r="I9" i="62"/>
  <c r="D9" i="62"/>
  <c r="C10" i="62"/>
  <c r="I6" i="62"/>
  <c r="G5" i="62"/>
  <c r="I5" i="62"/>
  <c r="CB115" i="22" l="1"/>
  <c r="CB150" i="22"/>
  <c r="CB178" i="22"/>
  <c r="CB98" i="22"/>
  <c r="CB22" i="22"/>
  <c r="CA89" i="22"/>
  <c r="CA109" i="22"/>
  <c r="CB129" i="22"/>
  <c r="CA145" i="22"/>
  <c r="CB86" i="22"/>
  <c r="BZ56" i="22"/>
  <c r="BZ9" i="22"/>
  <c r="BZ8" i="22" s="1"/>
  <c r="BZ89" i="22"/>
  <c r="CB180" i="22"/>
  <c r="CB121" i="22"/>
  <c r="BZ161" i="22"/>
  <c r="CF121" i="22"/>
  <c r="CB34" i="22"/>
  <c r="CB62" i="22"/>
  <c r="CB172" i="22"/>
  <c r="CB105" i="22"/>
  <c r="CA118" i="22"/>
  <c r="CA137" i="22"/>
  <c r="CB137" i="22" s="1"/>
  <c r="CA161" i="22"/>
  <c r="CB162" i="22"/>
  <c r="CB141" i="22"/>
  <c r="BZ145" i="22"/>
  <c r="CB146" i="22"/>
  <c r="BZ153" i="22"/>
  <c r="CB157" i="22"/>
  <c r="CA153" i="22"/>
  <c r="CA144" i="22" s="1"/>
  <c r="CB154" i="22"/>
  <c r="CB145" i="22"/>
  <c r="CB133" i="22"/>
  <c r="CA128" i="22"/>
  <c r="CF119" i="22"/>
  <c r="BZ118" i="22"/>
  <c r="CB90" i="22"/>
  <c r="CA81" i="22"/>
  <c r="CA80" i="22" s="1"/>
  <c r="CB95" i="22"/>
  <c r="CB59" i="22"/>
  <c r="CA56" i="22"/>
  <c r="CB56" i="22" s="1"/>
  <c r="CB47" i="22"/>
  <c r="CB53" i="22"/>
  <c r="CB63" i="22"/>
  <c r="BZ46" i="22"/>
  <c r="CB46" i="22" s="1"/>
  <c r="CB57" i="22"/>
  <c r="CB38" i="22"/>
  <c r="CB30" i="22"/>
  <c r="CB13" i="22"/>
  <c r="CA9" i="22"/>
  <c r="BZ81" i="22"/>
  <c r="BZ80" i="22" s="1"/>
  <c r="CB119" i="22"/>
  <c r="BZ109" i="22"/>
  <c r="CB110" i="22"/>
  <c r="G33" i="62"/>
  <c r="B10" i="62"/>
  <c r="D10" i="62"/>
  <c r="H5" i="62"/>
  <c r="J5" i="62" s="1"/>
  <c r="F31" i="62"/>
  <c r="F34" i="62" s="1"/>
  <c r="G32" i="62" s="1"/>
  <c r="J18" i="62"/>
  <c r="J19" i="62" s="1"/>
  <c r="J22" i="62" s="1"/>
  <c r="CB153" i="22" l="1"/>
  <c r="BZ144" i="22"/>
  <c r="BZ125" i="22" s="1"/>
  <c r="CB161" i="22"/>
  <c r="CA45" i="22"/>
  <c r="CA41" i="22" s="1"/>
  <c r="CB144" i="22"/>
  <c r="CA125" i="22"/>
  <c r="CB128" i="22"/>
  <c r="CA8" i="22"/>
  <c r="CB8" i="22" s="1"/>
  <c r="CB9" i="22"/>
  <c r="CB118" i="22"/>
  <c r="BZ77" i="22"/>
  <c r="BZ45" i="22"/>
  <c r="BZ41" i="22" s="1"/>
  <c r="G28" i="62"/>
  <c r="G30" i="62"/>
  <c r="G29" i="62"/>
  <c r="CB45" i="22" l="1"/>
  <c r="CB41" i="22"/>
  <c r="BZ40" i="22"/>
  <c r="G31" i="62"/>
  <c r="G34" i="62" s="1"/>
  <c r="BZ7" i="22" l="1"/>
  <c r="BG138" i="22" l="1"/>
  <c r="BF138" i="22"/>
  <c r="BE138" i="22"/>
  <c r="BB138" i="22"/>
  <c r="BG141" i="22"/>
  <c r="BG137" i="22" s="1"/>
  <c r="BF141" i="22"/>
  <c r="BE141" i="22"/>
  <c r="BB141" i="22"/>
  <c r="CC141" i="22" s="1"/>
  <c r="CD141" i="22" s="1"/>
  <c r="BG121" i="22"/>
  <c r="BF121" i="22"/>
  <c r="BC121" i="22"/>
  <c r="BB121" i="22"/>
  <c r="CC121" i="22" s="1"/>
  <c r="CD121" i="22" s="1"/>
  <c r="BG119" i="22"/>
  <c r="BG118" i="22" s="1"/>
  <c r="BF119" i="22"/>
  <c r="BF118" i="22" s="1"/>
  <c r="BC119" i="22"/>
  <c r="BC118" i="22" s="1"/>
  <c r="BB119" i="22"/>
  <c r="CC119" i="22" s="1"/>
  <c r="CD119" i="22" s="1"/>
  <c r="BC82" i="22"/>
  <c r="BF82" i="22"/>
  <c r="BG82" i="22"/>
  <c r="BD171" i="22"/>
  <c r="BE171" i="22"/>
  <c r="BF171" i="22"/>
  <c r="BG171" i="22"/>
  <c r="BC171" i="22"/>
  <c r="BP21" i="22"/>
  <c r="BP19" i="22"/>
  <c r="BO22" i="22"/>
  <c r="BO20" i="22"/>
  <c r="BO18" i="22"/>
  <c r="BO16" i="22"/>
  <c r="BK13" i="22"/>
  <c r="BL13" i="22"/>
  <c r="BM13" i="22"/>
  <c r="BN13" i="22"/>
  <c r="BO13" i="22"/>
  <c r="BK10" i="22"/>
  <c r="BL10" i="22"/>
  <c r="BM10" i="22"/>
  <c r="BN10" i="22"/>
  <c r="BO10" i="22"/>
  <c r="BJ10" i="22"/>
  <c r="BO171" i="22"/>
  <c r="BN171" i="22"/>
  <c r="BM171" i="22"/>
  <c r="BL171" i="22"/>
  <c r="BK171" i="22"/>
  <c r="C136" i="58" l="1"/>
  <c r="CC138" i="22"/>
  <c r="CD138" i="22" s="1"/>
  <c r="D8" i="58"/>
  <c r="CE10" i="22"/>
  <c r="CF10" i="22" s="1"/>
  <c r="C139" i="58"/>
  <c r="C117" i="58"/>
  <c r="C119" i="58"/>
  <c r="BP171" i="22"/>
  <c r="BB137" i="22"/>
  <c r="CC137" i="22" s="1"/>
  <c r="CD137" i="22" s="1"/>
  <c r="BB118" i="22"/>
  <c r="CC118" i="22" s="1"/>
  <c r="CD118" i="22" s="1"/>
  <c r="BE137" i="22"/>
  <c r="BF137" i="22"/>
  <c r="BH171" i="22"/>
  <c r="C135" i="58" l="1"/>
  <c r="C116" i="58"/>
  <c r="O8" i="59"/>
  <c r="AE171" i="22" l="1"/>
  <c r="BR11" i="22" l="1"/>
  <c r="E9" i="58" s="1"/>
  <c r="BV11" i="22"/>
  <c r="BW11" i="22"/>
  <c r="BR12" i="22"/>
  <c r="E10" i="58" s="1"/>
  <c r="BR14" i="22"/>
  <c r="BV14" i="22"/>
  <c r="BW14" i="22"/>
  <c r="BR15" i="22"/>
  <c r="BV15" i="22"/>
  <c r="BW15" i="22"/>
  <c r="BR17" i="22"/>
  <c r="BV17" i="22"/>
  <c r="BW17" i="22"/>
  <c r="BR19" i="22"/>
  <c r="BV19" i="22"/>
  <c r="BW19" i="22"/>
  <c r="BR21" i="22"/>
  <c r="BU21" i="22"/>
  <c r="BV21" i="22"/>
  <c r="BW21" i="22"/>
  <c r="BR23" i="22"/>
  <c r="BS23" i="22"/>
  <c r="BU23" i="22"/>
  <c r="BV23" i="22"/>
  <c r="BW23" i="22"/>
  <c r="BR24" i="22"/>
  <c r="BS24" i="22"/>
  <c r="BV24" i="22"/>
  <c r="BW24" i="22"/>
  <c r="BR26" i="22"/>
  <c r="BV26" i="22"/>
  <c r="BR27" i="22"/>
  <c r="BS27" i="22"/>
  <c r="BT27" i="22"/>
  <c r="BV27" i="22"/>
  <c r="BR28" i="22"/>
  <c r="BR29" i="22"/>
  <c r="BS29" i="22"/>
  <c r="BT29" i="22"/>
  <c r="BU29" i="22"/>
  <c r="BR31" i="22"/>
  <c r="BT31" i="22"/>
  <c r="BU31" i="22"/>
  <c r="BV31" i="22"/>
  <c r="BR32" i="22"/>
  <c r="BV32" i="22"/>
  <c r="BR33" i="22"/>
  <c r="BV33" i="22"/>
  <c r="BR35" i="22"/>
  <c r="BU35" i="22"/>
  <c r="BV35" i="22"/>
  <c r="BR36" i="22"/>
  <c r="BU36" i="22"/>
  <c r="BV36" i="22"/>
  <c r="BR37" i="22"/>
  <c r="BS37" i="22"/>
  <c r="BR39" i="22"/>
  <c r="BT39" i="22"/>
  <c r="BU39" i="22"/>
  <c r="BV39" i="22"/>
  <c r="BR48" i="22"/>
  <c r="BU48" i="22"/>
  <c r="BV48" i="22"/>
  <c r="BR49" i="22"/>
  <c r="BU49" i="22"/>
  <c r="BV49" i="22"/>
  <c r="BR50" i="22"/>
  <c r="BU50" i="22"/>
  <c r="BV50" i="22"/>
  <c r="BR51" i="22"/>
  <c r="BU51" i="22"/>
  <c r="BV51" i="22"/>
  <c r="BR52" i="22"/>
  <c r="BU52" i="22"/>
  <c r="BV52" i="22"/>
  <c r="BR54" i="22"/>
  <c r="BU54" i="22"/>
  <c r="BV54" i="22"/>
  <c r="BR55" i="22"/>
  <c r="BU55" i="22"/>
  <c r="BV55" i="22"/>
  <c r="BR58" i="22"/>
  <c r="BU58" i="22"/>
  <c r="BV58" i="22"/>
  <c r="BR60" i="22"/>
  <c r="BU60" i="22"/>
  <c r="BV60" i="22"/>
  <c r="BR61" i="22"/>
  <c r="BU61" i="22"/>
  <c r="BV61" i="22"/>
  <c r="BR64" i="22"/>
  <c r="BS64" i="22"/>
  <c r="BV64" i="22"/>
  <c r="BR65" i="22"/>
  <c r="BS65" i="22"/>
  <c r="BV65" i="22"/>
  <c r="BR66" i="22"/>
  <c r="BS66" i="22"/>
  <c r="BV66" i="22"/>
  <c r="BR67" i="22"/>
  <c r="BS67" i="22"/>
  <c r="BV67" i="22"/>
  <c r="BR68" i="22"/>
  <c r="BS68" i="22"/>
  <c r="BV68" i="22"/>
  <c r="BR71" i="22"/>
  <c r="BV71" i="22"/>
  <c r="BR72" i="22"/>
  <c r="BV72" i="22"/>
  <c r="BR73" i="22"/>
  <c r="BV73" i="22"/>
  <c r="BR74" i="22"/>
  <c r="BV74" i="22"/>
  <c r="BR75" i="22"/>
  <c r="BV75" i="22"/>
  <c r="BR76" i="22"/>
  <c r="BS76" i="22"/>
  <c r="BT76" i="22"/>
  <c r="BV76" i="22"/>
  <c r="BR83" i="22"/>
  <c r="BS83" i="22"/>
  <c r="BV83" i="22"/>
  <c r="BR84" i="22"/>
  <c r="BS84" i="22"/>
  <c r="BV84" i="22"/>
  <c r="BR85" i="22"/>
  <c r="BS85" i="22"/>
  <c r="BV85" i="22"/>
  <c r="BR87" i="22"/>
  <c r="BS87" i="22"/>
  <c r="BV87" i="22"/>
  <c r="BR88" i="22"/>
  <c r="BS88" i="22"/>
  <c r="BV88" i="22"/>
  <c r="BR91" i="22"/>
  <c r="BS91" i="22"/>
  <c r="BV91" i="22"/>
  <c r="BR92" i="22"/>
  <c r="BS92" i="22"/>
  <c r="BV92" i="22"/>
  <c r="BR93" i="22"/>
  <c r="BS93" i="22"/>
  <c r="BV93" i="22"/>
  <c r="BR94" i="22"/>
  <c r="BS94" i="22"/>
  <c r="BV94" i="22"/>
  <c r="BR96" i="22"/>
  <c r="BS96" i="22"/>
  <c r="BV96" i="22"/>
  <c r="BR97" i="22"/>
  <c r="BS97" i="22"/>
  <c r="BV97" i="22"/>
  <c r="BR99" i="22"/>
  <c r="BT99" i="22"/>
  <c r="BU99" i="22"/>
  <c r="BV99" i="22"/>
  <c r="BR100" i="22"/>
  <c r="BS100" i="22"/>
  <c r="BU100" i="22"/>
  <c r="BV100" i="22"/>
  <c r="BR101" i="22"/>
  <c r="BS101" i="22"/>
  <c r="BT101" i="22"/>
  <c r="BV101" i="22"/>
  <c r="BR102" i="22"/>
  <c r="BS102" i="22"/>
  <c r="BT102" i="22"/>
  <c r="BU102" i="22"/>
  <c r="BR103" i="22"/>
  <c r="BS103" i="22"/>
  <c r="BT103" i="22"/>
  <c r="BU103" i="22"/>
  <c r="BV103" i="22"/>
  <c r="BR104" i="22"/>
  <c r="BS104" i="22"/>
  <c r="BR106" i="22"/>
  <c r="BS106" i="22"/>
  <c r="BU106" i="22"/>
  <c r="BV106" i="22"/>
  <c r="BR107" i="22"/>
  <c r="BS107" i="22"/>
  <c r="BU107" i="22"/>
  <c r="BV107" i="22"/>
  <c r="BR108" i="22"/>
  <c r="BS108" i="22"/>
  <c r="BU108" i="22"/>
  <c r="BV108" i="22"/>
  <c r="BR111" i="22"/>
  <c r="BS111" i="22"/>
  <c r="BV111" i="22"/>
  <c r="BR112" i="22"/>
  <c r="BS112" i="22"/>
  <c r="BV112" i="22"/>
  <c r="BR113" i="22"/>
  <c r="BS113" i="22"/>
  <c r="BV113" i="22"/>
  <c r="BR114" i="22"/>
  <c r="BS114" i="22"/>
  <c r="BV114" i="22"/>
  <c r="BR116" i="22"/>
  <c r="BS116" i="22"/>
  <c r="BV116" i="22"/>
  <c r="BR117" i="22"/>
  <c r="BS117" i="22"/>
  <c r="BV117" i="22"/>
  <c r="BR119" i="22"/>
  <c r="BS119" i="22"/>
  <c r="BV119" i="22"/>
  <c r="BR120" i="22"/>
  <c r="BS120" i="22"/>
  <c r="BV120" i="22"/>
  <c r="BR121" i="22"/>
  <c r="BS121" i="22"/>
  <c r="BV121" i="22"/>
  <c r="BR122" i="22"/>
  <c r="BS122" i="22"/>
  <c r="BV122" i="22"/>
  <c r="BR123" i="22"/>
  <c r="BS123" i="22"/>
  <c r="BV123" i="22"/>
  <c r="BR124" i="22"/>
  <c r="BS124" i="22"/>
  <c r="BV124" i="22"/>
  <c r="BR130" i="22"/>
  <c r="BU130" i="22"/>
  <c r="BV130" i="22"/>
  <c r="BW130" i="22"/>
  <c r="BR131" i="22"/>
  <c r="BU131" i="22"/>
  <c r="BV131" i="22"/>
  <c r="BW131" i="22"/>
  <c r="BR132" i="22"/>
  <c r="BU132" i="22"/>
  <c r="BV132" i="22"/>
  <c r="BW132" i="22"/>
  <c r="BR134" i="22"/>
  <c r="BU134" i="22"/>
  <c r="BV134" i="22"/>
  <c r="BW134" i="22"/>
  <c r="BR135" i="22"/>
  <c r="BU135" i="22"/>
  <c r="BV135" i="22"/>
  <c r="BW135" i="22"/>
  <c r="BR136" i="22"/>
  <c r="BU136" i="22"/>
  <c r="BV136" i="22"/>
  <c r="BW136" i="22"/>
  <c r="BR139" i="22"/>
  <c r="BU139" i="22"/>
  <c r="BV139" i="22"/>
  <c r="BW139" i="22"/>
  <c r="BR140" i="22"/>
  <c r="BU140" i="22"/>
  <c r="BV140" i="22"/>
  <c r="BW140" i="22"/>
  <c r="BR142" i="22"/>
  <c r="BU142" i="22"/>
  <c r="BV142" i="22"/>
  <c r="BW142" i="22"/>
  <c r="BR143" i="22"/>
  <c r="BU143" i="22"/>
  <c r="BV143" i="22"/>
  <c r="BW143" i="22"/>
  <c r="BR147" i="22"/>
  <c r="BU147" i="22"/>
  <c r="BV147" i="22"/>
  <c r="BW147" i="22"/>
  <c r="BR148" i="22"/>
  <c r="BU148" i="22"/>
  <c r="BV148" i="22"/>
  <c r="BW148" i="22"/>
  <c r="BR149" i="22"/>
  <c r="BU149" i="22"/>
  <c r="BV149" i="22"/>
  <c r="BW149" i="22"/>
  <c r="BR151" i="22"/>
  <c r="BU151" i="22"/>
  <c r="BV151" i="22"/>
  <c r="BW151" i="22"/>
  <c r="BR152" i="22"/>
  <c r="BU152" i="22"/>
  <c r="BV152" i="22"/>
  <c r="BW152" i="22"/>
  <c r="BR155" i="22"/>
  <c r="BU155" i="22"/>
  <c r="BV155" i="22"/>
  <c r="BW155" i="22"/>
  <c r="BR156" i="22"/>
  <c r="BU156" i="22"/>
  <c r="BV156" i="22"/>
  <c r="BW156" i="22"/>
  <c r="BR158" i="22"/>
  <c r="BU158" i="22"/>
  <c r="BV158" i="22"/>
  <c r="BW158" i="22"/>
  <c r="BR159" i="22"/>
  <c r="BU159" i="22"/>
  <c r="BV159" i="22"/>
  <c r="BW159" i="22"/>
  <c r="BR160" i="22"/>
  <c r="BU160" i="22"/>
  <c r="BV160" i="22"/>
  <c r="BW160" i="22"/>
  <c r="BR170" i="22"/>
  <c r="BR171" i="22"/>
  <c r="BS171" i="22"/>
  <c r="BT171" i="22"/>
  <c r="BU171" i="22"/>
  <c r="BV171" i="22"/>
  <c r="BW171" i="22"/>
  <c r="BX171" i="22"/>
  <c r="BV173" i="22"/>
  <c r="BW173" i="22"/>
  <c r="BR174" i="22"/>
  <c r="BS174" i="22"/>
  <c r="BT174" i="22"/>
  <c r="BV175" i="22"/>
  <c r="BW175" i="22"/>
  <c r="BR176" i="22"/>
  <c r="BU177" i="22"/>
  <c r="BV177" i="22"/>
  <c r="BW177" i="22"/>
  <c r="BR179" i="22"/>
  <c r="BR181" i="22"/>
  <c r="BS181" i="22"/>
  <c r="BT181" i="22"/>
  <c r="BV181" i="22"/>
  <c r="BW181" i="22"/>
  <c r="BR182" i="22"/>
  <c r="BS182" i="22"/>
  <c r="BT182" i="22"/>
  <c r="BU182" i="22"/>
  <c r="BV182" i="22"/>
  <c r="BR183" i="22"/>
  <c r="BS183" i="22"/>
  <c r="BT183" i="22"/>
  <c r="BU183" i="22"/>
  <c r="BV183" i="22"/>
  <c r="BR184" i="22"/>
  <c r="BS184" i="22"/>
  <c r="CA184" i="22" s="1"/>
  <c r="BT184" i="22"/>
  <c r="BU184" i="22"/>
  <c r="BV184" i="22"/>
  <c r="BW184" i="22"/>
  <c r="BR185" i="22"/>
  <c r="BS185" i="22"/>
  <c r="CA185" i="22" s="1"/>
  <c r="BT185" i="22"/>
  <c r="BU185" i="22"/>
  <c r="BV185" i="22"/>
  <c r="BW185" i="22"/>
  <c r="BR186" i="22"/>
  <c r="BS186" i="22"/>
  <c r="CA186" i="22" s="1"/>
  <c r="BT186" i="22"/>
  <c r="BU186" i="22"/>
  <c r="BV186" i="22"/>
  <c r="BW186" i="22"/>
  <c r="BR187" i="22"/>
  <c r="BS187" i="22"/>
  <c r="CA187" i="22" s="1"/>
  <c r="BT187" i="22"/>
  <c r="BU187" i="22"/>
  <c r="BV187" i="22"/>
  <c r="BW187" i="22"/>
  <c r="BR188" i="22"/>
  <c r="BS188" i="22"/>
  <c r="CA188" i="22" s="1"/>
  <c r="BT188" i="22"/>
  <c r="BU188" i="22"/>
  <c r="BV188" i="22"/>
  <c r="BW188" i="22"/>
  <c r="BR189" i="22"/>
  <c r="BS189" i="22"/>
  <c r="CA189" i="22" s="1"/>
  <c r="BT189" i="22"/>
  <c r="BU189" i="22"/>
  <c r="BV189" i="22"/>
  <c r="BW189" i="22"/>
  <c r="BR190" i="22"/>
  <c r="BS190" i="22"/>
  <c r="CA190" i="22" s="1"/>
  <c r="BT190" i="22"/>
  <c r="BU190" i="22"/>
  <c r="BV190" i="22"/>
  <c r="BW190" i="22"/>
  <c r="BR191" i="22"/>
  <c r="BS191" i="22"/>
  <c r="CA191" i="22" s="1"/>
  <c r="BT191" i="22"/>
  <c r="BU191" i="22"/>
  <c r="BV191" i="22"/>
  <c r="BW191" i="22"/>
  <c r="BR192" i="22"/>
  <c r="BS192" i="22"/>
  <c r="BT192" i="22"/>
  <c r="BU192" i="22"/>
  <c r="H140" i="55" s="1"/>
  <c r="BU53" i="22"/>
  <c r="BN53" i="22"/>
  <c r="BN192" i="22"/>
  <c r="BP191" i="22"/>
  <c r="BP190" i="22"/>
  <c r="BP189" i="22"/>
  <c r="BP188" i="22"/>
  <c r="BP187" i="22"/>
  <c r="BP186" i="22"/>
  <c r="BP185" i="22"/>
  <c r="BP184" i="22"/>
  <c r="BP183" i="22"/>
  <c r="BP182" i="22"/>
  <c r="BP181" i="22"/>
  <c r="BO180" i="22"/>
  <c r="BN180" i="22"/>
  <c r="BM180" i="22"/>
  <c r="BL180" i="22"/>
  <c r="BK180" i="22"/>
  <c r="BJ180" i="22"/>
  <c r="BM178" i="22"/>
  <c r="BP179" i="22"/>
  <c r="BO178" i="22"/>
  <c r="BN178" i="22"/>
  <c r="BL178" i="22"/>
  <c r="BK178" i="22"/>
  <c r="BJ178" i="22"/>
  <c r="BP177" i="22"/>
  <c r="BP176" i="22"/>
  <c r="BP160" i="22"/>
  <c r="BP159" i="22"/>
  <c r="BP158" i="22"/>
  <c r="BO157" i="22"/>
  <c r="BN157" i="22"/>
  <c r="BM157" i="22"/>
  <c r="BL157" i="22"/>
  <c r="BK157" i="22"/>
  <c r="BJ157" i="22"/>
  <c r="BP156" i="22"/>
  <c r="BP155" i="22"/>
  <c r="BO154" i="22"/>
  <c r="BO153" i="22" s="1"/>
  <c r="BN154" i="22"/>
  <c r="BN153" i="22" s="1"/>
  <c r="BM154" i="22"/>
  <c r="BM153" i="22" s="1"/>
  <c r="BL154" i="22"/>
  <c r="BK154" i="22"/>
  <c r="BJ154" i="22"/>
  <c r="BP152" i="22"/>
  <c r="BP151" i="22"/>
  <c r="BO150" i="22"/>
  <c r="BN150" i="22"/>
  <c r="BM150" i="22"/>
  <c r="BL150" i="22"/>
  <c r="BK150" i="22"/>
  <c r="BJ150" i="22"/>
  <c r="BP149" i="22"/>
  <c r="BP148" i="22"/>
  <c r="BP147" i="22"/>
  <c r="BO146" i="22"/>
  <c r="BN146" i="22"/>
  <c r="BM146" i="22"/>
  <c r="BL146" i="22"/>
  <c r="BK146" i="22"/>
  <c r="BJ146" i="22"/>
  <c r="BP143" i="22"/>
  <c r="BP142" i="22"/>
  <c r="BO141" i="22"/>
  <c r="BN141" i="22"/>
  <c r="BM141" i="22"/>
  <c r="BL141" i="22"/>
  <c r="BK141" i="22"/>
  <c r="BJ141" i="22"/>
  <c r="BP140" i="22"/>
  <c r="BP139" i="22"/>
  <c r="BO138" i="22"/>
  <c r="BO137" i="22" s="1"/>
  <c r="BN138" i="22"/>
  <c r="BN137" i="22" s="1"/>
  <c r="BM138" i="22"/>
  <c r="BM137" i="22" s="1"/>
  <c r="BL138" i="22"/>
  <c r="BK138" i="22"/>
  <c r="BJ138" i="22"/>
  <c r="BP136" i="22"/>
  <c r="BP135" i="22"/>
  <c r="BP134" i="22"/>
  <c r="BO133" i="22"/>
  <c r="BN133" i="22"/>
  <c r="BM133" i="22"/>
  <c r="BL133" i="22"/>
  <c r="BK133" i="22"/>
  <c r="BJ133" i="22"/>
  <c r="BP132" i="22"/>
  <c r="BP131" i="22"/>
  <c r="BP130" i="22"/>
  <c r="BO129" i="22"/>
  <c r="BN129" i="22"/>
  <c r="BM129" i="22"/>
  <c r="BL129" i="22"/>
  <c r="BK129" i="22"/>
  <c r="BJ129" i="22"/>
  <c r="BN118" i="22"/>
  <c r="BM118" i="22"/>
  <c r="BL118" i="22"/>
  <c r="BK118" i="22"/>
  <c r="BJ118" i="22"/>
  <c r="BN115" i="22"/>
  <c r="BM115" i="22"/>
  <c r="BL115" i="22"/>
  <c r="BK115" i="22"/>
  <c r="BJ115" i="22"/>
  <c r="BN110" i="22"/>
  <c r="BM110" i="22"/>
  <c r="BL110" i="22"/>
  <c r="BK110" i="22"/>
  <c r="BJ110" i="22"/>
  <c r="BN105" i="22"/>
  <c r="BM105" i="22"/>
  <c r="BL105" i="22"/>
  <c r="BK105" i="22"/>
  <c r="BJ105" i="22"/>
  <c r="BN98" i="22"/>
  <c r="BM98" i="22"/>
  <c r="BL98" i="22"/>
  <c r="BK98" i="22"/>
  <c r="BJ98" i="22"/>
  <c r="BN95" i="22"/>
  <c r="BM95" i="22"/>
  <c r="BL95" i="22"/>
  <c r="BK95" i="22"/>
  <c r="BJ95" i="22"/>
  <c r="BN90" i="22"/>
  <c r="BM90" i="22"/>
  <c r="BL90" i="22"/>
  <c r="BK90" i="22"/>
  <c r="BJ90" i="22"/>
  <c r="BN86" i="22"/>
  <c r="BM86" i="22"/>
  <c r="BL86" i="22"/>
  <c r="BK86" i="22"/>
  <c r="BJ86" i="22"/>
  <c r="BN82" i="22"/>
  <c r="BM82" i="22"/>
  <c r="BL82" i="22"/>
  <c r="BK82" i="22"/>
  <c r="BJ82" i="22"/>
  <c r="BL69" i="22"/>
  <c r="BN69" i="22"/>
  <c r="BM69" i="22"/>
  <c r="BJ69" i="22"/>
  <c r="BL63" i="22"/>
  <c r="BN63" i="22"/>
  <c r="BN62" i="22" s="1"/>
  <c r="BK63" i="22"/>
  <c r="BJ63" i="22"/>
  <c r="BN59" i="22"/>
  <c r="BM59" i="22"/>
  <c r="BL59" i="22"/>
  <c r="BK59" i="22"/>
  <c r="BJ59" i="22"/>
  <c r="BN57" i="22"/>
  <c r="BM57" i="22"/>
  <c r="BL57" i="22"/>
  <c r="BJ57" i="22"/>
  <c r="BL53" i="22"/>
  <c r="BJ53" i="22"/>
  <c r="BL47" i="22"/>
  <c r="BM47" i="22"/>
  <c r="BM46" i="22" s="1"/>
  <c r="BJ47" i="22"/>
  <c r="BK39" i="22"/>
  <c r="BN38" i="22"/>
  <c r="BM38" i="22"/>
  <c r="BL38" i="22"/>
  <c r="BJ38" i="22"/>
  <c r="BN34" i="22"/>
  <c r="BL34" i="22"/>
  <c r="BJ34" i="22"/>
  <c r="BN30" i="22"/>
  <c r="BM30" i="22"/>
  <c r="BL30" i="22"/>
  <c r="BJ30" i="22"/>
  <c r="BL25" i="22"/>
  <c r="BK25" i="22"/>
  <c r="BJ25" i="22"/>
  <c r="BP24" i="22"/>
  <c r="BN22" i="22"/>
  <c r="BM22" i="22"/>
  <c r="BK22" i="22"/>
  <c r="BJ22" i="22"/>
  <c r="BK20" i="22"/>
  <c r="BN20" i="22"/>
  <c r="BM20" i="22"/>
  <c r="BL20" i="22"/>
  <c r="BJ20" i="22"/>
  <c r="BN18" i="22"/>
  <c r="BM18" i="22"/>
  <c r="BK18" i="22"/>
  <c r="BJ18" i="22"/>
  <c r="BP17" i="22"/>
  <c r="BN16" i="22"/>
  <c r="BM16" i="22"/>
  <c r="BL16" i="22"/>
  <c r="BJ16" i="22"/>
  <c r="BP15" i="22"/>
  <c r="BP14" i="22"/>
  <c r="BJ13" i="22"/>
  <c r="BP11" i="22"/>
  <c r="CB184" i="22" l="1"/>
  <c r="CF184" i="22"/>
  <c r="D18" i="58"/>
  <c r="CE20" i="22"/>
  <c r="CF20" i="22" s="1"/>
  <c r="CB190" i="22"/>
  <c r="CF190" i="22"/>
  <c r="D20" i="58"/>
  <c r="CE22" i="22"/>
  <c r="CF22" i="22" s="1"/>
  <c r="D178" i="58"/>
  <c r="CE180" i="22"/>
  <c r="CF180" i="22" s="1"/>
  <c r="CB191" i="22"/>
  <c r="CF191" i="22"/>
  <c r="CF189" i="22"/>
  <c r="CB189" i="22"/>
  <c r="CB187" i="22"/>
  <c r="CF187" i="22"/>
  <c r="CB185" i="22"/>
  <c r="CF185" i="22"/>
  <c r="CB188" i="22"/>
  <c r="CF188" i="22"/>
  <c r="CF186" i="22"/>
  <c r="CB186" i="22"/>
  <c r="D176" i="58"/>
  <c r="CE178" i="22"/>
  <c r="CF178" i="22" s="1"/>
  <c r="D144" i="58"/>
  <c r="CE146" i="22"/>
  <c r="CF146" i="22" s="1"/>
  <c r="D155" i="58"/>
  <c r="CE157" i="22"/>
  <c r="CF157" i="22" s="1"/>
  <c r="D152" i="58"/>
  <c r="CE154" i="22"/>
  <c r="CF154" i="22" s="1"/>
  <c r="D148" i="58"/>
  <c r="CE150" i="22"/>
  <c r="CF150" i="22" s="1"/>
  <c r="D139" i="58"/>
  <c r="CE141" i="22"/>
  <c r="CF141" i="22" s="1"/>
  <c r="D136" i="58"/>
  <c r="CE138" i="22"/>
  <c r="CF138" i="22" s="1"/>
  <c r="D127" i="58"/>
  <c r="CE129" i="22"/>
  <c r="CF129" i="22" s="1"/>
  <c r="D131" i="58"/>
  <c r="CE133" i="22"/>
  <c r="CF133" i="22" s="1"/>
  <c r="D67" i="58"/>
  <c r="CE69" i="22"/>
  <c r="CF69" i="22" s="1"/>
  <c r="D61" i="58"/>
  <c r="CE63" i="22"/>
  <c r="CF63" i="22" s="1"/>
  <c r="D51" i="58"/>
  <c r="CE53" i="22"/>
  <c r="CF53" i="22" s="1"/>
  <c r="D45" i="58"/>
  <c r="CE47" i="22"/>
  <c r="CF47" i="22" s="1"/>
  <c r="D55" i="58"/>
  <c r="CE57" i="22"/>
  <c r="CF57" i="22" s="1"/>
  <c r="D57" i="58"/>
  <c r="CE59" i="22"/>
  <c r="CF59" i="22" s="1"/>
  <c r="D36" i="58"/>
  <c r="CE38" i="22"/>
  <c r="CF38" i="22" s="1"/>
  <c r="D32" i="58"/>
  <c r="CE34" i="22"/>
  <c r="CF34" i="22" s="1"/>
  <c r="D28" i="58"/>
  <c r="CE30" i="22"/>
  <c r="CF30" i="22" s="1"/>
  <c r="D23" i="58"/>
  <c r="CE25" i="22"/>
  <c r="CF25" i="22" s="1"/>
  <c r="D16" i="58"/>
  <c r="CE18" i="22"/>
  <c r="D14" i="58"/>
  <c r="CE16" i="22"/>
  <c r="CF16" i="22" s="1"/>
  <c r="D11" i="58"/>
  <c r="CE13" i="22"/>
  <c r="CF13" i="22" s="1"/>
  <c r="D80" i="58"/>
  <c r="CE82" i="22"/>
  <c r="D116" i="58"/>
  <c r="CE118" i="22"/>
  <c r="CF118" i="22" s="1"/>
  <c r="CB84" i="22"/>
  <c r="CF84" i="22"/>
  <c r="D96" i="58"/>
  <c r="CE98" i="22"/>
  <c r="CF98" i="22" s="1"/>
  <c r="D84" i="58"/>
  <c r="CE86" i="22"/>
  <c r="CF86" i="22" s="1"/>
  <c r="D88" i="58"/>
  <c r="CE90" i="22"/>
  <c r="CF90" i="22" s="1"/>
  <c r="D93" i="58"/>
  <c r="CE95" i="22"/>
  <c r="CF95" i="22" s="1"/>
  <c r="CB83" i="22"/>
  <c r="CF83" i="22"/>
  <c r="D103" i="58"/>
  <c r="CE105" i="22"/>
  <c r="CF105" i="22" s="1"/>
  <c r="D108" i="58"/>
  <c r="CE110" i="22"/>
  <c r="CF110" i="22" s="1"/>
  <c r="D113" i="58"/>
  <c r="CE115" i="22"/>
  <c r="CF115" i="22" s="1"/>
  <c r="E168" i="58"/>
  <c r="E156" i="58"/>
  <c r="E150" i="58"/>
  <c r="E147" i="58"/>
  <c r="E140" i="58"/>
  <c r="E134" i="58"/>
  <c r="E129" i="58"/>
  <c r="E105" i="58"/>
  <c r="E92" i="58"/>
  <c r="E72" i="58"/>
  <c r="E52" i="58"/>
  <c r="E190" i="58"/>
  <c r="E140" i="55"/>
  <c r="E188" i="58"/>
  <c r="E186" i="58"/>
  <c r="E184" i="58"/>
  <c r="E182" i="58"/>
  <c r="E177" i="58"/>
  <c r="E174" i="58"/>
  <c r="E120" i="58"/>
  <c r="E115" i="58"/>
  <c r="E110" i="58"/>
  <c r="E94" i="58"/>
  <c r="E89" i="58"/>
  <c r="E82" i="58"/>
  <c r="E66" i="58"/>
  <c r="E62" i="58"/>
  <c r="E53" i="58"/>
  <c r="E48" i="58"/>
  <c r="E35" i="58"/>
  <c r="E31" i="58"/>
  <c r="E15" i="58"/>
  <c r="E179" i="58"/>
  <c r="E157" i="58"/>
  <c r="E153" i="58"/>
  <c r="E145" i="58"/>
  <c r="E138" i="58"/>
  <c r="E133" i="58"/>
  <c r="E132" i="58"/>
  <c r="E128" i="58"/>
  <c r="E119" i="58"/>
  <c r="E114" i="58"/>
  <c r="E106" i="58"/>
  <c r="E81" i="58"/>
  <c r="E47" i="58"/>
  <c r="E34" i="58"/>
  <c r="E26" i="58"/>
  <c r="E13" i="58"/>
  <c r="E181" i="58"/>
  <c r="E172" i="58"/>
  <c r="E121" i="58"/>
  <c r="E117" i="58"/>
  <c r="E111" i="58"/>
  <c r="E102" i="58"/>
  <c r="E95" i="58"/>
  <c r="E90" i="58"/>
  <c r="E83" i="58"/>
  <c r="E73" i="58"/>
  <c r="E71" i="58"/>
  <c r="E69" i="58"/>
  <c r="E63" i="58"/>
  <c r="E56" i="58"/>
  <c r="E49" i="58"/>
  <c r="E24" i="58"/>
  <c r="E22" i="58"/>
  <c r="E17" i="58"/>
  <c r="F140" i="55"/>
  <c r="E158" i="58"/>
  <c r="E154" i="58"/>
  <c r="E149" i="58"/>
  <c r="E146" i="58"/>
  <c r="E141" i="58"/>
  <c r="E137" i="58"/>
  <c r="E130" i="58"/>
  <c r="E109" i="58"/>
  <c r="E104" i="58"/>
  <c r="E86" i="58"/>
  <c r="E74" i="58"/>
  <c r="E70" i="58"/>
  <c r="E65" i="58"/>
  <c r="E59" i="58"/>
  <c r="E25" i="58"/>
  <c r="G140" i="55"/>
  <c r="E189" i="58"/>
  <c r="E187" i="58"/>
  <c r="E185" i="58"/>
  <c r="E183" i="58"/>
  <c r="E180" i="58"/>
  <c r="E169" i="58"/>
  <c r="E122" i="58"/>
  <c r="E118" i="58"/>
  <c r="E112" i="58"/>
  <c r="E101" i="58"/>
  <c r="E100" i="58"/>
  <c r="E99" i="58"/>
  <c r="E98" i="58"/>
  <c r="E97" i="58"/>
  <c r="E91" i="58"/>
  <c r="E85" i="58"/>
  <c r="E64" i="58"/>
  <c r="E58" i="58"/>
  <c r="E50" i="58"/>
  <c r="E46" i="58"/>
  <c r="E37" i="58"/>
  <c r="E33" i="58"/>
  <c r="E30" i="58"/>
  <c r="E29" i="58"/>
  <c r="E27" i="58"/>
  <c r="E21" i="58"/>
  <c r="E19" i="58"/>
  <c r="E12" i="58"/>
  <c r="BK137" i="22"/>
  <c r="BJ46" i="22"/>
  <c r="BK62" i="22"/>
  <c r="BK153" i="22"/>
  <c r="BL153" i="22"/>
  <c r="BJ62" i="22"/>
  <c r="BJ153" i="22"/>
  <c r="BL62" i="22"/>
  <c r="BJ137" i="22"/>
  <c r="BP20" i="22"/>
  <c r="BK81" i="22"/>
  <c r="BL81" i="22"/>
  <c r="BK89" i="22"/>
  <c r="BK38" i="22"/>
  <c r="BM128" i="22"/>
  <c r="BN46" i="22"/>
  <c r="BL56" i="22"/>
  <c r="BN56" i="22"/>
  <c r="BK109" i="22"/>
  <c r="BM109" i="22"/>
  <c r="BJ145" i="22"/>
  <c r="BN145" i="22"/>
  <c r="BN144" i="22" s="1"/>
  <c r="BL89" i="22"/>
  <c r="BO128" i="22"/>
  <c r="BM145" i="22"/>
  <c r="BM144" i="22" s="1"/>
  <c r="BJ81" i="22"/>
  <c r="BN81" i="22"/>
  <c r="BN89" i="22"/>
  <c r="BM89" i="22"/>
  <c r="BJ128" i="22"/>
  <c r="BN128" i="22"/>
  <c r="BL145" i="22"/>
  <c r="BN109" i="22"/>
  <c r="BL109" i="22"/>
  <c r="BP141" i="22"/>
  <c r="BL128" i="22"/>
  <c r="BK128" i="22"/>
  <c r="BP150" i="22"/>
  <c r="BJ56" i="22"/>
  <c r="BP133" i="22"/>
  <c r="BK145" i="22"/>
  <c r="BO145" i="22"/>
  <c r="BO144" i="22" s="1"/>
  <c r="BJ109" i="22"/>
  <c r="BP157" i="22"/>
  <c r="BP138" i="22"/>
  <c r="BP180" i="22"/>
  <c r="BP178" i="22"/>
  <c r="BM56" i="22"/>
  <c r="BM45" i="22" s="1"/>
  <c r="BL46" i="22"/>
  <c r="BL22" i="22"/>
  <c r="BP23" i="22"/>
  <c r="BM34" i="22"/>
  <c r="BK53" i="22"/>
  <c r="BM63" i="22"/>
  <c r="BM62" i="22" s="1"/>
  <c r="BJ9" i="22"/>
  <c r="BL18" i="22"/>
  <c r="BN25" i="22"/>
  <c r="BN9" i="22" s="1"/>
  <c r="BN8" i="22" s="1"/>
  <c r="BK34" i="22"/>
  <c r="BK57" i="22"/>
  <c r="BM81" i="22"/>
  <c r="BL137" i="22"/>
  <c r="BK69" i="22"/>
  <c r="BJ89" i="22"/>
  <c r="BK16" i="22"/>
  <c r="BM25" i="22"/>
  <c r="BK30" i="22"/>
  <c r="BK47" i="22"/>
  <c r="BP129" i="22"/>
  <c r="BP146" i="22"/>
  <c r="BP154" i="22"/>
  <c r="C16" i="50"/>
  <c r="D16" i="50"/>
  <c r="E16" i="50"/>
  <c r="F16" i="50"/>
  <c r="B16" i="50"/>
  <c r="G15" i="50"/>
  <c r="AX11" i="22"/>
  <c r="AY11" i="22"/>
  <c r="AY12" i="22"/>
  <c r="AU14" i="22"/>
  <c r="AY14" i="22"/>
  <c r="AU15" i="22"/>
  <c r="AY15" i="22"/>
  <c r="AU17" i="22"/>
  <c r="AY17" i="22"/>
  <c r="AU19" i="22"/>
  <c r="AY19" i="22"/>
  <c r="AU21" i="22"/>
  <c r="AW21" i="22"/>
  <c r="AX21" i="22"/>
  <c r="AY21" i="22"/>
  <c r="AU23" i="22"/>
  <c r="AW23" i="22"/>
  <c r="AX23" i="22"/>
  <c r="AY23" i="22"/>
  <c r="AU24" i="22"/>
  <c r="AV24" i="22"/>
  <c r="AX24" i="22"/>
  <c r="AY24" i="22"/>
  <c r="AU26" i="22"/>
  <c r="AY26" i="22"/>
  <c r="AU27" i="22"/>
  <c r="AV27" i="22"/>
  <c r="AW27" i="22"/>
  <c r="AY27" i="22"/>
  <c r="AY28" i="22"/>
  <c r="AU29" i="22"/>
  <c r="AV29" i="22"/>
  <c r="AW29" i="22"/>
  <c r="AX29" i="22"/>
  <c r="AV31" i="22"/>
  <c r="AW31" i="22"/>
  <c r="AX31" i="22"/>
  <c r="AY31" i="22"/>
  <c r="AU32" i="22"/>
  <c r="AX32" i="22"/>
  <c r="AY32" i="22"/>
  <c r="AU33" i="22"/>
  <c r="AX33" i="22"/>
  <c r="AY33" i="22"/>
  <c r="AW35" i="22"/>
  <c r="AX35" i="22"/>
  <c r="AY35" i="22"/>
  <c r="AW36" i="22"/>
  <c r="AX36" i="22"/>
  <c r="AY36" i="22"/>
  <c r="AU37" i="22"/>
  <c r="AV37" i="22"/>
  <c r="AY37" i="22"/>
  <c r="AV39" i="22"/>
  <c r="AW39" i="22"/>
  <c r="AX39" i="22"/>
  <c r="AY39" i="22"/>
  <c r="AW48" i="22"/>
  <c r="AX48" i="22"/>
  <c r="AY48" i="22"/>
  <c r="AW49" i="22"/>
  <c r="AX49" i="22"/>
  <c r="AY49" i="22"/>
  <c r="AW50" i="22"/>
  <c r="AX50" i="22"/>
  <c r="AY50" i="22"/>
  <c r="AW51" i="22"/>
  <c r="AX51" i="22"/>
  <c r="AY51" i="22"/>
  <c r="AW52" i="22"/>
  <c r="AX52" i="22"/>
  <c r="AY52" i="22"/>
  <c r="AW54" i="22"/>
  <c r="AX54" i="22"/>
  <c r="AY54" i="22"/>
  <c r="AW55" i="22"/>
  <c r="AX55" i="22"/>
  <c r="AY55" i="22"/>
  <c r="AW58" i="22"/>
  <c r="AX58" i="22"/>
  <c r="AY58" i="22"/>
  <c r="AW60" i="22"/>
  <c r="AX60" i="22"/>
  <c r="AY60" i="22"/>
  <c r="AW61" i="22"/>
  <c r="AX61" i="22"/>
  <c r="AY61" i="22"/>
  <c r="AU64" i="22"/>
  <c r="AX64" i="22"/>
  <c r="AY64" i="22"/>
  <c r="AU65" i="22"/>
  <c r="AX65" i="22"/>
  <c r="AY65" i="22"/>
  <c r="AU66" i="22"/>
  <c r="AX66" i="22"/>
  <c r="AY66" i="22"/>
  <c r="AU67" i="22"/>
  <c r="AX67" i="22"/>
  <c r="AY67" i="22"/>
  <c r="AU68" i="22"/>
  <c r="AX68" i="22"/>
  <c r="AY68" i="22"/>
  <c r="AX71" i="22"/>
  <c r="AY71" i="22"/>
  <c r="AX72" i="22"/>
  <c r="AY72" i="22"/>
  <c r="AX73" i="22"/>
  <c r="AY73" i="22"/>
  <c r="AX74" i="22"/>
  <c r="AY74" i="22"/>
  <c r="AX75" i="22"/>
  <c r="AY75" i="22"/>
  <c r="AU76" i="22"/>
  <c r="AW76" i="22"/>
  <c r="AX76" i="22"/>
  <c r="AY76" i="22"/>
  <c r="AW83" i="22"/>
  <c r="AX83" i="22"/>
  <c r="AY83" i="22"/>
  <c r="AW84" i="22"/>
  <c r="AX84" i="22"/>
  <c r="AY84" i="22"/>
  <c r="AW85" i="22"/>
  <c r="AX85" i="22"/>
  <c r="AY85" i="22"/>
  <c r="AW87" i="22"/>
  <c r="AX87" i="22"/>
  <c r="AY87" i="22"/>
  <c r="AW88" i="22"/>
  <c r="AX88" i="22"/>
  <c r="AY88" i="22"/>
  <c r="AW91" i="22"/>
  <c r="AX91" i="22"/>
  <c r="AY91" i="22"/>
  <c r="AW92" i="22"/>
  <c r="AX92" i="22"/>
  <c r="AY92" i="22"/>
  <c r="AW93" i="22"/>
  <c r="AX93" i="22"/>
  <c r="AY93" i="22"/>
  <c r="AW94" i="22"/>
  <c r="AX94" i="22"/>
  <c r="AY94" i="22"/>
  <c r="AW96" i="22"/>
  <c r="AX96" i="22"/>
  <c r="AY96" i="22"/>
  <c r="AW97" i="22"/>
  <c r="AX97" i="22"/>
  <c r="AY97" i="22"/>
  <c r="AU99" i="22"/>
  <c r="AW99" i="22"/>
  <c r="AX99" i="22"/>
  <c r="AY99" i="22"/>
  <c r="AU100" i="22"/>
  <c r="AW100" i="22"/>
  <c r="AX100" i="22"/>
  <c r="AY100" i="22"/>
  <c r="AU101" i="22"/>
  <c r="AV101" i="22"/>
  <c r="AX101" i="22"/>
  <c r="AY101" i="22"/>
  <c r="AU102" i="22"/>
  <c r="AV102" i="22"/>
  <c r="AW102" i="22"/>
  <c r="AY102" i="22"/>
  <c r="AU103" i="22"/>
  <c r="AV103" i="22"/>
  <c r="AW103" i="22"/>
  <c r="AX103" i="22"/>
  <c r="AX104" i="22"/>
  <c r="AY104" i="22"/>
  <c r="AW106" i="22"/>
  <c r="AX106" i="22"/>
  <c r="AY106" i="22"/>
  <c r="AW107" i="22"/>
  <c r="AX107" i="22"/>
  <c r="AY107" i="22"/>
  <c r="AW108" i="22"/>
  <c r="AX108" i="22"/>
  <c r="AY108" i="22"/>
  <c r="AW111" i="22"/>
  <c r="AX111" i="22"/>
  <c r="AY111" i="22"/>
  <c r="AW112" i="22"/>
  <c r="AX112" i="22"/>
  <c r="AY112" i="22"/>
  <c r="AW113" i="22"/>
  <c r="AX113" i="22"/>
  <c r="AY113" i="22"/>
  <c r="AW114" i="22"/>
  <c r="AX114" i="22"/>
  <c r="AY114" i="22"/>
  <c r="AW116" i="22"/>
  <c r="AX116" i="22"/>
  <c r="AY116" i="22"/>
  <c r="AW117" i="22"/>
  <c r="AX117" i="22"/>
  <c r="AY117" i="22"/>
  <c r="AW119" i="22"/>
  <c r="AX119" i="22"/>
  <c r="AY119" i="22"/>
  <c r="AW120" i="22"/>
  <c r="AX120" i="22"/>
  <c r="AY120" i="22"/>
  <c r="AW121" i="22"/>
  <c r="AX121" i="22"/>
  <c r="AY121" i="22"/>
  <c r="AW122" i="22"/>
  <c r="AX122" i="22"/>
  <c r="AY122" i="22"/>
  <c r="AW123" i="22"/>
  <c r="AX123" i="22"/>
  <c r="AY123" i="22"/>
  <c r="AU124" i="22"/>
  <c r="AW124" i="22"/>
  <c r="AX124" i="22"/>
  <c r="AY124" i="22"/>
  <c r="AW130" i="22"/>
  <c r="AX130" i="22"/>
  <c r="AY130" i="22"/>
  <c r="AW131" i="22"/>
  <c r="AX131" i="22"/>
  <c r="AY131" i="22"/>
  <c r="AW132" i="22"/>
  <c r="AX132" i="22"/>
  <c r="AY132" i="22"/>
  <c r="AW134" i="22"/>
  <c r="AX134" i="22"/>
  <c r="AY134" i="22"/>
  <c r="AW135" i="22"/>
  <c r="AX135" i="22"/>
  <c r="AY135" i="22"/>
  <c r="AW136" i="22"/>
  <c r="AX136" i="22"/>
  <c r="AY136" i="22"/>
  <c r="AW139" i="22"/>
  <c r="AX139" i="22"/>
  <c r="AY139" i="22"/>
  <c r="AW140" i="22"/>
  <c r="AX140" i="22"/>
  <c r="AY140" i="22"/>
  <c r="AW142" i="22"/>
  <c r="AX142" i="22"/>
  <c r="AY142" i="22"/>
  <c r="AW143" i="22"/>
  <c r="AX143" i="22"/>
  <c r="AY143" i="22"/>
  <c r="AW147" i="22"/>
  <c r="AX147" i="22"/>
  <c r="AY147" i="22"/>
  <c r="AW148" i="22"/>
  <c r="AX148" i="22"/>
  <c r="AY148" i="22"/>
  <c r="AW149" i="22"/>
  <c r="AX149" i="22"/>
  <c r="AY149" i="22"/>
  <c r="AW151" i="22"/>
  <c r="AX151" i="22"/>
  <c r="AY151" i="22"/>
  <c r="AW152" i="22"/>
  <c r="AX152" i="22"/>
  <c r="AY152" i="22"/>
  <c r="AW155" i="22"/>
  <c r="AX155" i="22"/>
  <c r="AY155" i="22"/>
  <c r="AW156" i="22"/>
  <c r="AX156" i="22"/>
  <c r="AY156" i="22"/>
  <c r="AW158" i="22"/>
  <c r="AX158" i="22"/>
  <c r="AY158" i="22"/>
  <c r="AW159" i="22"/>
  <c r="AX159" i="22"/>
  <c r="AY159" i="22"/>
  <c r="AU160" i="22"/>
  <c r="AW160" i="22"/>
  <c r="AX160" i="22"/>
  <c r="AY160" i="22"/>
  <c r="AU169" i="22"/>
  <c r="AW169" i="22"/>
  <c r="AX169" i="22"/>
  <c r="AY169" i="22"/>
  <c r="AU170" i="22"/>
  <c r="AW173" i="22"/>
  <c r="AX173" i="22"/>
  <c r="AY173" i="22"/>
  <c r="AU174" i="22"/>
  <c r="AV174" i="22"/>
  <c r="AW175" i="22"/>
  <c r="AX175" i="22"/>
  <c r="AY175" i="22"/>
  <c r="AW177" i="22"/>
  <c r="AX177" i="22"/>
  <c r="AY177" i="22"/>
  <c r="AU181" i="22"/>
  <c r="AV181" i="22"/>
  <c r="AX181" i="22"/>
  <c r="AY181" i="22"/>
  <c r="AU182" i="22"/>
  <c r="AV182" i="22"/>
  <c r="AW182" i="22"/>
  <c r="AX182" i="22"/>
  <c r="AU183" i="22"/>
  <c r="AV183" i="22"/>
  <c r="AW183" i="22"/>
  <c r="AX183" i="22"/>
  <c r="AU184" i="22"/>
  <c r="AV184" i="22"/>
  <c r="AW184" i="22"/>
  <c r="AX184" i="22"/>
  <c r="AY184" i="22"/>
  <c r="AU185" i="22"/>
  <c r="AV185" i="22"/>
  <c r="AW185" i="22"/>
  <c r="AX185" i="22"/>
  <c r="AY185" i="22"/>
  <c r="AZ185" i="22"/>
  <c r="AU186" i="22"/>
  <c r="AV186" i="22"/>
  <c r="AW186" i="22"/>
  <c r="AX186" i="22"/>
  <c r="AY186" i="22"/>
  <c r="AZ186" i="22"/>
  <c r="AU187" i="22"/>
  <c r="AV187" i="22"/>
  <c r="AW187" i="22"/>
  <c r="AX187" i="22"/>
  <c r="AY187" i="22"/>
  <c r="AZ187" i="22"/>
  <c r="AU188" i="22"/>
  <c r="AV188" i="22"/>
  <c r="AW188" i="22"/>
  <c r="AX188" i="22"/>
  <c r="AY188" i="22"/>
  <c r="AZ188" i="22"/>
  <c r="AU189" i="22"/>
  <c r="AV189" i="22"/>
  <c r="AW189" i="22"/>
  <c r="AX189" i="22"/>
  <c r="AY189" i="22"/>
  <c r="AZ189" i="22"/>
  <c r="AU190" i="22"/>
  <c r="AV190" i="22"/>
  <c r="AW190" i="22"/>
  <c r="AX190" i="22"/>
  <c r="AY190" i="22"/>
  <c r="AZ190" i="22"/>
  <c r="AU191" i="22"/>
  <c r="AV191" i="22"/>
  <c r="AW191" i="22"/>
  <c r="AX191" i="22"/>
  <c r="AY191" i="22"/>
  <c r="AZ191" i="22"/>
  <c r="AU192" i="22"/>
  <c r="AV192" i="22"/>
  <c r="AW192" i="22"/>
  <c r="AM185" i="22"/>
  <c r="AM186" i="22"/>
  <c r="AM187" i="22"/>
  <c r="AM188" i="22"/>
  <c r="AM189" i="22"/>
  <c r="AM190" i="22"/>
  <c r="AM191" i="22"/>
  <c r="AO171" i="22"/>
  <c r="AP171" i="22"/>
  <c r="AQ171" i="22"/>
  <c r="AR171" i="22"/>
  <c r="AN171" i="22"/>
  <c r="AH171" i="22"/>
  <c r="AI171" i="22"/>
  <c r="AJ171" i="22"/>
  <c r="AK171" i="22"/>
  <c r="AG171" i="22"/>
  <c r="Y171" i="22"/>
  <c r="Z171" i="22" s="1"/>
  <c r="AS184" i="22"/>
  <c r="AQ180" i="22"/>
  <c r="AO180" i="22"/>
  <c r="AN180" i="22"/>
  <c r="AS177" i="22"/>
  <c r="AS160" i="22"/>
  <c r="AS159" i="22"/>
  <c r="AS156" i="22"/>
  <c r="AQ153" i="22"/>
  <c r="AP153" i="22"/>
  <c r="AR153" i="22"/>
  <c r="AS152" i="22"/>
  <c r="AS151" i="22"/>
  <c r="AS150" i="22" s="1"/>
  <c r="AS149" i="22"/>
  <c r="AS148" i="22"/>
  <c r="AS147" i="22"/>
  <c r="AQ145" i="22"/>
  <c r="AP145" i="22"/>
  <c r="AS143" i="22"/>
  <c r="AS140" i="22"/>
  <c r="AO137" i="22"/>
  <c r="AQ137" i="22"/>
  <c r="AP137" i="22"/>
  <c r="AR137" i="22"/>
  <c r="AS136" i="22"/>
  <c r="AS135" i="22"/>
  <c r="AS132" i="22"/>
  <c r="AS131" i="22"/>
  <c r="AS130" i="22"/>
  <c r="AQ128" i="22"/>
  <c r="AP128" i="22"/>
  <c r="AO128" i="22"/>
  <c r="AS124" i="22"/>
  <c r="AO118" i="22"/>
  <c r="AS122" i="22"/>
  <c r="AS121" i="22"/>
  <c r="AS119" i="22"/>
  <c r="AR118" i="22"/>
  <c r="AQ118" i="22"/>
  <c r="AP118" i="22"/>
  <c r="AS113" i="22"/>
  <c r="AS112" i="22"/>
  <c r="AS111" i="22"/>
  <c r="AP109" i="22"/>
  <c r="AS108" i="22"/>
  <c r="AS106" i="22"/>
  <c r="AR105" i="22"/>
  <c r="AQ105" i="22"/>
  <c r="AP105" i="22"/>
  <c r="AO105" i="22"/>
  <c r="AS103" i="22"/>
  <c r="AS99" i="22"/>
  <c r="AS97" i="22"/>
  <c r="AS96" i="22"/>
  <c r="AS95" i="22" s="1"/>
  <c r="AS94" i="22"/>
  <c r="AS93" i="22"/>
  <c r="AS92" i="22"/>
  <c r="AS91" i="22"/>
  <c r="AR89" i="22"/>
  <c r="AQ89" i="22"/>
  <c r="AS88" i="22"/>
  <c r="AS84" i="22"/>
  <c r="AS83" i="22"/>
  <c r="AR81" i="22"/>
  <c r="AP81" i="22"/>
  <c r="AS76" i="22"/>
  <c r="AS75" i="22"/>
  <c r="AS74" i="22"/>
  <c r="AP69" i="22"/>
  <c r="AR69" i="22"/>
  <c r="AQ69" i="22"/>
  <c r="AO69" i="22"/>
  <c r="AS67" i="22"/>
  <c r="AS66" i="22"/>
  <c r="AS65" i="22"/>
  <c r="AO62" i="22"/>
  <c r="AQ62" i="22"/>
  <c r="AN62" i="22"/>
  <c r="AR62" i="22"/>
  <c r="AS61" i="22"/>
  <c r="AS60" i="22"/>
  <c r="AS59" i="22" s="1"/>
  <c r="AR56" i="22"/>
  <c r="AQ56" i="22"/>
  <c r="AS55" i="22"/>
  <c r="AS54" i="22"/>
  <c r="AS53" i="22" s="1"/>
  <c r="AS52" i="22"/>
  <c r="AS51" i="22"/>
  <c r="AS50" i="22"/>
  <c r="AS48" i="22"/>
  <c r="AP46" i="22"/>
  <c r="AO46" i="22"/>
  <c r="AQ46" i="22"/>
  <c r="AN39" i="22"/>
  <c r="AS39" i="22" s="1"/>
  <c r="AS38" i="22" s="1"/>
  <c r="AR38" i="22"/>
  <c r="AQ38" i="22"/>
  <c r="AP38" i="22"/>
  <c r="AO38" i="22"/>
  <c r="AR34" i="22"/>
  <c r="AR30" i="22"/>
  <c r="AQ30" i="22"/>
  <c r="AR22" i="22"/>
  <c r="AQ22" i="22"/>
  <c r="AN22" i="22"/>
  <c r="AO21" i="22"/>
  <c r="AO20" i="22" s="1"/>
  <c r="AR20" i="22"/>
  <c r="AQ20" i="22"/>
  <c r="AP20" i="22"/>
  <c r="AN20" i="22"/>
  <c r="AR18" i="22"/>
  <c r="AN18" i="22"/>
  <c r="AR16" i="22"/>
  <c r="AN16" i="22"/>
  <c r="AR13" i="22"/>
  <c r="AN13" i="22"/>
  <c r="AR10" i="22"/>
  <c r="BP153" i="22" l="1"/>
  <c r="D151" i="58"/>
  <c r="CE153" i="22"/>
  <c r="CF153" i="22" s="1"/>
  <c r="D143" i="58"/>
  <c r="CE145" i="22"/>
  <c r="CF145" i="22" s="1"/>
  <c r="D135" i="58"/>
  <c r="CE137" i="22"/>
  <c r="CF137" i="22" s="1"/>
  <c r="D126" i="58"/>
  <c r="CE128" i="22"/>
  <c r="CF128" i="22" s="1"/>
  <c r="D60" i="58"/>
  <c r="CE62" i="22"/>
  <c r="CF62" i="22" s="1"/>
  <c r="D44" i="58"/>
  <c r="CE46" i="22"/>
  <c r="CF46" i="22" s="1"/>
  <c r="D54" i="58"/>
  <c r="CE56" i="22"/>
  <c r="CF56" i="22" s="1"/>
  <c r="D7" i="58"/>
  <c r="CE9" i="22"/>
  <c r="CF9" i="22" s="1"/>
  <c r="D87" i="58"/>
  <c r="CE89" i="22"/>
  <c r="CB82" i="22"/>
  <c r="CF82" i="22"/>
  <c r="D79" i="58"/>
  <c r="CE81" i="22"/>
  <c r="D107" i="58"/>
  <c r="CE109" i="22"/>
  <c r="BP137" i="22"/>
  <c r="BK144" i="22"/>
  <c r="BP22" i="22"/>
  <c r="BP16" i="22"/>
  <c r="BP18" i="22"/>
  <c r="BM125" i="22"/>
  <c r="BJ144" i="22"/>
  <c r="BK80" i="22"/>
  <c r="BK77" i="22" s="1"/>
  <c r="BK56" i="22"/>
  <c r="BJ45" i="22"/>
  <c r="BJ41" i="22" s="1"/>
  <c r="BL144" i="22"/>
  <c r="BL125" i="22" s="1"/>
  <c r="BN45" i="22"/>
  <c r="BN41" i="22" s="1"/>
  <c r="BO125" i="22"/>
  <c r="BO124" i="22" s="1"/>
  <c r="BO123" i="22" s="1"/>
  <c r="BL80" i="22"/>
  <c r="BL45" i="22"/>
  <c r="BM80" i="22"/>
  <c r="BM77" i="22" s="1"/>
  <c r="BN125" i="22"/>
  <c r="BN80" i="22"/>
  <c r="BN77" i="22" s="1"/>
  <c r="BP128" i="22"/>
  <c r="AY171" i="22"/>
  <c r="BP145" i="22"/>
  <c r="AS82" i="22"/>
  <c r="BM41" i="22"/>
  <c r="BL77" i="22"/>
  <c r="AS171" i="22"/>
  <c r="AX171" i="22"/>
  <c r="BJ80" i="22"/>
  <c r="BK46" i="22"/>
  <c r="BP10" i="22"/>
  <c r="BP12" i="22"/>
  <c r="BM9" i="22"/>
  <c r="BM8" i="22" s="1"/>
  <c r="BJ8" i="22"/>
  <c r="BK9" i="22"/>
  <c r="BL9" i="22"/>
  <c r="BP13" i="22"/>
  <c r="AU171" i="22"/>
  <c r="AW171" i="22"/>
  <c r="AL171" i="22"/>
  <c r="AQ45" i="22"/>
  <c r="AQ41" i="22" s="1"/>
  <c r="AV171" i="22"/>
  <c r="AS110" i="22"/>
  <c r="AR80" i="22"/>
  <c r="AR145" i="22"/>
  <c r="AR144" i="22" s="1"/>
  <c r="AS87" i="22"/>
  <c r="AS86" i="22" s="1"/>
  <c r="AO109" i="22"/>
  <c r="AP56" i="22"/>
  <c r="AP45" i="22" s="1"/>
  <c r="AS73" i="22"/>
  <c r="AO81" i="22"/>
  <c r="AP89" i="22"/>
  <c r="AP80" i="22" s="1"/>
  <c r="AO89" i="22"/>
  <c r="AQ109" i="22"/>
  <c r="AS134" i="22"/>
  <c r="AP144" i="22"/>
  <c r="AP125" i="22" s="1"/>
  <c r="AO145" i="22"/>
  <c r="AS129" i="22"/>
  <c r="AR98" i="22"/>
  <c r="AS11" i="22"/>
  <c r="AN38" i="22"/>
  <c r="AR46" i="22"/>
  <c r="AR45" i="22" s="1"/>
  <c r="AR41" i="22" s="1"/>
  <c r="AS72" i="22"/>
  <c r="AQ81" i="22"/>
  <c r="AQ80" i="22" s="1"/>
  <c r="AS85" i="22"/>
  <c r="AR109" i="22"/>
  <c r="AR128" i="22"/>
  <c r="AQ144" i="22"/>
  <c r="AQ125" i="22" s="1"/>
  <c r="AO153" i="22"/>
  <c r="AS21" i="22"/>
  <c r="AS20" i="22" s="1"/>
  <c r="AO56" i="22"/>
  <c r="AO45" i="22" s="1"/>
  <c r="AO41" i="22" s="1"/>
  <c r="AS58" i="22"/>
  <c r="AS57" i="22" s="1"/>
  <c r="AN56" i="22"/>
  <c r="AS71" i="22"/>
  <c r="AN69" i="22"/>
  <c r="AN81" i="22"/>
  <c r="AS116" i="22"/>
  <c r="AS115" i="22" s="1"/>
  <c r="AN109" i="22"/>
  <c r="AS133" i="22"/>
  <c r="AN46" i="22"/>
  <c r="AS49" i="22"/>
  <c r="AS47" i="22" s="1"/>
  <c r="AS46" i="22" s="1"/>
  <c r="AP62" i="22"/>
  <c r="AN105" i="22"/>
  <c r="AS107" i="22"/>
  <c r="AS105" i="22" s="1"/>
  <c r="AS155" i="22"/>
  <c r="AS158" i="22"/>
  <c r="AS157" i="22"/>
  <c r="AS68" i="22"/>
  <c r="AS114" i="22"/>
  <c r="AS117" i="22"/>
  <c r="AS120" i="22"/>
  <c r="AS123" i="22"/>
  <c r="AS118" i="22" s="1"/>
  <c r="AN118" i="22"/>
  <c r="AS139" i="22"/>
  <c r="AS138" i="22" s="1"/>
  <c r="AS142" i="22"/>
  <c r="AS141" i="22" s="1"/>
  <c r="AS64" i="22"/>
  <c r="AS63" i="22" s="1"/>
  <c r="AN128" i="22"/>
  <c r="Z24" i="22"/>
  <c r="D142" i="58" l="1"/>
  <c r="CE144" i="22"/>
  <c r="CF144" i="22" s="1"/>
  <c r="D39" i="58"/>
  <c r="CE41" i="22"/>
  <c r="CF41" i="22" s="1"/>
  <c r="D43" i="58"/>
  <c r="CE45" i="22"/>
  <c r="CF45" i="22" s="1"/>
  <c r="D6" i="58"/>
  <c r="CE8" i="22"/>
  <c r="CF8" i="22" s="1"/>
  <c r="D78" i="58"/>
  <c r="CE80" i="22"/>
  <c r="BL8" i="22"/>
  <c r="BK8" i="22"/>
  <c r="BJ125" i="22"/>
  <c r="BP125" i="22" s="1"/>
  <c r="BJ77" i="22"/>
  <c r="BJ40" i="22" s="1"/>
  <c r="BK125" i="22"/>
  <c r="BP144" i="22"/>
  <c r="BL41" i="22"/>
  <c r="BL40" i="22" s="1"/>
  <c r="BP124" i="22"/>
  <c r="BW124" i="22"/>
  <c r="BN40" i="22"/>
  <c r="BO122" i="22"/>
  <c r="BP123" i="22"/>
  <c r="BW123" i="22"/>
  <c r="BM40" i="22"/>
  <c r="BK45" i="22"/>
  <c r="AS128" i="22"/>
  <c r="AS81" i="22"/>
  <c r="AZ171" i="22"/>
  <c r="AM171" i="22"/>
  <c r="AS56" i="22"/>
  <c r="AS45" i="22" s="1"/>
  <c r="AS62" i="22"/>
  <c r="AO80" i="22"/>
  <c r="AS137" i="22"/>
  <c r="AR125" i="22"/>
  <c r="AS109" i="22"/>
  <c r="AS69" i="22"/>
  <c r="AN137" i="22"/>
  <c r="AP41" i="22"/>
  <c r="AN45" i="22"/>
  <c r="AN41" i="22" s="1"/>
  <c r="AO144" i="22"/>
  <c r="AO125" i="22" s="1"/>
  <c r="AR77" i="22"/>
  <c r="AS154" i="22"/>
  <c r="AS153" i="22" s="1"/>
  <c r="AN153" i="22"/>
  <c r="AN145" i="22"/>
  <c r="AS146" i="22"/>
  <c r="AS145" i="22" s="1"/>
  <c r="AN89" i="22"/>
  <c r="AN80" i="22" s="1"/>
  <c r="AS90" i="22"/>
  <c r="AS89" i="22" s="1"/>
  <c r="AE2" i="22"/>
  <c r="Z2" i="22" s="1"/>
  <c r="AC172" i="22"/>
  <c r="AD169" i="22"/>
  <c r="AD170" i="22"/>
  <c r="D123" i="58" l="1"/>
  <c r="CE125" i="22"/>
  <c r="D38" i="58"/>
  <c r="CE40" i="22"/>
  <c r="D75" i="58"/>
  <c r="CE77" i="22"/>
  <c r="BK41" i="22"/>
  <c r="BO121" i="22"/>
  <c r="BP122" i="22"/>
  <c r="BW122" i="22"/>
  <c r="AO169" i="22"/>
  <c r="AV169" i="22" s="1"/>
  <c r="BM169" i="22"/>
  <c r="BK169" i="22"/>
  <c r="BL169" i="22"/>
  <c r="BO169" i="22"/>
  <c r="BN169" i="22"/>
  <c r="BJ169" i="22"/>
  <c r="AD241" i="22"/>
  <c r="BO170" i="22"/>
  <c r="BK170" i="22"/>
  <c r="BN170" i="22"/>
  <c r="BM170" i="22"/>
  <c r="BL170" i="22"/>
  <c r="AR40" i="22"/>
  <c r="AS41" i="22"/>
  <c r="AQ170" i="22"/>
  <c r="AX170" i="22" s="1"/>
  <c r="AR170" i="22"/>
  <c r="AY170" i="22" s="1"/>
  <c r="AP170" i="22"/>
  <c r="AW170" i="22" s="1"/>
  <c r="AO170" i="22"/>
  <c r="AS80" i="22"/>
  <c r="AS144" i="22"/>
  <c r="AN144" i="22"/>
  <c r="AN125" i="22" s="1"/>
  <c r="BE47" i="22"/>
  <c r="BU47" i="22" s="1"/>
  <c r="BG53" i="22"/>
  <c r="BF53" i="22"/>
  <c r="BV53" i="22" s="1"/>
  <c r="BB53" i="22"/>
  <c r="CC53" i="22" s="1"/>
  <c r="CD53" i="22" s="1"/>
  <c r="BG47" i="22"/>
  <c r="BF47" i="22"/>
  <c r="BV47" i="22" s="1"/>
  <c r="BB47" i="22"/>
  <c r="CC47" i="22" s="1"/>
  <c r="CD47" i="22" s="1"/>
  <c r="Q169" i="22"/>
  <c r="A3" i="58"/>
  <c r="B3" i="58"/>
  <c r="A4" i="58"/>
  <c r="B4" i="58"/>
  <c r="D167" i="58" l="1"/>
  <c r="CE169" i="22"/>
  <c r="CF169" i="22" s="1"/>
  <c r="C45" i="58"/>
  <c r="C51" i="58"/>
  <c r="BK40" i="22"/>
  <c r="BO120" i="22"/>
  <c r="BP121" i="22"/>
  <c r="BW121" i="22"/>
  <c r="BP170" i="22"/>
  <c r="BR169" i="22"/>
  <c r="BP169" i="22"/>
  <c r="BR53" i="22"/>
  <c r="BR47" i="22"/>
  <c r="AV170" i="22"/>
  <c r="AS170" i="22"/>
  <c r="AS125" i="22"/>
  <c r="BH184" i="22"/>
  <c r="BH185" i="22"/>
  <c r="BH186" i="22"/>
  <c r="BH187" i="22"/>
  <c r="BH188" i="22"/>
  <c r="BH189" i="22"/>
  <c r="BH190" i="22"/>
  <c r="BH191" i="22"/>
  <c r="BF180" i="22"/>
  <c r="BD180" i="22"/>
  <c r="BC180" i="22"/>
  <c r="BB180" i="22"/>
  <c r="BB178" i="22"/>
  <c r="BE157" i="22"/>
  <c r="BU157" i="22" s="1"/>
  <c r="BG157" i="22"/>
  <c r="BW157" i="22" s="1"/>
  <c r="BB157" i="22"/>
  <c r="CC157" i="22" s="1"/>
  <c r="CD157" i="22" s="1"/>
  <c r="BB154" i="22"/>
  <c r="BG154" i="22"/>
  <c r="BW154" i="22" s="1"/>
  <c r="BE154" i="22"/>
  <c r="BG150" i="22"/>
  <c r="BW150" i="22" s="1"/>
  <c r="BF150" i="22"/>
  <c r="BV150" i="22" s="1"/>
  <c r="BE150" i="22"/>
  <c r="BU150" i="22" s="1"/>
  <c r="BB150" i="22"/>
  <c r="CC150" i="22" s="1"/>
  <c r="CD150" i="22" s="1"/>
  <c r="BB146" i="22"/>
  <c r="CC146" i="22" s="1"/>
  <c r="CD146" i="22" s="1"/>
  <c r="BG146" i="22"/>
  <c r="BW146" i="22" s="1"/>
  <c r="BE146" i="22"/>
  <c r="BU146" i="22" s="1"/>
  <c r="BU141" i="22"/>
  <c r="BW141" i="22"/>
  <c r="BW138" i="22"/>
  <c r="BV138" i="22"/>
  <c r="BU138" i="22"/>
  <c r="BE133" i="22"/>
  <c r="BU133" i="22" s="1"/>
  <c r="BG133" i="22"/>
  <c r="BW133" i="22" s="1"/>
  <c r="BB133" i="22"/>
  <c r="CC133" i="22" s="1"/>
  <c r="CD133" i="22" s="1"/>
  <c r="BE129" i="22"/>
  <c r="BU129" i="22" s="1"/>
  <c r="BG129" i="22"/>
  <c r="BW129" i="22" s="1"/>
  <c r="BB129" i="22"/>
  <c r="CC129" i="22" s="1"/>
  <c r="CD129" i="22" s="1"/>
  <c r="BS118" i="22"/>
  <c r="BG115" i="22"/>
  <c r="BF115" i="22"/>
  <c r="BV115" i="22" s="1"/>
  <c r="BB115" i="22"/>
  <c r="CC115" i="22" s="1"/>
  <c r="CD115" i="22" s="1"/>
  <c r="BG110" i="22"/>
  <c r="BB110" i="22"/>
  <c r="CC110" i="22" s="1"/>
  <c r="CD110" i="22" s="1"/>
  <c r="BC110" i="22"/>
  <c r="BG105" i="22"/>
  <c r="BF105" i="22"/>
  <c r="BV105" i="22" s="1"/>
  <c r="BE105" i="22"/>
  <c r="BU105" i="22" s="1"/>
  <c r="BB105" i="22"/>
  <c r="CC105" i="22" s="1"/>
  <c r="CD105" i="22" s="1"/>
  <c r="BB98" i="22"/>
  <c r="CC98" i="22" s="1"/>
  <c r="CD98" i="22" s="1"/>
  <c r="BG95" i="22"/>
  <c r="BB95" i="22"/>
  <c r="CC95" i="22" s="1"/>
  <c r="CD95" i="22" s="1"/>
  <c r="BC95" i="22"/>
  <c r="BS95" i="22" s="1"/>
  <c r="BB90" i="22"/>
  <c r="CC90" i="22" s="1"/>
  <c r="CD90" i="22" s="1"/>
  <c r="BG86" i="22"/>
  <c r="BF86" i="22"/>
  <c r="BV86" i="22" s="1"/>
  <c r="BB86" i="22"/>
  <c r="CC86" i="22" s="1"/>
  <c r="CD86" i="22" s="1"/>
  <c r="BB82" i="22"/>
  <c r="BG69" i="22"/>
  <c r="BG63" i="22"/>
  <c r="BF63" i="22"/>
  <c r="BC63" i="22"/>
  <c r="BB63" i="22"/>
  <c r="BG59" i="22"/>
  <c r="BF59" i="22"/>
  <c r="BV59" i="22" s="1"/>
  <c r="BE59" i="22"/>
  <c r="BU59" i="22" s="1"/>
  <c r="BB59" i="22"/>
  <c r="CC59" i="22" s="1"/>
  <c r="CD59" i="22" s="1"/>
  <c r="BG57" i="22"/>
  <c r="BF57" i="22"/>
  <c r="BV57" i="22" s="1"/>
  <c r="BE57" i="22"/>
  <c r="BU57" i="22" s="1"/>
  <c r="BB57" i="22"/>
  <c r="CC57" i="22" s="1"/>
  <c r="CD57" i="22" s="1"/>
  <c r="BE46" i="22"/>
  <c r="BU46" i="22" s="1"/>
  <c r="BG46" i="22"/>
  <c r="BB46" i="22"/>
  <c r="CC46" i="22" s="1"/>
  <c r="CD46" i="22" s="1"/>
  <c r="BE38" i="22"/>
  <c r="BD38" i="22"/>
  <c r="BG38" i="22"/>
  <c r="BF38" i="22"/>
  <c r="BB38" i="22"/>
  <c r="CC38" i="22" s="1"/>
  <c r="CD38" i="22" s="1"/>
  <c r="BG34" i="22"/>
  <c r="BG25" i="22"/>
  <c r="BB25" i="22"/>
  <c r="BG22" i="22"/>
  <c r="BF22" i="22"/>
  <c r="BC22" i="22"/>
  <c r="BB22" i="22"/>
  <c r="CC22" i="22" s="1"/>
  <c r="CD22" i="22" s="1"/>
  <c r="BG20" i="22"/>
  <c r="BF20" i="22"/>
  <c r="BE20" i="22"/>
  <c r="BB20" i="22"/>
  <c r="CC20" i="22" s="1"/>
  <c r="CD20" i="22" s="1"/>
  <c r="BG18" i="22"/>
  <c r="BF18" i="22"/>
  <c r="BB18" i="22"/>
  <c r="CC18" i="22" s="1"/>
  <c r="CD18" i="22" s="1"/>
  <c r="BG16" i="22"/>
  <c r="BF16" i="22"/>
  <c r="BB16" i="22"/>
  <c r="CC16" i="22" s="1"/>
  <c r="CD16" i="22" s="1"/>
  <c r="BG13" i="22"/>
  <c r="BF13" i="22"/>
  <c r="BB13" i="22"/>
  <c r="CC13" i="22" s="1"/>
  <c r="CD13" i="22" s="1"/>
  <c r="BB10" i="22"/>
  <c r="CC10" i="22" s="1"/>
  <c r="CD10" i="22" s="1"/>
  <c r="C178" i="58" l="1"/>
  <c r="CC180" i="22"/>
  <c r="CD180" i="22" s="1"/>
  <c r="C176" i="58"/>
  <c r="CC178" i="22"/>
  <c r="CD178" i="22" s="1"/>
  <c r="C152" i="58"/>
  <c r="CC154" i="22"/>
  <c r="CD154" i="22" s="1"/>
  <c r="C61" i="58"/>
  <c r="CC63" i="22"/>
  <c r="CD63" i="22" s="1"/>
  <c r="C23" i="58"/>
  <c r="CC25" i="22"/>
  <c r="CD25" i="22" s="1"/>
  <c r="C80" i="58"/>
  <c r="CC82" i="22"/>
  <c r="CD82" i="22" s="1"/>
  <c r="C18" i="58"/>
  <c r="C20" i="58"/>
  <c r="C44" i="58"/>
  <c r="C88" i="58"/>
  <c r="C96" i="58"/>
  <c r="C113" i="58"/>
  <c r="C16" i="58"/>
  <c r="C84" i="58"/>
  <c r="C103" i="58"/>
  <c r="C144" i="58"/>
  <c r="C155" i="58"/>
  <c r="E51" i="58"/>
  <c r="C8" i="58"/>
  <c r="C14" i="58"/>
  <c r="C93" i="58"/>
  <c r="C108" i="58"/>
  <c r="C148" i="58"/>
  <c r="C11" i="58"/>
  <c r="C36" i="58"/>
  <c r="C55" i="58"/>
  <c r="C57" i="58"/>
  <c r="BG109" i="22"/>
  <c r="C131" i="58"/>
  <c r="E167" i="58"/>
  <c r="C127" i="58"/>
  <c r="E45" i="58"/>
  <c r="BR63" i="22"/>
  <c r="BR25" i="22"/>
  <c r="BR82" i="22"/>
  <c r="BR154" i="22"/>
  <c r="BX188" i="22"/>
  <c r="BX184" i="22"/>
  <c r="BR110" i="22"/>
  <c r="BB109" i="22"/>
  <c r="CC109" i="22" s="1"/>
  <c r="CD109" i="22" s="1"/>
  <c r="BX191" i="22"/>
  <c r="BX187" i="22"/>
  <c r="BX190" i="22"/>
  <c r="BX186" i="22"/>
  <c r="BS110" i="22"/>
  <c r="BX189" i="22"/>
  <c r="BX185" i="22"/>
  <c r="BO119" i="22"/>
  <c r="BW120" i="22"/>
  <c r="BP120" i="22"/>
  <c r="BR13" i="22"/>
  <c r="BV16" i="22"/>
  <c r="I96" i="55" s="1"/>
  <c r="BW18" i="22"/>
  <c r="J99" i="55" s="1"/>
  <c r="BW20" i="22"/>
  <c r="J102" i="55" s="1"/>
  <c r="BW22" i="22"/>
  <c r="J105" i="55" s="1"/>
  <c r="BR38" i="22"/>
  <c r="BU38" i="22"/>
  <c r="H117" i="55" s="1"/>
  <c r="BR57" i="22"/>
  <c r="BR59" i="22"/>
  <c r="BR105" i="22"/>
  <c r="BR129" i="22"/>
  <c r="BR138" i="22"/>
  <c r="BR178" i="22"/>
  <c r="BV180" i="22"/>
  <c r="I137" i="55" s="1"/>
  <c r="BV13" i="22"/>
  <c r="I93" i="55" s="1"/>
  <c r="BW16" i="22"/>
  <c r="J96" i="55" s="1"/>
  <c r="BR20" i="22"/>
  <c r="BR22" i="22"/>
  <c r="BV38" i="22"/>
  <c r="I117" i="55" s="1"/>
  <c r="BR46" i="22"/>
  <c r="BC62" i="22"/>
  <c r="BS62" i="22" s="1"/>
  <c r="BS63" i="22"/>
  <c r="BR86" i="22"/>
  <c r="BR133" i="22"/>
  <c r="BR146" i="22"/>
  <c r="BR157" i="22"/>
  <c r="BR180" i="22"/>
  <c r="BW13" i="22"/>
  <c r="J93" i="55" s="1"/>
  <c r="BR18" i="22"/>
  <c r="BU20" i="22"/>
  <c r="H102" i="55" s="1"/>
  <c r="BS22" i="22"/>
  <c r="BF62" i="22"/>
  <c r="BV62" i="22" s="1"/>
  <c r="BV63" i="22"/>
  <c r="BR90" i="22"/>
  <c r="BR98" i="22"/>
  <c r="BR115" i="22"/>
  <c r="BR150" i="22"/>
  <c r="BS180" i="22"/>
  <c r="BR10" i="22"/>
  <c r="E8" i="58" s="1"/>
  <c r="BR16" i="22"/>
  <c r="BV18" i="22"/>
  <c r="I99" i="55" s="1"/>
  <c r="BV20" i="22"/>
  <c r="I102" i="55" s="1"/>
  <c r="BV22" i="22"/>
  <c r="I105" i="55" s="1"/>
  <c r="BT38" i="22"/>
  <c r="BG62" i="22"/>
  <c r="BR95" i="22"/>
  <c r="BR141" i="22"/>
  <c r="BE153" i="22"/>
  <c r="BU153" i="22" s="1"/>
  <c r="BU154" i="22"/>
  <c r="BT180" i="22"/>
  <c r="BG128" i="22"/>
  <c r="BW128" i="22" s="1"/>
  <c r="BE128" i="22"/>
  <c r="BU128" i="22" s="1"/>
  <c r="BE145" i="22"/>
  <c r="BB153" i="22"/>
  <c r="CC153" i="22" s="1"/>
  <c r="CD153" i="22" s="1"/>
  <c r="BB81" i="22"/>
  <c r="CC81" i="22" s="1"/>
  <c r="CD81" i="22" s="1"/>
  <c r="BG145" i="22"/>
  <c r="BW145" i="22" s="1"/>
  <c r="BB62" i="22"/>
  <c r="BW137" i="22"/>
  <c r="BB145" i="22"/>
  <c r="BB128" i="22"/>
  <c r="CC128" i="22" s="1"/>
  <c r="CD128" i="22" s="1"/>
  <c r="BB89" i="22"/>
  <c r="CC89" i="22" s="1"/>
  <c r="CD89" i="22" s="1"/>
  <c r="BF90" i="22"/>
  <c r="BV90" i="22" s="1"/>
  <c r="BF30" i="22"/>
  <c r="BG30" i="22"/>
  <c r="BF56" i="22"/>
  <c r="BV56" i="22" s="1"/>
  <c r="BF146" i="22"/>
  <c r="BF157" i="22"/>
  <c r="BB30" i="22"/>
  <c r="BB34" i="22"/>
  <c r="BB56" i="22"/>
  <c r="CC56" i="22" s="1"/>
  <c r="CD56" i="22" s="1"/>
  <c r="BG56" i="22"/>
  <c r="BF46" i="22"/>
  <c r="BV46" i="22" s="1"/>
  <c r="BG81" i="22"/>
  <c r="BV118" i="22"/>
  <c r="BG153" i="22"/>
  <c r="BW153" i="22" s="1"/>
  <c r="BF110" i="22"/>
  <c r="BF109" i="22" s="1"/>
  <c r="BF129" i="22"/>
  <c r="BF133" i="22"/>
  <c r="BU137" i="22"/>
  <c r="BB69" i="22"/>
  <c r="CC69" i="22" s="1"/>
  <c r="CD69" i="22" s="1"/>
  <c r="BF69" i="22"/>
  <c r="BV69" i="22" s="1"/>
  <c r="BG90" i="22"/>
  <c r="BS82" i="22"/>
  <c r="BC86" i="22"/>
  <c r="BC90" i="22"/>
  <c r="BC105" i="22"/>
  <c r="BC115" i="22"/>
  <c r="BS115" i="22" s="1"/>
  <c r="C143" i="58" l="1"/>
  <c r="CC145" i="22"/>
  <c r="CD145" i="22" s="1"/>
  <c r="C60" i="58"/>
  <c r="CC62" i="22"/>
  <c r="CD62" i="22" s="1"/>
  <c r="C32" i="58"/>
  <c r="CC34" i="22"/>
  <c r="CD34" i="22" s="1"/>
  <c r="C28" i="58"/>
  <c r="CC30" i="22"/>
  <c r="CD30" i="22" s="1"/>
  <c r="E96" i="58"/>
  <c r="E137" i="55"/>
  <c r="E178" i="58"/>
  <c r="E84" i="58"/>
  <c r="E127" i="58"/>
  <c r="E61" i="58"/>
  <c r="C54" i="58"/>
  <c r="C151" i="58"/>
  <c r="G137" i="55"/>
  <c r="E93" i="58"/>
  <c r="F137" i="55"/>
  <c r="E88" i="58"/>
  <c r="E155" i="58"/>
  <c r="E20" i="58"/>
  <c r="E105" i="55"/>
  <c r="E103" i="58"/>
  <c r="E36" i="58"/>
  <c r="E117" i="55"/>
  <c r="C107" i="58"/>
  <c r="C79" i="58"/>
  <c r="C87" i="58"/>
  <c r="E148" i="58"/>
  <c r="E16" i="58"/>
  <c r="E99" i="55"/>
  <c r="E144" i="58"/>
  <c r="E18" i="58"/>
  <c r="E102" i="55"/>
  <c r="E176" i="58"/>
  <c r="E134" i="55"/>
  <c r="E57" i="58"/>
  <c r="E11" i="58"/>
  <c r="E93" i="55"/>
  <c r="E108" i="58"/>
  <c r="E152" i="58"/>
  <c r="E108" i="55"/>
  <c r="E23" i="58"/>
  <c r="E139" i="58"/>
  <c r="F105" i="55"/>
  <c r="E80" i="58"/>
  <c r="C67" i="58"/>
  <c r="C126" i="58"/>
  <c r="G117" i="55"/>
  <c r="E14" i="58"/>
  <c r="E96" i="55"/>
  <c r="E113" i="58"/>
  <c r="E131" i="58"/>
  <c r="E44" i="58"/>
  <c r="E136" i="58"/>
  <c r="E55" i="58"/>
  <c r="BR30" i="22"/>
  <c r="BR34" i="22"/>
  <c r="E90" i="55"/>
  <c r="BR145" i="22"/>
  <c r="BR62" i="22"/>
  <c r="BC109" i="22"/>
  <c r="BO118" i="22"/>
  <c r="BW119" i="22"/>
  <c r="BP119" i="22"/>
  <c r="BC89" i="22"/>
  <c r="BS89" i="22" s="1"/>
  <c r="BS90" i="22"/>
  <c r="BS86" i="22"/>
  <c r="BG89" i="22"/>
  <c r="BV133" i="22"/>
  <c r="BV141" i="22"/>
  <c r="BR89" i="22"/>
  <c r="BR153" i="22"/>
  <c r="BE144" i="22"/>
  <c r="BU144" i="22" s="1"/>
  <c r="BU145" i="22"/>
  <c r="BV129" i="22"/>
  <c r="BR118" i="22"/>
  <c r="BG45" i="22"/>
  <c r="BV157" i="22"/>
  <c r="BV30" i="22"/>
  <c r="I111" i="55" s="1"/>
  <c r="BS105" i="22"/>
  <c r="BR69" i="22"/>
  <c r="BV109" i="22"/>
  <c r="BV110" i="22"/>
  <c r="BR56" i="22"/>
  <c r="BF145" i="22"/>
  <c r="BV145" i="22" s="1"/>
  <c r="BV146" i="22"/>
  <c r="BR128" i="22"/>
  <c r="BR109" i="22"/>
  <c r="BR81" i="22"/>
  <c r="BR137" i="22"/>
  <c r="BG144" i="22"/>
  <c r="BB144" i="22"/>
  <c r="CC144" i="22" s="1"/>
  <c r="CD144" i="22" s="1"/>
  <c r="BB80" i="22"/>
  <c r="CC80" i="22" s="1"/>
  <c r="CD80" i="22" s="1"/>
  <c r="BF45" i="22"/>
  <c r="BV137" i="22"/>
  <c r="BC81" i="22"/>
  <c r="BB9" i="22"/>
  <c r="BF95" i="22"/>
  <c r="BB45" i="22"/>
  <c r="CC45" i="22" s="1"/>
  <c r="CD45" i="22" s="1"/>
  <c r="BF128" i="22"/>
  <c r="BV128" i="22" s="1"/>
  <c r="BF154" i="22"/>
  <c r="Q104" i="22"/>
  <c r="J84" i="15"/>
  <c r="C7" i="58" l="1"/>
  <c r="CC9" i="22"/>
  <c r="CD9" i="22" s="1"/>
  <c r="CF89" i="22"/>
  <c r="CB89" i="22"/>
  <c r="C78" i="58"/>
  <c r="E67" i="58"/>
  <c r="C142" i="58"/>
  <c r="E107" i="58"/>
  <c r="E54" i="58"/>
  <c r="E116" i="58"/>
  <c r="E151" i="58"/>
  <c r="E143" i="58"/>
  <c r="E87" i="58"/>
  <c r="E32" i="58"/>
  <c r="E114" i="55"/>
  <c r="E79" i="58"/>
  <c r="E28" i="58"/>
  <c r="E111" i="55"/>
  <c r="C43" i="58"/>
  <c r="E126" i="58"/>
  <c r="E60" i="58"/>
  <c r="E135" i="58"/>
  <c r="BR9" i="22"/>
  <c r="BE125" i="22"/>
  <c r="BO117" i="22"/>
  <c r="BP118" i="22"/>
  <c r="BW118" i="22"/>
  <c r="BG80" i="22"/>
  <c r="BF81" i="22"/>
  <c r="BV81" i="22" s="1"/>
  <c r="BV82" i="22"/>
  <c r="BR80" i="22"/>
  <c r="BG125" i="22"/>
  <c r="BW144" i="22"/>
  <c r="BG41" i="22"/>
  <c r="BR45" i="22"/>
  <c r="BC80" i="22"/>
  <c r="BS80" i="22" s="1"/>
  <c r="CA77" i="22" s="1"/>
  <c r="CA40" i="22" s="1"/>
  <c r="CA7" i="22" s="1"/>
  <c r="BS81" i="22"/>
  <c r="BS109" i="22"/>
  <c r="BF153" i="22"/>
  <c r="BV154" i="22"/>
  <c r="BV95" i="22"/>
  <c r="BF41" i="22"/>
  <c r="BV45" i="22"/>
  <c r="BR144" i="22"/>
  <c r="BB77" i="22"/>
  <c r="CC77" i="22" s="1"/>
  <c r="CD77" i="22" s="1"/>
  <c r="BB125" i="22"/>
  <c r="BB8" i="22"/>
  <c r="CC8" i="22" s="1"/>
  <c r="CD8" i="22" s="1"/>
  <c r="BB41" i="22"/>
  <c r="BF89" i="22"/>
  <c r="BV89" i="22" s="1"/>
  <c r="G17" i="50"/>
  <c r="C123" i="58" l="1"/>
  <c r="CC125" i="22"/>
  <c r="CD125" i="22" s="1"/>
  <c r="C39" i="58"/>
  <c r="CC41" i="22"/>
  <c r="CD41" i="22" s="1"/>
  <c r="CF81" i="22"/>
  <c r="CB81" i="22"/>
  <c r="CF80" i="22"/>
  <c r="CB80" i="22"/>
  <c r="CB109" i="22"/>
  <c r="CF109" i="22"/>
  <c r="C6" i="58"/>
  <c r="E43" i="58"/>
  <c r="E78" i="58"/>
  <c r="C75" i="58"/>
  <c r="E142" i="58"/>
  <c r="E7" i="58"/>
  <c r="BR41" i="22"/>
  <c r="BU125" i="22"/>
  <c r="H127" i="55" s="1"/>
  <c r="BO116" i="22"/>
  <c r="BW117" i="22"/>
  <c r="BP117" i="22"/>
  <c r="BV41" i="22"/>
  <c r="I121" i="55" s="1"/>
  <c r="BF144" i="22"/>
  <c r="BV153" i="22"/>
  <c r="BW125" i="22"/>
  <c r="J127" i="55" s="1"/>
  <c r="BR8" i="22"/>
  <c r="BR125" i="22"/>
  <c r="BR77" i="22"/>
  <c r="BF80" i="22"/>
  <c r="BB40" i="22"/>
  <c r="CC40" i="22" s="1"/>
  <c r="CD40" i="22" s="1"/>
  <c r="Q14" i="22"/>
  <c r="E75" i="58" l="1"/>
  <c r="E124" i="55"/>
  <c r="E39" i="58"/>
  <c r="E121" i="55"/>
  <c r="E123" i="58"/>
  <c r="E127" i="55"/>
  <c r="C38" i="58"/>
  <c r="E6" i="58"/>
  <c r="BO115" i="22"/>
  <c r="BW116" i="22"/>
  <c r="BP116" i="22"/>
  <c r="BV80" i="22"/>
  <c r="BV144" i="22"/>
  <c r="BF125" i="22"/>
  <c r="BR40" i="22"/>
  <c r="Y124" i="22"/>
  <c r="E3" i="57"/>
  <c r="E4" i="57" s="1"/>
  <c r="D5" i="57"/>
  <c r="D6" i="57" s="1"/>
  <c r="D7" i="57" s="1"/>
  <c r="D2" i="57"/>
  <c r="Y104" i="22"/>
  <c r="Z104" i="22" s="1"/>
  <c r="E38" i="58" l="1"/>
  <c r="BO114" i="22"/>
  <c r="BP115" i="22"/>
  <c r="BW115" i="22"/>
  <c r="BV125" i="22"/>
  <c r="I127" i="55" s="1"/>
  <c r="AC104" i="22"/>
  <c r="F84" i="15"/>
  <c r="BO113" i="22" l="1"/>
  <c r="BP114" i="22"/>
  <c r="BW114" i="22"/>
  <c r="BG104" i="22"/>
  <c r="BF104" i="22"/>
  <c r="BV104" i="22" s="1"/>
  <c r="BE104" i="22"/>
  <c r="BU104" i="22" s="1"/>
  <c r="BD104" i="22"/>
  <c r="AE104" i="22"/>
  <c r="AI104" i="22" s="1"/>
  <c r="AW104" i="22" s="1"/>
  <c r="Y29" i="22"/>
  <c r="AH104" i="22" l="1"/>
  <c r="AV104" i="22" s="1"/>
  <c r="AG104" i="22"/>
  <c r="AU104" i="22" s="1"/>
  <c r="BO112" i="22"/>
  <c r="BW113" i="22"/>
  <c r="BP113" i="22"/>
  <c r="BT104" i="22"/>
  <c r="BH104" i="22"/>
  <c r="AG98" i="22"/>
  <c r="AN98" i="22"/>
  <c r="AN77" i="22" s="1"/>
  <c r="AN40" i="22" s="1"/>
  <c r="AS104" i="22"/>
  <c r="J40" i="1"/>
  <c r="C31" i="56"/>
  <c r="C19" i="56"/>
  <c r="C18" i="56"/>
  <c r="C17" i="56"/>
  <c r="C16" i="56"/>
  <c r="C15" i="56"/>
  <c r="C14" i="56"/>
  <c r="C9" i="56"/>
  <c r="C5" i="56"/>
  <c r="C1" i="56"/>
  <c r="AL104" i="22" l="1"/>
  <c r="AM104" i="22" s="1"/>
  <c r="BO111" i="22"/>
  <c r="BW112" i="22"/>
  <c r="BP112" i="22"/>
  <c r="C13" i="56"/>
  <c r="AU98" i="22"/>
  <c r="D20" i="56"/>
  <c r="C32" i="56" s="1"/>
  <c r="C30" i="56"/>
  <c r="AZ104" i="22" l="1"/>
  <c r="BO110" i="22"/>
  <c r="BW111" i="22"/>
  <c r="BP111" i="22"/>
  <c r="Z102" i="22"/>
  <c r="Z103" i="22"/>
  <c r="AC103" i="22" s="1"/>
  <c r="Z101" i="22"/>
  <c r="AC101" i="22" s="1"/>
  <c r="Z99" i="22"/>
  <c r="Z100" i="22"/>
  <c r="AC100" i="22" s="1"/>
  <c r="L98" i="22"/>
  <c r="BO109" i="22" l="1"/>
  <c r="BP110" i="22"/>
  <c r="BW110" i="22"/>
  <c r="BE101" i="22"/>
  <c r="BG103" i="22"/>
  <c r="BD100" i="22"/>
  <c r="AS101" i="22"/>
  <c r="AP98" i="22"/>
  <c r="AP77" i="22" s="1"/>
  <c r="AP40" i="22" s="1"/>
  <c r="AS100" i="22"/>
  <c r="AO98" i="22"/>
  <c r="AO77" i="22" s="1"/>
  <c r="AO40" i="22" s="1"/>
  <c r="AI101" i="22"/>
  <c r="AW101" i="22" s="1"/>
  <c r="AH100" i="22"/>
  <c r="AV100" i="22" s="1"/>
  <c r="AC102" i="22"/>
  <c r="BF102" i="22" s="1"/>
  <c r="AC99" i="22"/>
  <c r="AE103" i="22"/>
  <c r="AK103" i="22"/>
  <c r="AY103" i="22" s="1"/>
  <c r="BO108" i="22" l="1"/>
  <c r="BP109" i="22"/>
  <c r="BW109" i="22"/>
  <c r="BG98" i="22"/>
  <c r="BH103" i="22"/>
  <c r="BT100" i="22"/>
  <c r="BD98" i="22"/>
  <c r="BT98" i="22" s="1"/>
  <c r="BH100" i="22"/>
  <c r="BU101" i="22"/>
  <c r="BE98" i="22"/>
  <c r="BU98" i="22" s="1"/>
  <c r="BH101" i="22"/>
  <c r="BC99" i="22"/>
  <c r="BV102" i="22"/>
  <c r="BH102" i="22"/>
  <c r="BF98" i="22"/>
  <c r="AE102" i="22"/>
  <c r="BG170" i="22"/>
  <c r="BW170" i="22" s="1"/>
  <c r="BD170" i="22"/>
  <c r="BT170" i="22" s="1"/>
  <c r="BC170" i="22"/>
  <c r="BS170" i="22" s="1"/>
  <c r="BF170" i="22"/>
  <c r="BV170" i="22" s="1"/>
  <c r="BE170" i="22"/>
  <c r="BU170" i="22" s="1"/>
  <c r="AJ102" i="22"/>
  <c r="AX102" i="22" s="1"/>
  <c r="AE99" i="22"/>
  <c r="AH99" i="22"/>
  <c r="AV99" i="22" s="1"/>
  <c r="AK98" i="22"/>
  <c r="AY98" i="22" s="1"/>
  <c r="Z98" i="22"/>
  <c r="AE170" i="22"/>
  <c r="AI98" i="22"/>
  <c r="AW98" i="22" s="1"/>
  <c r="AL100" i="22"/>
  <c r="AL101" i="22"/>
  <c r="AL103" i="22"/>
  <c r="G14" i="50"/>
  <c r="BO107" i="22" l="1"/>
  <c r="BW108" i="22"/>
  <c r="BP108" i="22"/>
  <c r="BS99" i="22"/>
  <c r="BH99" i="22"/>
  <c r="BC98" i="22"/>
  <c r="BV98" i="22"/>
  <c r="BF77" i="22"/>
  <c r="BG77" i="22"/>
  <c r="G16" i="50"/>
  <c r="H15" i="50" s="1"/>
  <c r="AM103" i="22"/>
  <c r="AZ103" i="22"/>
  <c r="AZ101" i="22"/>
  <c r="AM101" i="22"/>
  <c r="AM100" i="22"/>
  <c r="AZ100" i="22"/>
  <c r="AL102" i="22"/>
  <c r="AJ98" i="22"/>
  <c r="BH170" i="22"/>
  <c r="AC98" i="22"/>
  <c r="AL170" i="22"/>
  <c r="AL99" i="22"/>
  <c r="AH98" i="22"/>
  <c r="AV98" i="22" s="1"/>
  <c r="AE101" i="22"/>
  <c r="AE100" i="22"/>
  <c r="L35" i="55"/>
  <c r="K35" i="55"/>
  <c r="L32" i="55"/>
  <c r="K32" i="55"/>
  <c r="L23" i="55"/>
  <c r="K23" i="55"/>
  <c r="L20" i="55"/>
  <c r="K20" i="55"/>
  <c r="L17" i="55"/>
  <c r="K17" i="55"/>
  <c r="F35" i="55"/>
  <c r="G35" i="55"/>
  <c r="H35" i="55"/>
  <c r="I35" i="55"/>
  <c r="J35" i="55"/>
  <c r="J32" i="55"/>
  <c r="F32" i="55"/>
  <c r="G32" i="55"/>
  <c r="H32" i="55"/>
  <c r="I32" i="55"/>
  <c r="F29" i="55"/>
  <c r="G29" i="55"/>
  <c r="H29" i="55"/>
  <c r="I29" i="55"/>
  <c r="J29" i="55"/>
  <c r="F26" i="55"/>
  <c r="G26" i="55"/>
  <c r="H26" i="55"/>
  <c r="I26" i="55"/>
  <c r="J26" i="55"/>
  <c r="F23" i="55"/>
  <c r="G23" i="55"/>
  <c r="H23" i="55"/>
  <c r="I23" i="55"/>
  <c r="J23" i="55"/>
  <c r="F20" i="55"/>
  <c r="G20" i="55"/>
  <c r="H20" i="55"/>
  <c r="I20" i="55"/>
  <c r="J20" i="55"/>
  <c r="F17" i="55"/>
  <c r="G17" i="55"/>
  <c r="H17" i="55"/>
  <c r="I17" i="55"/>
  <c r="J17" i="55"/>
  <c r="E35" i="55"/>
  <c r="E32" i="55"/>
  <c r="E29" i="55"/>
  <c r="E26" i="55"/>
  <c r="E23" i="55"/>
  <c r="E20" i="55"/>
  <c r="E17" i="55"/>
  <c r="C35" i="55"/>
  <c r="C32" i="55"/>
  <c r="C29" i="55"/>
  <c r="C26" i="55"/>
  <c r="C23" i="55"/>
  <c r="C20" i="55"/>
  <c r="C17" i="55"/>
  <c r="A35" i="55"/>
  <c r="A32" i="55"/>
  <c r="A29" i="55"/>
  <c r="A26" i="55"/>
  <c r="A23" i="55"/>
  <c r="A20" i="55"/>
  <c r="A17" i="55"/>
  <c r="A14" i="55"/>
  <c r="L29" i="55"/>
  <c r="K29" i="55"/>
  <c r="L26" i="55"/>
  <c r="K26" i="55"/>
  <c r="A42" i="55"/>
  <c r="B42" i="55"/>
  <c r="A43" i="55"/>
  <c r="B43" i="55"/>
  <c r="F11" i="55"/>
  <c r="I11" i="55"/>
  <c r="J11" i="55"/>
  <c r="E11" i="55"/>
  <c r="L11" i="55"/>
  <c r="L8" i="55"/>
  <c r="K11" i="55"/>
  <c r="K8" i="55"/>
  <c r="E8" i="55"/>
  <c r="C11" i="55"/>
  <c r="C8" i="55"/>
  <c r="A11" i="55"/>
  <c r="A8" i="55"/>
  <c r="A5" i="55"/>
  <c r="A4" i="55"/>
  <c r="BO106" i="22" l="1"/>
  <c r="BW107" i="22"/>
  <c r="BP107" i="22"/>
  <c r="BG40" i="22"/>
  <c r="BV77" i="22"/>
  <c r="I124" i="55" s="1"/>
  <c r="BF40" i="22"/>
  <c r="BS98" i="22"/>
  <c r="BH98" i="22"/>
  <c r="BC77" i="22"/>
  <c r="BX170" i="22"/>
  <c r="AZ99" i="22"/>
  <c r="AM99" i="22"/>
  <c r="AM170" i="22"/>
  <c r="AZ170" i="22"/>
  <c r="AM102" i="22"/>
  <c r="H14" i="50"/>
  <c r="H16" i="50" s="1"/>
  <c r="AQ98" i="22"/>
  <c r="AQ77" i="22" s="1"/>
  <c r="AQ40" i="22" s="1"/>
  <c r="AS102" i="22"/>
  <c r="AS98" i="22" s="1"/>
  <c r="AL98" i="22"/>
  <c r="B90" i="55"/>
  <c r="A24" i="1"/>
  <c r="BV40" i="22" l="1"/>
  <c r="BO105" i="22"/>
  <c r="BW106" i="22"/>
  <c r="BP106" i="22"/>
  <c r="BS77" i="22"/>
  <c r="AX98" i="22"/>
  <c r="AZ102" i="22"/>
  <c r="AM98" i="22"/>
  <c r="AZ98" i="22"/>
  <c r="AS77" i="22"/>
  <c r="AD98" i="22"/>
  <c r="Y76" i="22"/>
  <c r="Y74" i="22"/>
  <c r="Y73" i="22"/>
  <c r="Y72" i="22"/>
  <c r="Y71" i="22"/>
  <c r="Y67" i="22"/>
  <c r="Y60" i="22"/>
  <c r="Y58" i="22"/>
  <c r="Y54" i="22"/>
  <c r="Y52" i="22"/>
  <c r="Z52" i="22" s="1"/>
  <c r="Y51" i="22"/>
  <c r="Y50" i="22"/>
  <c r="Y49" i="22"/>
  <c r="Y48" i="22"/>
  <c r="F124" i="55" l="1"/>
  <c r="BO104" i="22"/>
  <c r="BP105" i="22"/>
  <c r="BW105" i="22"/>
  <c r="AS40" i="22"/>
  <c r="AE98" i="22"/>
  <c r="Z15" i="22"/>
  <c r="AC15" i="22" s="1"/>
  <c r="Z11" i="22"/>
  <c r="AC11" i="22" s="1"/>
  <c r="AG11" i="22"/>
  <c r="AU11" i="22" s="1"/>
  <c r="Z163" i="22"/>
  <c r="Z164" i="22"/>
  <c r="AD164" i="22" s="1"/>
  <c r="Z165" i="22"/>
  <c r="AD165" i="22" s="1"/>
  <c r="Z166" i="22"/>
  <c r="AD166" i="22" s="1"/>
  <c r="Z167" i="22"/>
  <c r="AD167" i="22" s="1"/>
  <c r="Z168" i="22"/>
  <c r="AD168" i="22" s="1"/>
  <c r="Z173" i="22"/>
  <c r="Z174" i="22"/>
  <c r="AD174" i="22" s="1"/>
  <c r="Z175" i="22"/>
  <c r="AD175" i="22" s="1"/>
  <c r="Y176" i="22"/>
  <c r="Z176" i="22" s="1"/>
  <c r="Z177" i="22"/>
  <c r="AC177" i="22" s="1"/>
  <c r="Z179" i="22"/>
  <c r="AC179" i="22" s="1"/>
  <c r="AJ179" i="22" s="1"/>
  <c r="Z181" i="22"/>
  <c r="AC181" i="22" s="1"/>
  <c r="Z182" i="22"/>
  <c r="AC182" i="22" s="1"/>
  <c r="Z183" i="22"/>
  <c r="AC183" i="22" s="1"/>
  <c r="E41" i="34"/>
  <c r="Z12" i="22"/>
  <c r="AC12" i="22" s="1"/>
  <c r="Y14" i="22"/>
  <c r="Z14" i="22" s="1"/>
  <c r="AC14" i="22" s="1"/>
  <c r="Z17" i="22"/>
  <c r="AC17" i="22" s="1"/>
  <c r="Z19" i="22"/>
  <c r="AC19" i="22" s="1"/>
  <c r="Y21" i="22"/>
  <c r="Z21" i="22" s="1"/>
  <c r="AC21" i="22" s="1"/>
  <c r="AC23" i="22"/>
  <c r="AC24" i="22"/>
  <c r="Z26" i="22"/>
  <c r="Z27" i="22"/>
  <c r="AC27" i="22" s="1"/>
  <c r="Z28" i="22"/>
  <c r="AC28" i="22" s="1"/>
  <c r="AC29" i="22"/>
  <c r="Z31" i="22"/>
  <c r="AC31" i="22" s="1"/>
  <c r="Z32" i="22"/>
  <c r="Z33" i="22"/>
  <c r="AC33" i="22" s="1"/>
  <c r="Z35" i="22"/>
  <c r="AC35" i="22" s="1"/>
  <c r="Z36" i="22"/>
  <c r="AC36" i="22" s="1"/>
  <c r="Z37" i="22"/>
  <c r="AC37" i="22" s="1"/>
  <c r="AC39" i="22"/>
  <c r="BC39" i="22" s="1"/>
  <c r="BS39" i="22" s="1"/>
  <c r="Z48" i="22"/>
  <c r="AC48" i="22" s="1"/>
  <c r="Z49" i="22"/>
  <c r="AC49" i="22" s="1"/>
  <c r="Z50" i="22"/>
  <c r="AC50" i="22" s="1"/>
  <c r="Z51" i="22"/>
  <c r="AC51" i="22" s="1"/>
  <c r="Z54" i="22"/>
  <c r="AC54" i="22" s="1"/>
  <c r="Y55" i="22"/>
  <c r="Z55" i="22" s="1"/>
  <c r="Z58" i="22"/>
  <c r="AC58" i="22" s="1"/>
  <c r="Z60" i="22"/>
  <c r="Y61" i="22"/>
  <c r="Z61" i="22" s="1"/>
  <c r="AC61" i="22" s="1"/>
  <c r="Z64" i="22"/>
  <c r="AC64" i="22" s="1"/>
  <c r="Z65" i="22"/>
  <c r="AC65" i="22" s="1"/>
  <c r="Z66" i="22"/>
  <c r="AC66" i="22" s="1"/>
  <c r="Z67" i="22"/>
  <c r="AC67" i="22" s="1"/>
  <c r="Y68" i="22"/>
  <c r="Z68" i="22" s="1"/>
  <c r="AC68" i="22" s="1"/>
  <c r="Z71" i="22"/>
  <c r="Z72" i="22"/>
  <c r="Z73" i="22"/>
  <c r="Z74" i="22"/>
  <c r="AC74" i="22" s="1"/>
  <c r="Y75" i="22"/>
  <c r="Z75" i="22" s="1"/>
  <c r="AC75" i="22" s="1"/>
  <c r="Z76" i="22"/>
  <c r="AC76" i="22" s="1"/>
  <c r="Y83" i="22"/>
  <c r="Z83" i="22" s="1"/>
  <c r="AC83" i="22" s="1"/>
  <c r="Z84" i="22"/>
  <c r="AC84" i="22" s="1"/>
  <c r="Z85" i="22"/>
  <c r="AC85" i="22" s="1"/>
  <c r="Y87" i="22"/>
  <c r="Z87" i="22" s="1"/>
  <c r="AC87" i="22" s="1"/>
  <c r="Z91" i="22"/>
  <c r="Y92" i="22"/>
  <c r="Z92" i="22" s="1"/>
  <c r="AC92" i="22" s="1"/>
  <c r="Y93" i="22"/>
  <c r="Z93" i="22" s="1"/>
  <c r="AC93" i="22" s="1"/>
  <c r="Y94" i="22"/>
  <c r="Z94" i="22" s="1"/>
  <c r="AC94" i="22" s="1"/>
  <c r="Y96" i="22"/>
  <c r="Z96" i="22" s="1"/>
  <c r="AC96" i="22" s="1"/>
  <c r="Z106" i="22"/>
  <c r="Z107" i="22"/>
  <c r="AC107" i="22" s="1"/>
  <c r="Y111" i="22"/>
  <c r="Z111" i="22" s="1"/>
  <c r="AC111" i="22" s="1"/>
  <c r="Y112" i="22"/>
  <c r="Z112" i="22" s="1"/>
  <c r="AC112" i="22" s="1"/>
  <c r="Y113" i="22"/>
  <c r="Z113" i="22" s="1"/>
  <c r="AC113" i="22" s="1"/>
  <c r="Y114" i="22"/>
  <c r="Z114" i="22" s="1"/>
  <c r="AC114" i="22" s="1"/>
  <c r="Y116" i="22"/>
  <c r="Z116" i="22" s="1"/>
  <c r="Y120" i="22"/>
  <c r="Z120" i="22" s="1"/>
  <c r="Z119" i="22" s="1"/>
  <c r="Y122" i="22"/>
  <c r="Z122" i="22" s="1"/>
  <c r="Z121" i="22" s="1"/>
  <c r="AC121" i="22" s="1"/>
  <c r="Z124" i="22"/>
  <c r="Y130" i="22"/>
  <c r="Z130" i="22" s="1"/>
  <c r="AC130" i="22" s="1"/>
  <c r="Z131" i="22"/>
  <c r="Y132" i="22"/>
  <c r="Z132" i="22" s="1"/>
  <c r="AC132" i="22" s="1"/>
  <c r="Z134" i="22"/>
  <c r="Z133" i="22" s="1"/>
  <c r="AC135" i="22"/>
  <c r="Y139" i="22"/>
  <c r="Z139" i="22" s="1"/>
  <c r="Z140" i="22"/>
  <c r="Y142" i="22"/>
  <c r="Z142" i="22" s="1"/>
  <c r="Y147" i="22"/>
  <c r="Z147" i="22" s="1"/>
  <c r="AC147" i="22" s="1"/>
  <c r="Y148" i="22"/>
  <c r="Z148" i="22" s="1"/>
  <c r="AC148" i="22" s="1"/>
  <c r="Y149" i="22"/>
  <c r="Z149" i="22" s="1"/>
  <c r="AC149" i="22" s="1"/>
  <c r="Y151" i="22"/>
  <c r="Z151" i="22" s="1"/>
  <c r="Y155" i="22"/>
  <c r="Z155" i="22" s="1"/>
  <c r="Y156" i="22"/>
  <c r="Z156" i="22" s="1"/>
  <c r="AC156" i="22" s="1"/>
  <c r="Y158" i="22"/>
  <c r="Z158" i="22" s="1"/>
  <c r="AC158" i="22" s="1"/>
  <c r="Z160" i="22"/>
  <c r="AC160" i="22" s="1"/>
  <c r="J129" i="15"/>
  <c r="K117" i="15"/>
  <c r="G81" i="55"/>
  <c r="H81" i="55"/>
  <c r="I81" i="55"/>
  <c r="J81" i="55"/>
  <c r="F81" i="55"/>
  <c r="G78" i="55"/>
  <c r="H78" i="55"/>
  <c r="I78" i="55"/>
  <c r="J78" i="55"/>
  <c r="F78" i="55"/>
  <c r="G75" i="55"/>
  <c r="H75" i="55"/>
  <c r="I75" i="55"/>
  <c r="J75" i="55"/>
  <c r="F75" i="55"/>
  <c r="G71" i="55"/>
  <c r="H71" i="55"/>
  <c r="I71" i="55"/>
  <c r="J71" i="55"/>
  <c r="F71" i="55"/>
  <c r="G68" i="55"/>
  <c r="H68" i="55"/>
  <c r="I68" i="55"/>
  <c r="J68" i="55"/>
  <c r="F68" i="55"/>
  <c r="G65" i="55"/>
  <c r="H65" i="55"/>
  <c r="I65" i="55"/>
  <c r="J65" i="55"/>
  <c r="F65" i="55"/>
  <c r="G62" i="55"/>
  <c r="H62" i="55"/>
  <c r="I62" i="55"/>
  <c r="J62" i="55"/>
  <c r="F62" i="55"/>
  <c r="G59" i="55"/>
  <c r="H59" i="55"/>
  <c r="I59" i="55"/>
  <c r="J59" i="55"/>
  <c r="F59" i="55"/>
  <c r="G56" i="55"/>
  <c r="H56" i="55"/>
  <c r="I56" i="55"/>
  <c r="J56" i="55"/>
  <c r="F56" i="55"/>
  <c r="G53" i="55"/>
  <c r="H53" i="55"/>
  <c r="I53" i="55"/>
  <c r="J53" i="55"/>
  <c r="F53" i="55"/>
  <c r="G50" i="55"/>
  <c r="H50" i="55"/>
  <c r="I50" i="55"/>
  <c r="J50" i="55"/>
  <c r="F50" i="55"/>
  <c r="G47" i="55"/>
  <c r="H47" i="55"/>
  <c r="I47" i="55"/>
  <c r="J47" i="55"/>
  <c r="F47" i="55"/>
  <c r="G44" i="55"/>
  <c r="H44" i="55"/>
  <c r="I44" i="55"/>
  <c r="J44" i="55"/>
  <c r="F44" i="55"/>
  <c r="K145" i="55"/>
  <c r="K144" i="55"/>
  <c r="B140" i="55"/>
  <c r="A140" i="55"/>
  <c r="B137" i="55"/>
  <c r="B134" i="55"/>
  <c r="A137" i="55"/>
  <c r="A134" i="55"/>
  <c r="A131" i="55"/>
  <c r="A130" i="55"/>
  <c r="B131" i="55"/>
  <c r="B130" i="55"/>
  <c r="C127" i="55"/>
  <c r="C124" i="55"/>
  <c r="C121" i="55"/>
  <c r="C117" i="55"/>
  <c r="C114" i="55"/>
  <c r="C111" i="55"/>
  <c r="C108" i="55"/>
  <c r="C105" i="55"/>
  <c r="C102" i="55"/>
  <c r="C99" i="55"/>
  <c r="C96" i="55"/>
  <c r="C93" i="55"/>
  <c r="C90" i="55"/>
  <c r="B127" i="55"/>
  <c r="B124" i="55"/>
  <c r="B121" i="55"/>
  <c r="A127" i="55"/>
  <c r="A124" i="55"/>
  <c r="A121" i="55"/>
  <c r="B120" i="55"/>
  <c r="A120" i="55"/>
  <c r="B117" i="55"/>
  <c r="B114" i="55"/>
  <c r="A117" i="55"/>
  <c r="A114" i="55"/>
  <c r="B111" i="55"/>
  <c r="B108" i="55"/>
  <c r="B105" i="55"/>
  <c r="B102" i="55"/>
  <c r="A111" i="55"/>
  <c r="A108" i="55"/>
  <c r="A105" i="55"/>
  <c r="A102" i="55"/>
  <c r="B99" i="55"/>
  <c r="B96" i="55"/>
  <c r="B93" i="55"/>
  <c r="A99" i="55"/>
  <c r="A96" i="55"/>
  <c r="A93" i="55"/>
  <c r="A90" i="55"/>
  <c r="B89" i="55"/>
  <c r="A89" i="55"/>
  <c r="B88" i="55"/>
  <c r="A88" i="55"/>
  <c r="K129" i="55"/>
  <c r="K128" i="55"/>
  <c r="K126" i="55"/>
  <c r="K125" i="55"/>
  <c r="K123" i="55"/>
  <c r="K122" i="55"/>
  <c r="K119" i="55"/>
  <c r="K118" i="55"/>
  <c r="K116" i="55"/>
  <c r="K115" i="55"/>
  <c r="K113" i="55"/>
  <c r="K112" i="55"/>
  <c r="K110" i="55"/>
  <c r="K109" i="55"/>
  <c r="K107" i="55"/>
  <c r="K106" i="55"/>
  <c r="K104" i="55"/>
  <c r="K103" i="55"/>
  <c r="K101" i="55"/>
  <c r="K100" i="55"/>
  <c r="K98" i="55"/>
  <c r="K97" i="55"/>
  <c r="K95" i="55"/>
  <c r="K94" i="55"/>
  <c r="K92" i="55"/>
  <c r="K91" i="55"/>
  <c r="K142" i="55"/>
  <c r="K141" i="55"/>
  <c r="K139" i="55"/>
  <c r="K138" i="55"/>
  <c r="K136" i="55"/>
  <c r="K135" i="55"/>
  <c r="K133" i="55"/>
  <c r="K132" i="55"/>
  <c r="C81" i="55"/>
  <c r="C78" i="55"/>
  <c r="C75" i="55"/>
  <c r="C71" i="55"/>
  <c r="C68" i="55"/>
  <c r="C65" i="55"/>
  <c r="C62" i="55"/>
  <c r="C59" i="55"/>
  <c r="C56" i="55"/>
  <c r="C53" i="55"/>
  <c r="C50" i="55"/>
  <c r="C47" i="55"/>
  <c r="C44" i="55"/>
  <c r="A81" i="55"/>
  <c r="B81" i="55"/>
  <c r="K83" i="55"/>
  <c r="K82" i="55"/>
  <c r="B78" i="55"/>
  <c r="B75" i="55"/>
  <c r="A78" i="55"/>
  <c r="A75" i="55"/>
  <c r="B74" i="55"/>
  <c r="A74" i="55"/>
  <c r="K80" i="55"/>
  <c r="K79" i="55"/>
  <c r="K77" i="55"/>
  <c r="K76" i="55"/>
  <c r="A71" i="55"/>
  <c r="A68" i="55"/>
  <c r="B71" i="55"/>
  <c r="B68" i="55"/>
  <c r="K73" i="55"/>
  <c r="K72" i="55"/>
  <c r="K70" i="55"/>
  <c r="K69" i="55"/>
  <c r="A65" i="55"/>
  <c r="A62" i="55"/>
  <c r="A59" i="55"/>
  <c r="A56" i="55"/>
  <c r="B65" i="55"/>
  <c r="B62" i="55"/>
  <c r="B59" i="55"/>
  <c r="B56" i="55"/>
  <c r="K67" i="55"/>
  <c r="K66" i="55"/>
  <c r="K64" i="55"/>
  <c r="K63" i="55"/>
  <c r="K61" i="55"/>
  <c r="K60" i="55"/>
  <c r="K58" i="55"/>
  <c r="K57" i="55"/>
  <c r="B53" i="55"/>
  <c r="B50" i="55"/>
  <c r="B47" i="55"/>
  <c r="B44" i="55"/>
  <c r="A53" i="55"/>
  <c r="A50" i="55"/>
  <c r="A47" i="55"/>
  <c r="A44" i="55"/>
  <c r="K55" i="55"/>
  <c r="K54" i="55"/>
  <c r="K52" i="55"/>
  <c r="K51" i="55"/>
  <c r="K49" i="55"/>
  <c r="K48" i="55"/>
  <c r="K46" i="55"/>
  <c r="K45" i="55"/>
  <c r="A3" i="55"/>
  <c r="AD25" i="22"/>
  <c r="D14" i="34" s="1"/>
  <c r="Z38" i="22"/>
  <c r="C13" i="13"/>
  <c r="C12" i="13"/>
  <c r="C10" i="13"/>
  <c r="K41" i="1"/>
  <c r="K40" i="1"/>
  <c r="K39" i="1"/>
  <c r="K37" i="1"/>
  <c r="K36" i="1"/>
  <c r="K35" i="1"/>
  <c r="K34" i="1"/>
  <c r="K33" i="1"/>
  <c r="K32" i="1"/>
  <c r="K29" i="1"/>
  <c r="K30" i="1"/>
  <c r="K31" i="1"/>
  <c r="A41" i="1"/>
  <c r="A40" i="1"/>
  <c r="A39" i="1"/>
  <c r="A38" i="1"/>
  <c r="A37" i="1"/>
  <c r="A36" i="1"/>
  <c r="A35" i="1"/>
  <c r="A34" i="1"/>
  <c r="A33" i="1"/>
  <c r="A32" i="1"/>
  <c r="A31" i="1"/>
  <c r="A30" i="1"/>
  <c r="A29" i="1"/>
  <c r="B18" i="34"/>
  <c r="B21" i="34"/>
  <c r="B20" i="34"/>
  <c r="B19" i="34"/>
  <c r="A21" i="34"/>
  <c r="A20" i="34"/>
  <c r="A19" i="34"/>
  <c r="A18" i="34"/>
  <c r="B16" i="34"/>
  <c r="B17" i="34"/>
  <c r="A17" i="34"/>
  <c r="A16" i="34"/>
  <c r="B12" i="34"/>
  <c r="B13" i="34"/>
  <c r="B14" i="34"/>
  <c r="B15" i="34"/>
  <c r="A15" i="34"/>
  <c r="A14" i="34"/>
  <c r="A13" i="34"/>
  <c r="A12" i="34"/>
  <c r="B8" i="34"/>
  <c r="B9" i="34"/>
  <c r="B10" i="34"/>
  <c r="B11" i="34"/>
  <c r="A11" i="34"/>
  <c r="A10" i="34"/>
  <c r="A9" i="34"/>
  <c r="A8" i="34"/>
  <c r="L153" i="22"/>
  <c r="L145" i="22"/>
  <c r="L137" i="22"/>
  <c r="L69" i="22"/>
  <c r="AG63" i="22"/>
  <c r="AK18" i="22"/>
  <c r="AY18" i="22" s="1"/>
  <c r="AG18" i="22"/>
  <c r="AU18" i="22" s="1"/>
  <c r="AK13" i="22"/>
  <c r="AY13" i="22" s="1"/>
  <c r="AG13" i="22"/>
  <c r="AU13" i="22" s="1"/>
  <c r="L38" i="22"/>
  <c r="L28" i="22"/>
  <c r="L25" i="22"/>
  <c r="AK22" i="22"/>
  <c r="AY22" i="22" s="1"/>
  <c r="AJ22" i="22"/>
  <c r="AX22" i="22" s="1"/>
  <c r="AG22" i="22"/>
  <c r="AU22" i="22" s="1"/>
  <c r="AD22" i="22"/>
  <c r="D13" i="34" s="1"/>
  <c r="Z22" i="22"/>
  <c r="L22" i="22"/>
  <c r="L18" i="22"/>
  <c r="L16" i="22"/>
  <c r="L13" i="22"/>
  <c r="AK38" i="22"/>
  <c r="AY38" i="22" s="1"/>
  <c r="AJ38" i="22"/>
  <c r="AX38" i="22" s="1"/>
  <c r="AI38" i="22"/>
  <c r="AW38" i="22" s="1"/>
  <c r="AH38" i="22"/>
  <c r="AV38" i="22" s="1"/>
  <c r="AD38" i="22"/>
  <c r="AK34" i="22"/>
  <c r="AY34" i="22" s="1"/>
  <c r="AD34" i="22"/>
  <c r="D16" i="34" s="1"/>
  <c r="AK30" i="22"/>
  <c r="AY30" i="22" s="1"/>
  <c r="AJ30" i="22"/>
  <c r="AX30" i="22" s="1"/>
  <c r="AK20" i="22"/>
  <c r="AY20" i="22" s="1"/>
  <c r="AJ20" i="22"/>
  <c r="AX20" i="22" s="1"/>
  <c r="AI20" i="22"/>
  <c r="AW20" i="22" s="1"/>
  <c r="AG20" i="22"/>
  <c r="AU20" i="22" s="1"/>
  <c r="AD20" i="22"/>
  <c r="AK16" i="22"/>
  <c r="AY16" i="22" s="1"/>
  <c r="AD16" i="22"/>
  <c r="D10" i="34" s="1"/>
  <c r="AD13" i="22"/>
  <c r="D9" i="34" s="1"/>
  <c r="AD18" i="22"/>
  <c r="D11" i="34" s="1"/>
  <c r="AD10" i="22"/>
  <c r="D8" i="34" s="1"/>
  <c r="Q19" i="22"/>
  <c r="Q15" i="22"/>
  <c r="Q17" i="22"/>
  <c r="K22" i="15"/>
  <c r="Q135" i="22"/>
  <c r="Q129" i="22"/>
  <c r="Q31" i="22"/>
  <c r="Q183" i="22"/>
  <c r="K116" i="15"/>
  <c r="Q32" i="22"/>
  <c r="Q33" i="22"/>
  <c r="Q11" i="22"/>
  <c r="K47" i="15"/>
  <c r="J55" i="15"/>
  <c r="AD30" i="22"/>
  <c r="D15" i="34" s="1"/>
  <c r="Q39" i="22"/>
  <c r="Q36" i="22"/>
  <c r="Q35" i="22"/>
  <c r="Q37" i="22"/>
  <c r="J65" i="15"/>
  <c r="Q23" i="22"/>
  <c r="AJ180" i="22"/>
  <c r="AX180" i="22" s="1"/>
  <c r="AH180" i="22"/>
  <c r="AV180" i="22" s="1"/>
  <c r="AG180" i="22"/>
  <c r="AU180" i="22" s="1"/>
  <c r="AD180" i="22"/>
  <c r="D25" i="34" s="1"/>
  <c r="A28" i="14"/>
  <c r="K99" i="15"/>
  <c r="K98" i="15"/>
  <c r="K97" i="15"/>
  <c r="Q28" i="22"/>
  <c r="Q12" i="22"/>
  <c r="K118" i="15"/>
  <c r="J69" i="15"/>
  <c r="J68" i="15"/>
  <c r="J67" i="15"/>
  <c r="K91" i="15"/>
  <c r="K90" i="15"/>
  <c r="J82" i="15"/>
  <c r="J81" i="15"/>
  <c r="J80" i="15"/>
  <c r="J79" i="15"/>
  <c r="J78" i="15"/>
  <c r="J77" i="15"/>
  <c r="J76" i="15"/>
  <c r="J75" i="15"/>
  <c r="J74" i="15"/>
  <c r="J73" i="15"/>
  <c r="J72" i="15"/>
  <c r="J71" i="15"/>
  <c r="J70" i="15"/>
  <c r="C11" i="13"/>
  <c r="L77" i="22"/>
  <c r="L80" i="22"/>
  <c r="L81" i="22"/>
  <c r="L89" i="22"/>
  <c r="L109" i="22"/>
  <c r="L30" i="22"/>
  <c r="L34" i="22"/>
  <c r="L26" i="22"/>
  <c r="L27" i="22"/>
  <c r="L20" i="22"/>
  <c r="L10" i="22"/>
  <c r="AK118" i="22"/>
  <c r="AY118" i="22" s="1"/>
  <c r="AJ118" i="22"/>
  <c r="AX118" i="22" s="1"/>
  <c r="AI118" i="22"/>
  <c r="AW118" i="22" s="1"/>
  <c r="AD118" i="22"/>
  <c r="AK105" i="22"/>
  <c r="AY105" i="22" s="1"/>
  <c r="AJ105" i="22"/>
  <c r="AX105" i="22" s="1"/>
  <c r="AI105" i="22"/>
  <c r="AW105" i="22" s="1"/>
  <c r="AD105" i="22"/>
  <c r="K28" i="15"/>
  <c r="K29" i="15"/>
  <c r="K30" i="15"/>
  <c r="K27" i="15"/>
  <c r="AK69" i="22"/>
  <c r="AY69" i="22" s="1"/>
  <c r="AJ69" i="22"/>
  <c r="AX69" i="22" s="1"/>
  <c r="AD69" i="22"/>
  <c r="AK90" i="22"/>
  <c r="AY90" i="22" s="1"/>
  <c r="AJ90" i="22"/>
  <c r="AX90" i="22" s="1"/>
  <c r="AI90" i="22"/>
  <c r="AW90" i="22" s="1"/>
  <c r="Y169" i="22"/>
  <c r="Y39" i="22"/>
  <c r="AK10" i="22"/>
  <c r="AY10" i="22" s="1"/>
  <c r="D26" i="34"/>
  <c r="B26" i="34"/>
  <c r="A26" i="34"/>
  <c r="AL184" i="22"/>
  <c r="Q176" i="22"/>
  <c r="AK157" i="22"/>
  <c r="AY157" i="22" s="1"/>
  <c r="AJ157" i="22"/>
  <c r="AX157" i="22" s="1"/>
  <c r="AI157" i="22"/>
  <c r="AW157" i="22" s="1"/>
  <c r="AK154" i="22"/>
  <c r="AY154" i="22" s="1"/>
  <c r="AJ154" i="22"/>
  <c r="AX154" i="22" s="1"/>
  <c r="AI154" i="22"/>
  <c r="AW154" i="22" s="1"/>
  <c r="AK150" i="22"/>
  <c r="AY150" i="22" s="1"/>
  <c r="AJ150" i="22"/>
  <c r="AX150" i="22" s="1"/>
  <c r="AI150" i="22"/>
  <c r="AW150" i="22" s="1"/>
  <c r="AK141" i="22"/>
  <c r="AY141" i="22" s="1"/>
  <c r="AJ141" i="22"/>
  <c r="AX141" i="22" s="1"/>
  <c r="AI141" i="22"/>
  <c r="AW141" i="22" s="1"/>
  <c r="AK146" i="22"/>
  <c r="AY146" i="22" s="1"/>
  <c r="AJ146" i="22"/>
  <c r="AX146" i="22" s="1"/>
  <c r="AI146" i="22"/>
  <c r="AW146" i="22" s="1"/>
  <c r="AK133" i="22"/>
  <c r="AY133" i="22" s="1"/>
  <c r="AJ133" i="22"/>
  <c r="AX133" i="22" s="1"/>
  <c r="AI133" i="22"/>
  <c r="AW133" i="22" s="1"/>
  <c r="AK138" i="22"/>
  <c r="AY138" i="22" s="1"/>
  <c r="AJ138" i="22"/>
  <c r="AX138" i="22" s="1"/>
  <c r="AI138" i="22"/>
  <c r="AW138" i="22" s="1"/>
  <c r="AK129" i="22"/>
  <c r="AY129" i="22" s="1"/>
  <c r="AJ129" i="22"/>
  <c r="AX129" i="22" s="1"/>
  <c r="AI129" i="22"/>
  <c r="AW129" i="22" s="1"/>
  <c r="AK115" i="22"/>
  <c r="AY115" i="22" s="1"/>
  <c r="AJ115" i="22"/>
  <c r="AX115" i="22" s="1"/>
  <c r="AI115" i="22"/>
  <c r="AW115" i="22" s="1"/>
  <c r="AK110" i="22"/>
  <c r="AY110" i="22" s="1"/>
  <c r="AJ110" i="22"/>
  <c r="AX110" i="22" s="1"/>
  <c r="AI110" i="22"/>
  <c r="AW110" i="22" s="1"/>
  <c r="AK95" i="22"/>
  <c r="AY95" i="22" s="1"/>
  <c r="AJ95" i="22"/>
  <c r="AX95" i="22" s="1"/>
  <c r="AI95" i="22"/>
  <c r="AW95" i="22" s="1"/>
  <c r="AK86" i="22"/>
  <c r="AY86" i="22" s="1"/>
  <c r="AJ86" i="22"/>
  <c r="AX86" i="22" s="1"/>
  <c r="AI86" i="22"/>
  <c r="AW86" i="22" s="1"/>
  <c r="AK82" i="22"/>
  <c r="AY82" i="22" s="1"/>
  <c r="AJ82" i="22"/>
  <c r="AX82" i="22" s="1"/>
  <c r="AI82" i="22"/>
  <c r="AW82" i="22" s="1"/>
  <c r="AK63" i="22"/>
  <c r="AJ63" i="22"/>
  <c r="AX63" i="22" s="1"/>
  <c r="AK59" i="22"/>
  <c r="AY59" i="22" s="1"/>
  <c r="AJ59" i="22"/>
  <c r="AX59" i="22" s="1"/>
  <c r="AI59" i="22"/>
  <c r="AW59" i="22" s="1"/>
  <c r="AK57" i="22"/>
  <c r="AY57" i="22" s="1"/>
  <c r="AJ57" i="22"/>
  <c r="AX57" i="22" s="1"/>
  <c r="AI57" i="22"/>
  <c r="AW57" i="22" s="1"/>
  <c r="AK53" i="22"/>
  <c r="AY53" i="22" s="1"/>
  <c r="AJ53" i="22"/>
  <c r="AX53" i="22" s="1"/>
  <c r="AI53" i="22"/>
  <c r="AW53" i="22" s="1"/>
  <c r="AK47" i="22"/>
  <c r="AY47" i="22" s="1"/>
  <c r="AJ47" i="22"/>
  <c r="AX47" i="22" s="1"/>
  <c r="AI47" i="22"/>
  <c r="AW47" i="22" s="1"/>
  <c r="K48" i="15"/>
  <c r="A30" i="14"/>
  <c r="A29" i="14"/>
  <c r="A27" i="14"/>
  <c r="A26" i="14"/>
  <c r="Q157" i="22"/>
  <c r="Q154" i="22"/>
  <c r="Q150" i="22"/>
  <c r="Q146" i="22"/>
  <c r="Q133" i="22"/>
  <c r="Q63" i="22"/>
  <c r="Q59" i="22"/>
  <c r="Q57" i="22"/>
  <c r="Q179" i="22"/>
  <c r="Q182" i="22"/>
  <c r="Q181" i="22"/>
  <c r="Q164" i="22"/>
  <c r="Q165" i="22"/>
  <c r="Q166" i="22"/>
  <c r="Q167" i="22"/>
  <c r="Q168" i="22"/>
  <c r="Q163" i="22"/>
  <c r="Q138" i="22"/>
  <c r="Q141" i="22"/>
  <c r="Q140" i="22"/>
  <c r="Q107" i="22"/>
  <c r="Q106" i="22"/>
  <c r="Q26" i="22"/>
  <c r="Q21" i="22"/>
  <c r="Q149" i="22"/>
  <c r="Q114" i="22"/>
  <c r="Q52" i="22"/>
  <c r="Q47" i="22"/>
  <c r="J83" i="15"/>
  <c r="K102" i="15"/>
  <c r="K101" i="15"/>
  <c r="K93" i="15"/>
  <c r="K94" i="15"/>
  <c r="K95" i="15"/>
  <c r="K96" i="15"/>
  <c r="K100" i="15"/>
  <c r="K92" i="15"/>
  <c r="J66" i="15"/>
  <c r="J54" i="15"/>
  <c r="K41" i="15"/>
  <c r="J62" i="15"/>
  <c r="J63" i="15"/>
  <c r="J64" i="15"/>
  <c r="J61" i="15"/>
  <c r="K35" i="15"/>
  <c r="K34" i="15"/>
  <c r="K33" i="15"/>
  <c r="K32" i="15"/>
  <c r="K31" i="15"/>
  <c r="K46" i="15"/>
  <c r="K45" i="15"/>
  <c r="K44" i="15"/>
  <c r="K43" i="15"/>
  <c r="K42" i="15"/>
  <c r="K26" i="15"/>
  <c r="K25" i="15"/>
  <c r="K24" i="15"/>
  <c r="K23" i="15"/>
  <c r="K21" i="15"/>
  <c r="K20" i="15"/>
  <c r="K19" i="15"/>
  <c r="K18" i="15"/>
  <c r="K17" i="15"/>
  <c r="K16" i="15"/>
  <c r="K15" i="15"/>
  <c r="K14" i="15"/>
  <c r="K13" i="15"/>
  <c r="K12" i="15"/>
  <c r="K10" i="15"/>
  <c r="K8" i="15"/>
  <c r="K11" i="15"/>
  <c r="K9" i="15"/>
  <c r="K28" i="1"/>
  <c r="AC192" i="22"/>
  <c r="E9" i="62" s="1"/>
  <c r="K7" i="15"/>
  <c r="C9" i="13"/>
  <c r="B160" i="49"/>
  <c r="B149" i="49"/>
  <c r="B143" i="49"/>
  <c r="B132" i="49"/>
  <c r="B111" i="49"/>
  <c r="B100" i="49"/>
  <c r="B86" i="49"/>
  <c r="B83" i="49"/>
  <c r="B73" i="49"/>
  <c r="B64" i="49"/>
  <c r="B40" i="49"/>
  <c r="B31" i="49"/>
  <c r="B21" i="49"/>
  <c r="B6" i="49"/>
  <c r="AD129" i="22"/>
  <c r="AD157" i="22"/>
  <c r="AD154" i="22"/>
  <c r="AD150" i="22"/>
  <c r="AD141" i="22"/>
  <c r="AD146" i="22"/>
  <c r="AD133" i="22"/>
  <c r="AD138" i="22"/>
  <c r="AD115" i="22"/>
  <c r="AD110" i="22"/>
  <c r="AD95" i="22"/>
  <c r="AD86" i="22"/>
  <c r="AD82" i="22"/>
  <c r="AD63" i="22"/>
  <c r="AD59" i="22"/>
  <c r="AD57" i="22"/>
  <c r="AD53" i="22"/>
  <c r="AD47" i="22"/>
  <c r="A28" i="1"/>
  <c r="B5" i="34"/>
  <c r="B22" i="34"/>
  <c r="B23" i="34"/>
  <c r="B24" i="34"/>
  <c r="B25" i="34"/>
  <c r="A25" i="34"/>
  <c r="A24" i="34"/>
  <c r="A23" i="34"/>
  <c r="A22" i="34"/>
  <c r="B6" i="34"/>
  <c r="B7" i="34"/>
  <c r="A25" i="1" s="1"/>
  <c r="A7" i="34"/>
  <c r="A6" i="34"/>
  <c r="F50" i="33"/>
  <c r="F49" i="33"/>
  <c r="F48" i="33"/>
  <c r="F41" i="33"/>
  <c r="F27" i="33"/>
  <c r="F26" i="33"/>
  <c r="F25" i="33"/>
  <c r="F24" i="33"/>
  <c r="F22" i="33"/>
  <c r="F21" i="33"/>
  <c r="G17" i="31"/>
  <c r="G15" i="31"/>
  <c r="F37" i="28"/>
  <c r="F7" i="33"/>
  <c r="F6" i="33"/>
  <c r="F5" i="33"/>
  <c r="F4" i="33"/>
  <c r="F3" i="33"/>
  <c r="F3" i="28"/>
  <c r="F4" i="28"/>
  <c r="F5" i="28"/>
  <c r="F6" i="28"/>
  <c r="F7" i="28"/>
  <c r="F2" i="28"/>
  <c r="F24" i="28"/>
  <c r="F25" i="28"/>
  <c r="F26" i="28"/>
  <c r="F27" i="28"/>
  <c r="F28" i="28"/>
  <c r="F23" i="28"/>
  <c r="F20" i="28"/>
  <c r="F21" i="28"/>
  <c r="F19" i="28"/>
  <c r="F31" i="28"/>
  <c r="F32" i="28"/>
  <c r="F33" i="28"/>
  <c r="F34" i="28"/>
  <c r="F35" i="28"/>
  <c r="F30" i="28"/>
  <c r="F16" i="28"/>
  <c r="F17" i="28"/>
  <c r="F15" i="28"/>
  <c r="F13" i="28"/>
  <c r="F12" i="28"/>
  <c r="F11" i="28"/>
  <c r="F10" i="28"/>
  <c r="F9" i="28"/>
  <c r="F40" i="33"/>
  <c r="F39" i="33"/>
  <c r="F37" i="33"/>
  <c r="F36" i="33"/>
  <c r="F35" i="33"/>
  <c r="F34" i="33"/>
  <c r="F33" i="33"/>
  <c r="F32" i="33"/>
  <c r="F31" i="33"/>
  <c r="F30" i="33"/>
  <c r="A38" i="33"/>
  <c r="G13" i="30"/>
  <c r="G12" i="30"/>
  <c r="G11" i="30"/>
  <c r="G10" i="30"/>
  <c r="G9" i="30"/>
  <c r="G8" i="30"/>
  <c r="G6" i="30"/>
  <c r="G5" i="30"/>
  <c r="G4" i="30"/>
  <c r="G3" i="30"/>
  <c r="G2" i="30"/>
  <c r="F46" i="33"/>
  <c r="F45" i="33"/>
  <c r="A21" i="30"/>
  <c r="A47" i="33"/>
  <c r="G12" i="31"/>
  <c r="G11" i="31"/>
  <c r="G10" i="31"/>
  <c r="G9" i="31"/>
  <c r="G8" i="31"/>
  <c r="G6" i="31"/>
  <c r="G5" i="31"/>
  <c r="G4" i="31"/>
  <c r="G3" i="31"/>
  <c r="G2" i="31"/>
  <c r="A20" i="33"/>
  <c r="F19" i="33"/>
  <c r="F18" i="33"/>
  <c r="F17" i="33"/>
  <c r="F16" i="33"/>
  <c r="F15" i="33"/>
  <c r="A14" i="33"/>
  <c r="F13" i="33"/>
  <c r="F12" i="33"/>
  <c r="G20" i="29"/>
  <c r="G18" i="29"/>
  <c r="G15" i="29"/>
  <c r="G14" i="29"/>
  <c r="G13" i="29"/>
  <c r="G12" i="29"/>
  <c r="G10" i="29"/>
  <c r="G8" i="29"/>
  <c r="G7" i="29"/>
  <c r="G6" i="29"/>
  <c r="G5" i="29"/>
  <c r="G4" i="29"/>
  <c r="G3" i="29"/>
  <c r="G2" i="29"/>
  <c r="AH75" i="22"/>
  <c r="AV75" i="22" s="1"/>
  <c r="AI75" i="22"/>
  <c r="AW75" i="22" s="1"/>
  <c r="AG75" i="22"/>
  <c r="AU75" i="22" s="1"/>
  <c r="AG16" i="22"/>
  <c r="AU16" i="22" s="1"/>
  <c r="A52" i="33"/>
  <c r="A43" i="33"/>
  <c r="A28" i="33"/>
  <c r="A10" i="33"/>
  <c r="I13" i="32"/>
  <c r="G13" i="32"/>
  <c r="E13" i="32"/>
  <c r="C13" i="32"/>
  <c r="C8" i="32"/>
  <c r="C7" i="32" s="1"/>
  <c r="I7" i="32"/>
  <c r="G7" i="32"/>
  <c r="E7" i="32"/>
  <c r="I2" i="32"/>
  <c r="G2" i="32"/>
  <c r="E2" i="32"/>
  <c r="C2" i="32"/>
  <c r="C17" i="32" s="1"/>
  <c r="A18" i="31"/>
  <c r="A13" i="31"/>
  <c r="A7" i="31"/>
  <c r="A14" i="30"/>
  <c r="A7" i="30"/>
  <c r="A21" i="29"/>
  <c r="A16" i="29"/>
  <c r="A11" i="29"/>
  <c r="A42" i="28"/>
  <c r="A36" i="28"/>
  <c r="C24" i="28"/>
  <c r="A29" i="28" s="1"/>
  <c r="A22" i="28"/>
  <c r="A18" i="28"/>
  <c r="A14" i="28"/>
  <c r="A8" i="28"/>
  <c r="B23" i="32"/>
  <c r="L128" i="22"/>
  <c r="L121" i="22"/>
  <c r="L119" i="22"/>
  <c r="L62" i="22"/>
  <c r="L56" i="22"/>
  <c r="L46" i="22"/>
  <c r="L118" i="22"/>
  <c r="L45" i="22"/>
  <c r="L144" i="22"/>
  <c r="AD178" i="22"/>
  <c r="L125" i="22"/>
  <c r="L41" i="22"/>
  <c r="C43" i="12"/>
  <c r="C36" i="12"/>
  <c r="C29" i="12"/>
  <c r="C22" i="12"/>
  <c r="C16" i="12"/>
  <c r="C10" i="12"/>
  <c r="CF77" i="22" l="1"/>
  <c r="CB77" i="22"/>
  <c r="G9" i="62"/>
  <c r="H9" i="62"/>
  <c r="J9" i="62" s="1"/>
  <c r="BD156" i="22"/>
  <c r="BT156" i="22" s="1"/>
  <c r="BC156" i="22"/>
  <c r="BD148" i="22"/>
  <c r="BT148" i="22" s="1"/>
  <c r="BC148" i="22"/>
  <c r="BE112" i="22"/>
  <c r="BU112" i="22" s="1"/>
  <c r="BD112" i="22"/>
  <c r="BE96" i="22"/>
  <c r="BD96" i="22"/>
  <c r="BE83" i="22"/>
  <c r="BD83" i="22"/>
  <c r="AS183" i="22"/>
  <c r="BD147" i="22"/>
  <c r="BC147" i="22"/>
  <c r="BC135" i="22"/>
  <c r="BD135" i="22"/>
  <c r="BT135" i="22" s="1"/>
  <c r="BD130" i="22"/>
  <c r="BC130" i="22"/>
  <c r="BD111" i="22"/>
  <c r="BE111" i="22"/>
  <c r="BD94" i="22"/>
  <c r="BE94" i="22"/>
  <c r="BU94" i="22" s="1"/>
  <c r="BE87" i="22"/>
  <c r="BD87" i="22"/>
  <c r="BD160" i="22"/>
  <c r="BT160" i="22" s="1"/>
  <c r="BC160" i="22"/>
  <c r="BD114" i="22"/>
  <c r="BE114" i="22"/>
  <c r="BU114" i="22" s="1"/>
  <c r="BD107" i="22"/>
  <c r="BD93" i="22"/>
  <c r="BE93" i="22"/>
  <c r="BU93" i="22" s="1"/>
  <c r="BD85" i="22"/>
  <c r="BE85" i="22"/>
  <c r="BU85" i="22" s="1"/>
  <c r="BC158" i="22"/>
  <c r="BD158" i="22"/>
  <c r="BC149" i="22"/>
  <c r="BD149" i="22"/>
  <c r="BT149" i="22" s="1"/>
  <c r="AC140" i="22"/>
  <c r="AH140" i="22" s="1"/>
  <c r="AV140" i="22" s="1"/>
  <c r="BD132" i="22"/>
  <c r="BT132" i="22" s="1"/>
  <c r="BC132" i="22"/>
  <c r="BD113" i="22"/>
  <c r="BE113" i="22"/>
  <c r="BU113" i="22" s="1"/>
  <c r="BE92" i="22"/>
  <c r="BU92" i="22" s="1"/>
  <c r="BD92" i="22"/>
  <c r="BD84" i="22"/>
  <c r="BE84" i="22"/>
  <c r="BU84" i="22" s="1"/>
  <c r="AE158" i="22"/>
  <c r="AH148" i="22"/>
  <c r="AV148" i="22" s="1"/>
  <c r="AE149" i="22"/>
  <c r="J46" i="15" s="1"/>
  <c r="AE156" i="22"/>
  <c r="AH130" i="22"/>
  <c r="AV130" i="22" s="1"/>
  <c r="AE135" i="22"/>
  <c r="BO103" i="22"/>
  <c r="BP104" i="22"/>
  <c r="BX104" i="22" s="1"/>
  <c r="BW104" i="22"/>
  <c r="AG111" i="22"/>
  <c r="AU111" i="22" s="1"/>
  <c r="AE113" i="22"/>
  <c r="AE87" i="22"/>
  <c r="AE86" i="22" s="1"/>
  <c r="AE84" i="22"/>
  <c r="AE96" i="22"/>
  <c r="AE95" i="22" s="1"/>
  <c r="AH94" i="22"/>
  <c r="AV94" i="22" s="1"/>
  <c r="AG93" i="22"/>
  <c r="AU93" i="22" s="1"/>
  <c r="AE85" i="22"/>
  <c r="J43" i="15" s="1"/>
  <c r="AE92" i="22"/>
  <c r="BM165" i="22"/>
  <c r="BJ165" i="22"/>
  <c r="BO165" i="22"/>
  <c r="BN165" i="22"/>
  <c r="BK165" i="22"/>
  <c r="BL165" i="22"/>
  <c r="BK167" i="22"/>
  <c r="BJ167" i="22"/>
  <c r="BM167" i="22"/>
  <c r="BN167" i="22"/>
  <c r="BL167" i="22"/>
  <c r="BO167" i="22"/>
  <c r="BO168" i="22"/>
  <c r="BN168" i="22"/>
  <c r="BL168" i="22"/>
  <c r="BM168" i="22"/>
  <c r="BK168" i="22"/>
  <c r="BJ168" i="22"/>
  <c r="BO164" i="22"/>
  <c r="BN164" i="22"/>
  <c r="BL164" i="22"/>
  <c r="BK164" i="22"/>
  <c r="BJ164" i="22"/>
  <c r="BM164" i="22"/>
  <c r="BK175" i="22"/>
  <c r="BL175" i="22"/>
  <c r="BJ175" i="22"/>
  <c r="BM175" i="22"/>
  <c r="BN174" i="22"/>
  <c r="BN172" i="22" s="1"/>
  <c r="BM174" i="22"/>
  <c r="BO174" i="22"/>
  <c r="BL166" i="22"/>
  <c r="BO166" i="22"/>
  <c r="BN166" i="22"/>
  <c r="BM166" i="22"/>
  <c r="BK166" i="22"/>
  <c r="BJ166" i="22"/>
  <c r="AR168" i="22"/>
  <c r="AY168" i="22" s="1"/>
  <c r="AN168" i="22"/>
  <c r="AQ168" i="22"/>
  <c r="AX168" i="22" s="1"/>
  <c r="AP168" i="22"/>
  <c r="AW168" i="22" s="1"/>
  <c r="AO168" i="22"/>
  <c r="AV168" i="22" s="1"/>
  <c r="AR164" i="22"/>
  <c r="AY164" i="22" s="1"/>
  <c r="AN164" i="22"/>
  <c r="AP164" i="22"/>
  <c r="AW164" i="22" s="1"/>
  <c r="AO164" i="22"/>
  <c r="AV164" i="22" s="1"/>
  <c r="AQ164" i="22"/>
  <c r="AX164" i="22" s="1"/>
  <c r="AK62" i="22"/>
  <c r="AY62" i="22" s="1"/>
  <c r="AY63" i="22"/>
  <c r="AG62" i="22"/>
  <c r="AU62" i="22" s="1"/>
  <c r="AU63" i="22"/>
  <c r="AO175" i="22"/>
  <c r="AN175" i="22"/>
  <c r="AO167" i="22"/>
  <c r="AV167" i="22" s="1"/>
  <c r="AQ167" i="22"/>
  <c r="AX167" i="22" s="1"/>
  <c r="AP167" i="22"/>
  <c r="AW167" i="22" s="1"/>
  <c r="AN167" i="22"/>
  <c r="AR167" i="22"/>
  <c r="AY167" i="22" s="1"/>
  <c r="AJ178" i="22"/>
  <c r="AX179" i="22"/>
  <c r="AM184" i="22"/>
  <c r="AZ184" i="22"/>
  <c r="AQ174" i="22"/>
  <c r="AQ172" i="22" s="1"/>
  <c r="AP174" i="22"/>
  <c r="AR174" i="22"/>
  <c r="AR172" i="22" s="1"/>
  <c r="AP166" i="22"/>
  <c r="AW166" i="22" s="1"/>
  <c r="AQ166" i="22"/>
  <c r="AX166" i="22" s="1"/>
  <c r="AO166" i="22"/>
  <c r="AV166" i="22" s="1"/>
  <c r="AR166" i="22"/>
  <c r="AY166" i="22" s="1"/>
  <c r="AN166" i="22"/>
  <c r="A23" i="29"/>
  <c r="AQ165" i="22"/>
  <c r="AX165" i="22" s="1"/>
  <c r="AP165" i="22"/>
  <c r="AW165" i="22" s="1"/>
  <c r="AO165" i="22"/>
  <c r="AV165" i="22" s="1"/>
  <c r="AN165" i="22"/>
  <c r="AR165" i="22"/>
  <c r="AY165" i="22" s="1"/>
  <c r="AD89" i="22"/>
  <c r="AD62" i="22"/>
  <c r="D12" i="34"/>
  <c r="AJ62" i="22"/>
  <c r="AX62" i="22" s="1"/>
  <c r="D17" i="34"/>
  <c r="AS36" i="22"/>
  <c r="AQ18" i="22"/>
  <c r="AP18" i="22"/>
  <c r="AK179" i="22"/>
  <c r="AR178" i="22"/>
  <c r="AO178" i="22"/>
  <c r="AQ178" i="22"/>
  <c r="AP178" i="22"/>
  <c r="AO34" i="22"/>
  <c r="AS29" i="22"/>
  <c r="AR25" i="22"/>
  <c r="AR9" i="22" s="1"/>
  <c r="AR8" i="22" s="1"/>
  <c r="AS24" i="22"/>
  <c r="AP22" i="22"/>
  <c r="AQ16" i="22"/>
  <c r="AP16" i="22"/>
  <c r="AO22" i="22"/>
  <c r="AS23" i="22"/>
  <c r="AP13" i="22"/>
  <c r="AS182" i="22"/>
  <c r="AR180" i="22"/>
  <c r="AS15" i="22"/>
  <c r="AO10" i="22"/>
  <c r="AQ10" i="22"/>
  <c r="AP10" i="22"/>
  <c r="AP180" i="22"/>
  <c r="AS181" i="22"/>
  <c r="Z178" i="22"/>
  <c r="AI179" i="22"/>
  <c r="AG179" i="22"/>
  <c r="AH84" i="22"/>
  <c r="AV84" i="22" s="1"/>
  <c r="AH179" i="22"/>
  <c r="AC176" i="22"/>
  <c r="AE192" i="22"/>
  <c r="C30" i="14" s="1"/>
  <c r="Z172" i="22"/>
  <c r="Z162" i="22" s="1"/>
  <c r="AD173" i="22"/>
  <c r="AD163" i="22"/>
  <c r="AE76" i="22"/>
  <c r="BE76" i="22"/>
  <c r="AE66" i="22"/>
  <c r="BD66" i="22"/>
  <c r="BT66" i="22" s="1"/>
  <c r="BE66" i="22"/>
  <c r="BU66" i="22" s="1"/>
  <c r="AE75" i="22"/>
  <c r="I73" i="15" s="1"/>
  <c r="BE75" i="22"/>
  <c r="BU75" i="22" s="1"/>
  <c r="BD75" i="22"/>
  <c r="BT75" i="22" s="1"/>
  <c r="BC75" i="22"/>
  <c r="BS75" i="22" s="1"/>
  <c r="AH65" i="22"/>
  <c r="AV65" i="22" s="1"/>
  <c r="BE65" i="22"/>
  <c r="BU65" i="22" s="1"/>
  <c r="BD65" i="22"/>
  <c r="BT65" i="22" s="1"/>
  <c r="BD67" i="22"/>
  <c r="BT67" i="22" s="1"/>
  <c r="BE67" i="22"/>
  <c r="BU67" i="22" s="1"/>
  <c r="BD74" i="22"/>
  <c r="BT74" i="22" s="1"/>
  <c r="BC74" i="22"/>
  <c r="BS74" i="22" s="1"/>
  <c r="BE74" i="22"/>
  <c r="BU74" i="22" s="1"/>
  <c r="BE68" i="22"/>
  <c r="BU68" i="22" s="1"/>
  <c r="BD68" i="22"/>
  <c r="BT68" i="22" s="1"/>
  <c r="BE64" i="22"/>
  <c r="BU64" i="22" s="1"/>
  <c r="BD64" i="22"/>
  <c r="BT64" i="22" s="1"/>
  <c r="AE61" i="22"/>
  <c r="J104" i="15" s="1"/>
  <c r="BD61" i="22"/>
  <c r="BT61" i="22" s="1"/>
  <c r="BC61" i="22"/>
  <c r="BS61" i="22" s="1"/>
  <c r="BC48" i="22"/>
  <c r="BS48" i="22" s="1"/>
  <c r="BD48" i="22"/>
  <c r="BT48" i="22" s="1"/>
  <c r="AE51" i="22"/>
  <c r="BD51" i="22"/>
  <c r="BT51" i="22" s="1"/>
  <c r="BC51" i="22"/>
  <c r="BS51" i="22" s="1"/>
  <c r="BD58" i="22"/>
  <c r="BC58" i="22"/>
  <c r="BS58" i="22" s="1"/>
  <c r="AE50" i="22"/>
  <c r="BC50" i="22"/>
  <c r="BS50" i="22" s="1"/>
  <c r="BD50" i="22"/>
  <c r="BT50" i="22" s="1"/>
  <c r="BD54" i="22"/>
  <c r="BC54" i="22"/>
  <c r="BS54" i="22" s="1"/>
  <c r="AE49" i="22"/>
  <c r="BD49" i="22"/>
  <c r="BT49" i="22" s="1"/>
  <c r="BC49" i="22"/>
  <c r="BS49" i="22" s="1"/>
  <c r="BC38" i="22"/>
  <c r="BS38" i="22" s="1"/>
  <c r="BH39" i="22"/>
  <c r="BC36" i="22"/>
  <c r="BS36" i="22" s="1"/>
  <c r="BD36" i="22"/>
  <c r="BT36" i="22" s="1"/>
  <c r="AH36" i="22"/>
  <c r="AV36" i="22" s="1"/>
  <c r="AG36" i="22"/>
  <c r="AU36" i="22" s="1"/>
  <c r="BC35" i="22"/>
  <c r="BS35" i="22" s="1"/>
  <c r="AH35" i="22"/>
  <c r="AV35" i="22" s="1"/>
  <c r="AG35" i="22"/>
  <c r="AU35" i="22" s="1"/>
  <c r="BD35" i="22"/>
  <c r="BT35" i="22" s="1"/>
  <c r="AE37" i="22"/>
  <c r="F66" i="15" s="1"/>
  <c r="BE37" i="22"/>
  <c r="BF37" i="22"/>
  <c r="BD37" i="22"/>
  <c r="BT37" i="22" s="1"/>
  <c r="AE33" i="22"/>
  <c r="BC33" i="22"/>
  <c r="BS33" i="22" s="1"/>
  <c r="BD33" i="22"/>
  <c r="BT33" i="22" s="1"/>
  <c r="BE33" i="22"/>
  <c r="BU33" i="22" s="1"/>
  <c r="AE31" i="22"/>
  <c r="AG31" i="22" s="1"/>
  <c r="BC31" i="22"/>
  <c r="BS31" i="22" s="1"/>
  <c r="AK29" i="22"/>
  <c r="BF29" i="22"/>
  <c r="AE27" i="22"/>
  <c r="BE27" i="22"/>
  <c r="AE28" i="22"/>
  <c r="AH28" i="22" s="1"/>
  <c r="AV28" i="22" s="1"/>
  <c r="BD28" i="22"/>
  <c r="BT28" i="22" s="1"/>
  <c r="BE28" i="22"/>
  <c r="BU28" i="22" s="1"/>
  <c r="BC28" i="22"/>
  <c r="BS28" i="22" s="1"/>
  <c r="AH23" i="22"/>
  <c r="BD23" i="22"/>
  <c r="BT23" i="22" s="1"/>
  <c r="BD24" i="22"/>
  <c r="BT24" i="22" s="1"/>
  <c r="BE24" i="22"/>
  <c r="AE21" i="22"/>
  <c r="AE20" i="22" s="1"/>
  <c r="BD21" i="22"/>
  <c r="BC21" i="22"/>
  <c r="BS21" i="22" s="1"/>
  <c r="AE19" i="22"/>
  <c r="I64" i="15" s="1"/>
  <c r="BE19" i="22"/>
  <c r="AI19" i="22"/>
  <c r="BD19" i="22"/>
  <c r="AH19" i="22"/>
  <c r="AV19" i="22" s="1"/>
  <c r="AJ19" i="22"/>
  <c r="AX19" i="22" s="1"/>
  <c r="BC19" i="22"/>
  <c r="BS19" i="22" s="1"/>
  <c r="AH17" i="22"/>
  <c r="BE17" i="22"/>
  <c r="BD17" i="22"/>
  <c r="BC17" i="22"/>
  <c r="BS17" i="22" s="1"/>
  <c r="BC14" i="22"/>
  <c r="BS14" i="22" s="1"/>
  <c r="AJ14" i="22"/>
  <c r="AX14" i="22" s="1"/>
  <c r="AH14" i="22"/>
  <c r="AV14" i="22" s="1"/>
  <c r="BE14" i="22"/>
  <c r="BU14" i="22" s="1"/>
  <c r="AI14" i="22"/>
  <c r="AW14" i="22" s="1"/>
  <c r="BD14" i="22"/>
  <c r="BT14" i="22" s="1"/>
  <c r="BE15" i="22"/>
  <c r="BU15" i="22" s="1"/>
  <c r="AI15" i="22"/>
  <c r="AW15" i="22" s="1"/>
  <c r="BD15" i="22"/>
  <c r="BT15" i="22" s="1"/>
  <c r="AH15" i="22"/>
  <c r="AV15" i="22" s="1"/>
  <c r="AJ15" i="22"/>
  <c r="AX15" i="22" s="1"/>
  <c r="BC15" i="22"/>
  <c r="BS15" i="22" s="1"/>
  <c r="BC12" i="22"/>
  <c r="BS12" i="22" s="1"/>
  <c r="BE12" i="22"/>
  <c r="BU12" i="22" s="1"/>
  <c r="BF12" i="22"/>
  <c r="BD12" i="22"/>
  <c r="BT12" i="22" s="1"/>
  <c r="AC178" i="22"/>
  <c r="F83" i="15"/>
  <c r="AE169" i="22"/>
  <c r="AL169" i="22" s="1"/>
  <c r="BD169" i="22"/>
  <c r="BT169" i="22" s="1"/>
  <c r="BE169" i="22"/>
  <c r="BU169" i="22" s="1"/>
  <c r="BC169" i="22"/>
  <c r="BS169" i="22" s="1"/>
  <c r="BF169" i="22"/>
  <c r="BV169" i="22" s="1"/>
  <c r="BE174" i="22"/>
  <c r="BU174" i="22" s="1"/>
  <c r="BF174" i="22"/>
  <c r="BF166" i="22"/>
  <c r="BE166" i="22"/>
  <c r="BG166" i="22"/>
  <c r="BC166" i="22"/>
  <c r="BS166" i="22" s="1"/>
  <c r="BD166" i="22"/>
  <c r="BT166" i="22" s="1"/>
  <c r="BB166" i="22"/>
  <c r="AE177" i="22"/>
  <c r="BD177" i="22"/>
  <c r="BT177" i="22" s="1"/>
  <c r="BB177" i="22"/>
  <c r="CC177" i="22" s="1"/>
  <c r="CD177" i="22" s="1"/>
  <c r="BC177" i="22"/>
  <c r="BS177" i="22" s="1"/>
  <c r="BE173" i="22"/>
  <c r="BB173" i="22"/>
  <c r="BD173" i="22"/>
  <c r="BC173" i="22"/>
  <c r="BD165" i="22"/>
  <c r="BT165" i="22" s="1"/>
  <c r="BE165" i="22"/>
  <c r="BB165" i="22"/>
  <c r="CC165" i="22" s="1"/>
  <c r="CD165" i="22" s="1"/>
  <c r="BG165" i="22"/>
  <c r="BC165" i="22"/>
  <c r="BF165" i="22"/>
  <c r="BV165" i="22" s="1"/>
  <c r="BE168" i="22"/>
  <c r="BU168" i="22" s="1"/>
  <c r="BC168" i="22"/>
  <c r="BS168" i="22" s="1"/>
  <c r="BF168" i="22"/>
  <c r="BV168" i="22" s="1"/>
  <c r="BD168" i="22"/>
  <c r="BT168" i="22" s="1"/>
  <c r="BG164" i="22"/>
  <c r="BC164" i="22"/>
  <c r="BF164" i="22"/>
  <c r="BV164" i="22" s="1"/>
  <c r="BD164" i="22"/>
  <c r="BE164" i="22"/>
  <c r="BU164" i="22" s="1"/>
  <c r="BB164" i="22"/>
  <c r="CC164" i="22" s="1"/>
  <c r="CD164" i="22" s="1"/>
  <c r="BE175" i="22"/>
  <c r="BU175" i="22" s="1"/>
  <c r="BB175" i="22"/>
  <c r="CC175" i="22" s="1"/>
  <c r="CD175" i="22" s="1"/>
  <c r="BD175" i="22"/>
  <c r="BC175" i="22"/>
  <c r="BS175" i="22" s="1"/>
  <c r="BC167" i="22"/>
  <c r="BF167" i="22"/>
  <c r="BV167" i="22" s="1"/>
  <c r="BE167" i="22"/>
  <c r="BD167" i="22"/>
  <c r="BE179" i="22"/>
  <c r="BD179" i="22"/>
  <c r="BG179" i="22"/>
  <c r="BC179" i="22"/>
  <c r="BS179" i="22" s="1"/>
  <c r="BF179" i="22"/>
  <c r="BG183" i="22"/>
  <c r="AK183" i="22"/>
  <c r="AY183" i="22" s="1"/>
  <c r="AE182" i="22"/>
  <c r="F102" i="15" s="1"/>
  <c r="BG182" i="22"/>
  <c r="BW182" i="22" s="1"/>
  <c r="AK182" i="22"/>
  <c r="AY182" i="22" s="1"/>
  <c r="BE181" i="22"/>
  <c r="BU181" i="22" s="1"/>
  <c r="AI181" i="22"/>
  <c r="B62" i="49"/>
  <c r="B4" i="49"/>
  <c r="B106" i="49"/>
  <c r="A23" i="30"/>
  <c r="A20" i="31"/>
  <c r="J2" i="32"/>
  <c r="J13" i="32"/>
  <c r="AC16" i="22"/>
  <c r="C10" i="34" s="1"/>
  <c r="AJ17" i="22"/>
  <c r="AI17" i="22"/>
  <c r="Z16" i="22"/>
  <c r="B131" i="49"/>
  <c r="AG51" i="22"/>
  <c r="AU51" i="22" s="1"/>
  <c r="I17" i="32"/>
  <c r="A44" i="28"/>
  <c r="J7" i="32"/>
  <c r="E17" i="32"/>
  <c r="A54" i="33"/>
  <c r="AH51" i="22"/>
  <c r="AV51" i="22" s="1"/>
  <c r="AG84" i="22"/>
  <c r="AU84" i="22" s="1"/>
  <c r="AE23" i="22"/>
  <c r="AE17" i="22"/>
  <c r="AE16" i="22" s="1"/>
  <c r="AE179" i="22"/>
  <c r="AH175" i="22"/>
  <c r="AE167" i="22"/>
  <c r="F96" i="15" s="1"/>
  <c r="AK174" i="22"/>
  <c r="AE29" i="22"/>
  <c r="AE24" i="22"/>
  <c r="AE12" i="22"/>
  <c r="F90" i="15" s="1"/>
  <c r="AE165" i="22"/>
  <c r="F94" i="15" s="1"/>
  <c r="AC26" i="22"/>
  <c r="Z25" i="22"/>
  <c r="AC124" i="22"/>
  <c r="F65" i="15"/>
  <c r="AH173" i="22"/>
  <c r="AJ12" i="22"/>
  <c r="AH12" i="22"/>
  <c r="AV12" i="22" s="1"/>
  <c r="AG12" i="22"/>
  <c r="AI24" i="22"/>
  <c r="AI12" i="22"/>
  <c r="AW12" i="22" s="1"/>
  <c r="AG173" i="22"/>
  <c r="AE157" i="22"/>
  <c r="J22" i="15"/>
  <c r="AH135" i="22"/>
  <c r="AV135" i="22" s="1"/>
  <c r="AG135" i="22"/>
  <c r="AU135" i="22" s="1"/>
  <c r="AE114" i="22"/>
  <c r="AH114" i="22"/>
  <c r="AV114" i="22" s="1"/>
  <c r="AE132" i="22"/>
  <c r="AG132" i="22"/>
  <c r="AU132" i="22" s="1"/>
  <c r="AH132" i="22"/>
  <c r="AV132" i="22" s="1"/>
  <c r="AH177" i="22"/>
  <c r="AV177" i="22" s="1"/>
  <c r="AH92" i="22"/>
  <c r="AV92" i="22" s="1"/>
  <c r="AG114" i="22"/>
  <c r="AU114" i="22" s="1"/>
  <c r="AG177" i="22"/>
  <c r="AU177" i="22" s="1"/>
  <c r="AH87" i="22"/>
  <c r="G17" i="32"/>
  <c r="AE64" i="22"/>
  <c r="AC63" i="22"/>
  <c r="AC73" i="22"/>
  <c r="AC52" i="22"/>
  <c r="AC72" i="22"/>
  <c r="AE54" i="22"/>
  <c r="AC53" i="22"/>
  <c r="AE48" i="22"/>
  <c r="AG48" i="22"/>
  <c r="AU48" i="22" s="1"/>
  <c r="AC47" i="22"/>
  <c r="AC71" i="22"/>
  <c r="AE58" i="22"/>
  <c r="AC57" i="22"/>
  <c r="AK109" i="22"/>
  <c r="AY109" i="22" s="1"/>
  <c r="AI64" i="22"/>
  <c r="AW64" i="22" s="1"/>
  <c r="C26" i="34"/>
  <c r="AH21" i="22"/>
  <c r="AD81" i="22"/>
  <c r="AK81" i="22"/>
  <c r="AY81" i="22" s="1"/>
  <c r="K47" i="55"/>
  <c r="AG87" i="22"/>
  <c r="AU87" i="22" s="1"/>
  <c r="AC20" i="22"/>
  <c r="C12" i="34" s="1"/>
  <c r="AK145" i="22"/>
  <c r="AY145" i="22" s="1"/>
  <c r="Z20" i="22"/>
  <c r="AJ37" i="22"/>
  <c r="AX37" i="22" s="1"/>
  <c r="AJ192" i="22"/>
  <c r="AX192" i="22" s="1"/>
  <c r="AC86" i="22"/>
  <c r="AH149" i="22"/>
  <c r="AV149" i="22" s="1"/>
  <c r="AH64" i="22"/>
  <c r="AV64" i="22" s="1"/>
  <c r="AG149" i="22"/>
  <c r="AU149" i="22" s="1"/>
  <c r="AJ27" i="22"/>
  <c r="AK192" i="22"/>
  <c r="B30" i="14"/>
  <c r="AC13" i="22"/>
  <c r="AG156" i="22"/>
  <c r="AU156" i="22" s="1"/>
  <c r="AG49" i="22"/>
  <c r="AU49" i="22" s="1"/>
  <c r="AD56" i="22"/>
  <c r="AG92" i="22"/>
  <c r="AU92" i="22" s="1"/>
  <c r="AJ137" i="22"/>
  <c r="AX137" i="22" s="1"/>
  <c r="Z13" i="22"/>
  <c r="AC120" i="22"/>
  <c r="AC10" i="22"/>
  <c r="C8" i="34" s="1"/>
  <c r="AI81" i="22"/>
  <c r="AW81" i="22" s="1"/>
  <c r="AG96" i="22"/>
  <c r="AH156" i="22"/>
  <c r="AV156" i="22" s="1"/>
  <c r="AD109" i="22"/>
  <c r="AJ56" i="22"/>
  <c r="AX56" i="22" s="1"/>
  <c r="AJ81" i="22"/>
  <c r="AX81" i="22" s="1"/>
  <c r="AK128" i="22"/>
  <c r="AY128" i="22" s="1"/>
  <c r="AI128" i="22"/>
  <c r="AW128" i="22" s="1"/>
  <c r="AJ145" i="22"/>
  <c r="AX145" i="22" s="1"/>
  <c r="D24" i="34"/>
  <c r="AC95" i="22"/>
  <c r="AH96" i="22"/>
  <c r="Z95" i="22"/>
  <c r="K44" i="55"/>
  <c r="K50" i="55"/>
  <c r="K53" i="55"/>
  <c r="K59" i="55"/>
  <c r="K62" i="55"/>
  <c r="K65" i="55"/>
  <c r="K75" i="55"/>
  <c r="K78" i="55"/>
  <c r="K81" i="55"/>
  <c r="K68" i="55"/>
  <c r="K56" i="55"/>
  <c r="K71" i="55"/>
  <c r="AH54" i="22"/>
  <c r="Z53" i="22"/>
  <c r="AG50" i="22"/>
  <c r="AU50" i="22" s="1"/>
  <c r="Z47" i="22"/>
  <c r="AH50" i="22"/>
  <c r="AV50" i="22" s="1"/>
  <c r="Z123" i="22"/>
  <c r="AC123" i="22" s="1"/>
  <c r="AC119" i="22"/>
  <c r="AE147" i="22"/>
  <c r="AC146" i="22"/>
  <c r="AG147" i="22"/>
  <c r="AU147" i="22" s="1"/>
  <c r="AH147" i="22"/>
  <c r="AG121" i="22"/>
  <c r="AU121" i="22" s="1"/>
  <c r="AH121" i="22"/>
  <c r="AV121" i="22" s="1"/>
  <c r="AI37" i="22"/>
  <c r="AC34" i="22"/>
  <c r="C16" i="34" s="1"/>
  <c r="Z34" i="22"/>
  <c r="AD153" i="22"/>
  <c r="AJ46" i="22"/>
  <c r="AX46" i="22" s="1"/>
  <c r="AC122" i="22"/>
  <c r="AE181" i="22"/>
  <c r="AG85" i="22"/>
  <c r="AU85" i="22" s="1"/>
  <c r="AD137" i="22"/>
  <c r="AD128" i="22"/>
  <c r="AC180" i="22"/>
  <c r="AC18" i="22"/>
  <c r="Z18" i="22"/>
  <c r="AJ89" i="22"/>
  <c r="AX89" i="22" s="1"/>
  <c r="AC22" i="22"/>
  <c r="C13" i="34" s="1"/>
  <c r="Z10" i="22"/>
  <c r="AI66" i="22"/>
  <c r="AW66" i="22" s="1"/>
  <c r="AH85" i="22"/>
  <c r="AV85" i="22" s="1"/>
  <c r="Z180" i="22"/>
  <c r="AK137" i="22"/>
  <c r="AY137" i="22" s="1"/>
  <c r="AI153" i="22"/>
  <c r="AW153" i="22" s="1"/>
  <c r="AI89" i="22"/>
  <c r="AW89" i="22" s="1"/>
  <c r="Z146" i="22"/>
  <c r="AE112" i="22"/>
  <c r="AG112" i="22"/>
  <c r="AU112" i="22" s="1"/>
  <c r="AH112" i="22"/>
  <c r="AV112" i="22" s="1"/>
  <c r="AC110" i="22"/>
  <c r="AE83" i="22"/>
  <c r="AG83" i="22"/>
  <c r="AU83" i="22" s="1"/>
  <c r="AC82" i="22"/>
  <c r="AH83" i="22"/>
  <c r="AV83" i="22" s="1"/>
  <c r="AH113" i="22"/>
  <c r="AV113" i="22" s="1"/>
  <c r="AH158" i="22"/>
  <c r="AD46" i="22"/>
  <c r="AD145" i="22"/>
  <c r="AJ174" i="22"/>
  <c r="AE174" i="22"/>
  <c r="AI174" i="22"/>
  <c r="AC131" i="22"/>
  <c r="Z129" i="22"/>
  <c r="AE94" i="22"/>
  <c r="AG94" i="22"/>
  <c r="Z82" i="22"/>
  <c r="AE39" i="22"/>
  <c r="AC38" i="22"/>
  <c r="C17" i="34" s="1"/>
  <c r="AG39" i="22"/>
  <c r="AU39" i="22" s="1"/>
  <c r="AE35" i="22"/>
  <c r="AE14" i="22"/>
  <c r="AE164" i="22"/>
  <c r="AE140" i="22"/>
  <c r="AG140" i="22"/>
  <c r="AU140" i="22" s="1"/>
  <c r="AE107" i="22"/>
  <c r="AH107" i="22"/>
  <c r="AV107" i="22" s="1"/>
  <c r="AG107" i="22"/>
  <c r="AU107" i="22" s="1"/>
  <c r="AG113" i="22"/>
  <c r="AU113" i="22" s="1"/>
  <c r="Z141" i="22"/>
  <c r="AC142" i="22"/>
  <c r="AC139" i="22"/>
  <c r="Z138" i="22"/>
  <c r="AE130" i="22"/>
  <c r="AG130" i="22"/>
  <c r="AU130" i="22" s="1"/>
  <c r="AE111" i="22"/>
  <c r="AH111" i="22"/>
  <c r="AV111" i="22" s="1"/>
  <c r="AE183" i="22"/>
  <c r="AE166" i="22"/>
  <c r="AG175" i="22"/>
  <c r="AE175" i="22"/>
  <c r="AE93" i="22"/>
  <c r="AH93" i="22"/>
  <c r="AE36" i="22"/>
  <c r="AC157" i="22"/>
  <c r="AG158" i="22"/>
  <c r="AU158" i="22" s="1"/>
  <c r="AI46" i="22"/>
  <c r="AW46" i="22" s="1"/>
  <c r="AK56" i="22"/>
  <c r="AY56" i="22" s="1"/>
  <c r="AI109" i="22"/>
  <c r="AW109" i="22" s="1"/>
  <c r="Z157" i="22"/>
  <c r="AE148" i="22"/>
  <c r="AG148" i="22"/>
  <c r="Z110" i="22"/>
  <c r="AE65" i="22"/>
  <c r="AI65" i="22"/>
  <c r="AW65" i="22" s="1"/>
  <c r="AC60" i="22"/>
  <c r="Z59" i="22"/>
  <c r="AC32" i="22"/>
  <c r="Z30" i="22"/>
  <c r="AE168" i="22"/>
  <c r="AI56" i="22"/>
  <c r="AW56" i="22" s="1"/>
  <c r="AJ109" i="22"/>
  <c r="AX109" i="22" s="1"/>
  <c r="AI137" i="22"/>
  <c r="AW137" i="22" s="1"/>
  <c r="AJ128" i="22"/>
  <c r="AX128" i="22" s="1"/>
  <c r="AI145" i="22"/>
  <c r="AW145" i="22" s="1"/>
  <c r="AJ153" i="22"/>
  <c r="AX153" i="22" s="1"/>
  <c r="AK153" i="22"/>
  <c r="AY153" i="22" s="1"/>
  <c r="AK89" i="22"/>
  <c r="AY89" i="22" s="1"/>
  <c r="AE68" i="22"/>
  <c r="AI68" i="22"/>
  <c r="AW68" i="22" s="1"/>
  <c r="AH68" i="22"/>
  <c r="AV68" i="22" s="1"/>
  <c r="AH66" i="22"/>
  <c r="AV66" i="22" s="1"/>
  <c r="AH49" i="22"/>
  <c r="AV49" i="22" s="1"/>
  <c r="AG54" i="22"/>
  <c r="AU54" i="22" s="1"/>
  <c r="AH48" i="22"/>
  <c r="AV48" i="22" s="1"/>
  <c r="AK46" i="22"/>
  <c r="AY46" i="22" s="1"/>
  <c r="AE67" i="22"/>
  <c r="AI67" i="22"/>
  <c r="AW67" i="22" s="1"/>
  <c r="AH67" i="22"/>
  <c r="AV67" i="22" s="1"/>
  <c r="Z63" i="22"/>
  <c r="Z62" i="22" s="1"/>
  <c r="AH58" i="22"/>
  <c r="AG61" i="22"/>
  <c r="AU61" i="22" s="1"/>
  <c r="AH61" i="22"/>
  <c r="AV61" i="22" s="1"/>
  <c r="AG58" i="22"/>
  <c r="AU58" i="22" s="1"/>
  <c r="Z57" i="22"/>
  <c r="AC55" i="22"/>
  <c r="AI74" i="22"/>
  <c r="AW74" i="22" s="1"/>
  <c r="AE74" i="22"/>
  <c r="AG74" i="22"/>
  <c r="AU74" i="22" s="1"/>
  <c r="AH74" i="22"/>
  <c r="AV74" i="22" s="1"/>
  <c r="AH76" i="22"/>
  <c r="Z69" i="22"/>
  <c r="AL75" i="22"/>
  <c r="AE160" i="22"/>
  <c r="AH160" i="22"/>
  <c r="AD9" i="22"/>
  <c r="AC155" i="22"/>
  <c r="Z154" i="22"/>
  <c r="AC116" i="22"/>
  <c r="Z115" i="22"/>
  <c r="AC106" i="22"/>
  <c r="Z108" i="22"/>
  <c r="AH11" i="22"/>
  <c r="AV11" i="22" s="1"/>
  <c r="AE11" i="22"/>
  <c r="AI11" i="22"/>
  <c r="AW11" i="22" s="1"/>
  <c r="AC91" i="22"/>
  <c r="Z90" i="22"/>
  <c r="AC151" i="22"/>
  <c r="Z150" i="22"/>
  <c r="AE15" i="22"/>
  <c r="AC134" i="22"/>
  <c r="Z86" i="22"/>
  <c r="BU167" i="22" l="1"/>
  <c r="D165" i="58"/>
  <c r="CE167" i="22"/>
  <c r="CF167" i="22" s="1"/>
  <c r="BT164" i="22"/>
  <c r="BU165" i="22"/>
  <c r="C171" i="58"/>
  <c r="CC173" i="22"/>
  <c r="CD173" i="22" s="1"/>
  <c r="D173" i="58"/>
  <c r="CE175" i="22"/>
  <c r="CF175" i="22" s="1"/>
  <c r="D162" i="58"/>
  <c r="CE164" i="22"/>
  <c r="CF164" i="22" s="1"/>
  <c r="C164" i="58"/>
  <c r="CC166" i="22"/>
  <c r="CD166" i="22" s="1"/>
  <c r="D164" i="58"/>
  <c r="CE166" i="22"/>
  <c r="CF166" i="22" s="1"/>
  <c r="BS165" i="22"/>
  <c r="BW166" i="22"/>
  <c r="D166" i="58"/>
  <c r="CE168" i="22"/>
  <c r="CF168" i="22" s="1"/>
  <c r="D163" i="58"/>
  <c r="CE165" i="22"/>
  <c r="CF165" i="22" s="1"/>
  <c r="BR175" i="22"/>
  <c r="E173" i="58" s="1"/>
  <c r="C173" i="58"/>
  <c r="C162" i="58"/>
  <c r="F117" i="55"/>
  <c r="AE82" i="22"/>
  <c r="C163" i="58"/>
  <c r="BR177" i="22"/>
  <c r="C175" i="58"/>
  <c r="BP175" i="22"/>
  <c r="BR166" i="22"/>
  <c r="BP164" i="22"/>
  <c r="C24" i="34"/>
  <c r="BS132" i="22"/>
  <c r="BH132" i="22"/>
  <c r="BS158" i="22"/>
  <c r="BC157" i="22"/>
  <c r="BH158" i="22"/>
  <c r="BT85" i="22"/>
  <c r="BH85" i="22"/>
  <c r="BS160" i="22"/>
  <c r="BH160" i="22"/>
  <c r="BT94" i="22"/>
  <c r="BH94" i="22"/>
  <c r="BT130" i="22"/>
  <c r="BT147" i="22"/>
  <c r="BD146" i="22"/>
  <c r="BD82" i="22"/>
  <c r="BT83" i="22"/>
  <c r="BH83" i="22"/>
  <c r="BU96" i="22"/>
  <c r="BE95" i="22"/>
  <c r="BU95" i="22" s="1"/>
  <c r="BS148" i="22"/>
  <c r="BH148" i="22"/>
  <c r="BC142" i="22"/>
  <c r="BD142" i="22"/>
  <c r="AC141" i="22"/>
  <c r="BE122" i="22"/>
  <c r="BD122" i="22"/>
  <c r="BE124" i="22"/>
  <c r="BU124" i="22" s="1"/>
  <c r="BD124" i="22"/>
  <c r="BT87" i="22"/>
  <c r="BH87" i="22"/>
  <c r="BD86" i="22"/>
  <c r="BU111" i="22"/>
  <c r="BE110" i="22"/>
  <c r="BE82" i="22"/>
  <c r="BU83" i="22"/>
  <c r="BT112" i="22"/>
  <c r="BH112" i="22"/>
  <c r="BC134" i="22"/>
  <c r="BD134" i="22"/>
  <c r="BD123" i="22"/>
  <c r="BE123" i="22"/>
  <c r="BD120" i="22"/>
  <c r="BE120" i="22"/>
  <c r="BD106" i="22"/>
  <c r="BC155" i="22"/>
  <c r="BD155" i="22"/>
  <c r="BS164" i="22"/>
  <c r="BT84" i="22"/>
  <c r="BH84" i="22"/>
  <c r="BT113" i="22"/>
  <c r="BH113" i="22"/>
  <c r="BS149" i="22"/>
  <c r="BH149" i="22"/>
  <c r="BT93" i="22"/>
  <c r="BH93" i="22"/>
  <c r="BT114" i="22"/>
  <c r="BH114" i="22"/>
  <c r="BU87" i="22"/>
  <c r="BE86" i="22"/>
  <c r="BU86" i="22" s="1"/>
  <c r="BT111" i="22"/>
  <c r="BH111" i="22"/>
  <c r="BD110" i="22"/>
  <c r="BS135" i="22"/>
  <c r="BH135" i="22"/>
  <c r="BS156" i="22"/>
  <c r="BH156" i="22"/>
  <c r="BD116" i="22"/>
  <c r="BE116" i="22"/>
  <c r="BE91" i="22"/>
  <c r="BD91" i="22"/>
  <c r="BC151" i="22"/>
  <c r="BD151" i="22"/>
  <c r="BD139" i="22"/>
  <c r="BC139" i="22"/>
  <c r="BC131" i="22"/>
  <c r="BD131" i="22"/>
  <c r="BT131" i="22" s="1"/>
  <c r="BT175" i="22"/>
  <c r="BR165" i="22"/>
  <c r="BV166" i="22"/>
  <c r="BT92" i="22"/>
  <c r="BH92" i="22"/>
  <c r="BD140" i="22"/>
  <c r="BT140" i="22" s="1"/>
  <c r="BC140" i="22"/>
  <c r="BT158" i="22"/>
  <c r="BD157" i="22"/>
  <c r="BT157" i="22" s="1"/>
  <c r="BT107" i="22"/>
  <c r="BH107" i="22"/>
  <c r="BS130" i="22"/>
  <c r="BH130" i="22"/>
  <c r="BS147" i="22"/>
  <c r="BH147" i="22"/>
  <c r="BC146" i="22"/>
  <c r="BT96" i="22"/>
  <c r="BH96" i="22"/>
  <c r="BD95" i="22"/>
  <c r="BO102" i="22"/>
  <c r="BP103" i="22"/>
  <c r="BX103" i="22" s="1"/>
  <c r="BW103" i="22"/>
  <c r="AE120" i="22"/>
  <c r="AE119" i="22" s="1"/>
  <c r="AH119" i="22"/>
  <c r="AV119" i="22" s="1"/>
  <c r="AH124" i="22"/>
  <c r="AV124" i="22" s="1"/>
  <c r="AC62" i="22"/>
  <c r="BS167" i="22"/>
  <c r="BR168" i="22"/>
  <c r="BP168" i="22"/>
  <c r="BP165" i="22"/>
  <c r="BT167" i="22"/>
  <c r="BR164" i="22"/>
  <c r="BW165" i="22"/>
  <c r="BU166" i="22"/>
  <c r="BK163" i="22"/>
  <c r="BO163" i="22"/>
  <c r="BJ163" i="22"/>
  <c r="BL163" i="22"/>
  <c r="BM163" i="22"/>
  <c r="BN163" i="22"/>
  <c r="BN162" i="22" s="1"/>
  <c r="BN161" i="22" s="1"/>
  <c r="BN7" i="22" s="1"/>
  <c r="BF176" i="22"/>
  <c r="BV176" i="22" s="1"/>
  <c r="BP166" i="22"/>
  <c r="BW164" i="22"/>
  <c r="AE173" i="22"/>
  <c r="AE172" i="22" s="1"/>
  <c r="BK173" i="22"/>
  <c r="BM173" i="22"/>
  <c r="BM172" i="22" s="1"/>
  <c r="BJ173" i="22"/>
  <c r="BL173" i="22"/>
  <c r="BR167" i="22"/>
  <c r="BP167" i="22"/>
  <c r="E26" i="34"/>
  <c r="AC241" i="22"/>
  <c r="AG176" i="22"/>
  <c r="AU176" i="22" s="1"/>
  <c r="BC176" i="22"/>
  <c r="BS176" i="22" s="1"/>
  <c r="AH176" i="22"/>
  <c r="AV176" i="22" s="1"/>
  <c r="AW174" i="22"/>
  <c r="AV175" i="22"/>
  <c r="AL179" i="22"/>
  <c r="AM179" i="22" s="1"/>
  <c r="AJ176" i="22"/>
  <c r="AX176" i="22" s="1"/>
  <c r="AI176" i="22"/>
  <c r="AW176" i="22" s="1"/>
  <c r="BG176" i="22"/>
  <c r="BW176" i="22" s="1"/>
  <c r="BE176" i="22"/>
  <c r="BU176" i="22" s="1"/>
  <c r="AU175" i="22"/>
  <c r="AK176" i="22"/>
  <c r="AY176" i="22" s="1"/>
  <c r="G41" i="15"/>
  <c r="BD176" i="22"/>
  <c r="BT176" i="22" s="1"/>
  <c r="AE176" i="22"/>
  <c r="G48" i="15" s="1"/>
  <c r="AE18" i="22"/>
  <c r="D31" i="1" s="1"/>
  <c r="BG178" i="22"/>
  <c r="BW179" i="22"/>
  <c r="BF10" i="22"/>
  <c r="BV10" i="22" s="1"/>
  <c r="I90" i="55" s="1"/>
  <c r="BV12" i="22"/>
  <c r="BD16" i="22"/>
  <c r="BT17" i="22"/>
  <c r="BE18" i="22"/>
  <c r="BU19" i="22"/>
  <c r="BF34" i="22"/>
  <c r="BV37" i="22"/>
  <c r="BO172" i="22"/>
  <c r="BO162" i="22" s="1"/>
  <c r="BP174" i="22"/>
  <c r="BH183" i="22"/>
  <c r="BW183" i="22"/>
  <c r="BD178" i="22"/>
  <c r="BT178" i="22" s="1"/>
  <c r="BT179" i="22"/>
  <c r="BE16" i="22"/>
  <c r="BU17" i="22"/>
  <c r="BE22" i="22"/>
  <c r="BU24" i="22"/>
  <c r="BH27" i="22"/>
  <c r="BU27" i="22"/>
  <c r="BE34" i="22"/>
  <c r="BU37" i="22"/>
  <c r="BD53" i="22"/>
  <c r="BT53" i="22" s="1"/>
  <c r="BT54" i="22"/>
  <c r="BF178" i="22"/>
  <c r="BV178" i="22" s="1"/>
  <c r="I134" i="55" s="1"/>
  <c r="BV179" i="22"/>
  <c r="BE178" i="22"/>
  <c r="BU179" i="22"/>
  <c r="BF172" i="22"/>
  <c r="BV172" i="22" s="1"/>
  <c r="BV174" i="22"/>
  <c r="BD18" i="22"/>
  <c r="BT19" i="22"/>
  <c r="BD57" i="22"/>
  <c r="BT57" i="22" s="1"/>
  <c r="BT58" i="22"/>
  <c r="BH76" i="22"/>
  <c r="BU76" i="22"/>
  <c r="BD20" i="22"/>
  <c r="BT21" i="22"/>
  <c r="BH29" i="22"/>
  <c r="BV29" i="22"/>
  <c r="AH157" i="22"/>
  <c r="AV157" i="22" s="1"/>
  <c r="AV158" i="22"/>
  <c r="AI34" i="22"/>
  <c r="AW37" i="22"/>
  <c r="AL124" i="22"/>
  <c r="B3" i="49"/>
  <c r="AS169" i="22"/>
  <c r="AZ169" i="22" s="1"/>
  <c r="AM169" i="22"/>
  <c r="AH22" i="22"/>
  <c r="AV22" i="22" s="1"/>
  <c r="AV23" i="22"/>
  <c r="AK25" i="22"/>
  <c r="AY25" i="22" s="1"/>
  <c r="AY29" i="22"/>
  <c r="AO163" i="22"/>
  <c r="AV163" i="22" s="1"/>
  <c r="AP163" i="22"/>
  <c r="AW163" i="22" s="1"/>
  <c r="AN163" i="22"/>
  <c r="AR163" i="22"/>
  <c r="AQ163" i="22"/>
  <c r="AX163" i="22" s="1"/>
  <c r="AI178" i="22"/>
  <c r="AW178" i="22" s="1"/>
  <c r="AW179" i="22"/>
  <c r="AK178" i="22"/>
  <c r="AY178" i="22" s="1"/>
  <c r="AY179" i="22"/>
  <c r="AU167" i="22"/>
  <c r="AS167" i="22"/>
  <c r="AS175" i="22"/>
  <c r="AL160" i="22"/>
  <c r="AV160" i="22"/>
  <c r="AL76" i="22"/>
  <c r="AV76" i="22"/>
  <c r="AL148" i="22"/>
  <c r="AU148" i="22"/>
  <c r="AJ172" i="22"/>
  <c r="AX172" i="22" s="1"/>
  <c r="AX174" i="22"/>
  <c r="AH53" i="22"/>
  <c r="AV53" i="22" s="1"/>
  <c r="AV54" i="22"/>
  <c r="AG95" i="22"/>
  <c r="AU95" i="22" s="1"/>
  <c r="AU96" i="22"/>
  <c r="BG192" i="22"/>
  <c r="AY192" i="22"/>
  <c r="AH20" i="22"/>
  <c r="AV20" i="22" s="1"/>
  <c r="AV21" i="22"/>
  <c r="AI22" i="22"/>
  <c r="AW22" i="22" s="1"/>
  <c r="AW24" i="22"/>
  <c r="AJ10" i="22"/>
  <c r="AX10" i="22" s="1"/>
  <c r="AX12" i="22"/>
  <c r="AK172" i="22"/>
  <c r="AY174" i="22"/>
  <c r="AI16" i="22"/>
  <c r="AW16" i="22" s="1"/>
  <c r="AW17" i="22"/>
  <c r="AD172" i="22"/>
  <c r="AD162" i="22" s="1"/>
  <c r="AO173" i="22"/>
  <c r="AO172" i="22" s="1"/>
  <c r="AN173" i="22"/>
  <c r="AU173" i="22" s="1"/>
  <c r="AH178" i="22"/>
  <c r="AV178" i="22" s="1"/>
  <c r="AV179" i="22"/>
  <c r="AS174" i="22"/>
  <c r="AP172" i="22"/>
  <c r="AU164" i="22"/>
  <c r="AS164" i="22"/>
  <c r="AS27" i="22"/>
  <c r="AX27" i="22"/>
  <c r="AG10" i="22"/>
  <c r="AU12" i="22"/>
  <c r="AV173" i="22"/>
  <c r="AJ16" i="22"/>
  <c r="AX16" i="22" s="1"/>
  <c r="AX17" i="22"/>
  <c r="AH16" i="22"/>
  <c r="AV17" i="22"/>
  <c r="AL31" i="22"/>
  <c r="AU31" i="22"/>
  <c r="AU165" i="22"/>
  <c r="AS165" i="22"/>
  <c r="AX178" i="22"/>
  <c r="AU168" i="22"/>
  <c r="AS168" i="22"/>
  <c r="AM75" i="22"/>
  <c r="AZ75" i="22"/>
  <c r="AH57" i="22"/>
  <c r="AV57" i="22" s="1"/>
  <c r="AV58" i="22"/>
  <c r="AL93" i="22"/>
  <c r="AV93" i="22"/>
  <c r="AL94" i="22"/>
  <c r="AU94" i="22"/>
  <c r="AH146" i="22"/>
  <c r="AV146" i="22" s="1"/>
  <c r="AV147" i="22"/>
  <c r="AH95" i="22"/>
  <c r="AV95" i="22" s="1"/>
  <c r="AV96" i="22"/>
  <c r="AH86" i="22"/>
  <c r="AV86" i="22" s="1"/>
  <c r="AV87" i="22"/>
  <c r="AI180" i="22"/>
  <c r="AW180" i="22" s="1"/>
  <c r="AW181" i="22"/>
  <c r="AI18" i="22"/>
  <c r="AW18" i="22" s="1"/>
  <c r="AW19" i="22"/>
  <c r="AG178" i="22"/>
  <c r="AU179" i="22"/>
  <c r="AU166" i="22"/>
  <c r="AS166" i="22"/>
  <c r="AD80" i="22"/>
  <c r="AD77" i="22" s="1"/>
  <c r="C11" i="34"/>
  <c r="C25" i="34"/>
  <c r="C9" i="34"/>
  <c r="AS180" i="22"/>
  <c r="AS31" i="22"/>
  <c r="AN30" i="22"/>
  <c r="AO13" i="22"/>
  <c r="AS14" i="22"/>
  <c r="AS13" i="22" s="1"/>
  <c r="AO16" i="22"/>
  <c r="AS17" i="22"/>
  <c r="AS16" i="22" s="1"/>
  <c r="AN34" i="22"/>
  <c r="AS35" i="22"/>
  <c r="AN178" i="22"/>
  <c r="AS178" i="22" s="1"/>
  <c r="AS179" i="22"/>
  <c r="I71" i="15"/>
  <c r="F117" i="15"/>
  <c r="BF192" i="22"/>
  <c r="BV192" i="22" s="1"/>
  <c r="I140" i="55" s="1"/>
  <c r="AS192" i="22"/>
  <c r="BO192" i="22" s="1"/>
  <c r="BP192" i="22" s="1"/>
  <c r="J106" i="15"/>
  <c r="AL84" i="22"/>
  <c r="AO18" i="22"/>
  <c r="AS19" i="22"/>
  <c r="AS18" i="22" s="1"/>
  <c r="AQ34" i="22"/>
  <c r="AG28" i="22"/>
  <c r="AC162" i="22"/>
  <c r="AS22" i="22"/>
  <c r="AH33" i="22"/>
  <c r="AV33" i="22" s="1"/>
  <c r="AS33" i="22"/>
  <c r="AL65" i="22"/>
  <c r="AS12" i="22"/>
  <c r="AS10" i="22" s="1"/>
  <c r="AN10" i="22"/>
  <c r="AQ13" i="22"/>
  <c r="AH82" i="22"/>
  <c r="AV82" i="22" s="1"/>
  <c r="G47" i="15"/>
  <c r="BE63" i="22"/>
  <c r="BH74" i="22"/>
  <c r="BH65" i="22"/>
  <c r="BH66" i="22"/>
  <c r="AI33" i="22"/>
  <c r="AW33" i="22" s="1"/>
  <c r="F118" i="15"/>
  <c r="AI72" i="22"/>
  <c r="AW72" i="22" s="1"/>
  <c r="BE72" i="22"/>
  <c r="BU72" i="22" s="1"/>
  <c r="BD72" i="22"/>
  <c r="BT72" i="22" s="1"/>
  <c r="BC72" i="22"/>
  <c r="BS72" i="22" s="1"/>
  <c r="BH68" i="22"/>
  <c r="AJ28" i="22"/>
  <c r="AX28" i="22" s="1"/>
  <c r="AL23" i="22"/>
  <c r="AI28" i="22"/>
  <c r="AW28" i="22" s="1"/>
  <c r="AE71" i="22"/>
  <c r="J27" i="15" s="1"/>
  <c r="BD71" i="22"/>
  <c r="BT71" i="22" s="1"/>
  <c r="BC71" i="22"/>
  <c r="BS71" i="22" s="1"/>
  <c r="BE71" i="22"/>
  <c r="BU71" i="22" s="1"/>
  <c r="AG73" i="22"/>
  <c r="AU73" i="22" s="1"/>
  <c r="BC73" i="22"/>
  <c r="BS73" i="22" s="1"/>
  <c r="BD73" i="22"/>
  <c r="BT73" i="22" s="1"/>
  <c r="BE73" i="22"/>
  <c r="BU73" i="22" s="1"/>
  <c r="F91" i="15"/>
  <c r="BH64" i="22"/>
  <c r="BD63" i="22"/>
  <c r="BT63" i="22" s="1"/>
  <c r="BH67" i="22"/>
  <c r="BH75" i="22"/>
  <c r="BG168" i="22"/>
  <c r="AH13" i="22"/>
  <c r="AG34" i="22"/>
  <c r="BD55" i="22"/>
  <c r="BT55" i="22" s="1"/>
  <c r="BC55" i="22"/>
  <c r="BS55" i="22" s="1"/>
  <c r="BD60" i="22"/>
  <c r="BC60" i="22"/>
  <c r="BS60" i="22" s="1"/>
  <c r="BH15" i="22"/>
  <c r="BX15" i="22" s="1"/>
  <c r="BE13" i="22"/>
  <c r="BF28" i="22"/>
  <c r="BH37" i="22"/>
  <c r="BD34" i="22"/>
  <c r="AL36" i="22"/>
  <c r="BH50" i="22"/>
  <c r="BH51" i="22"/>
  <c r="BC47" i="22"/>
  <c r="BS47" i="22" s="1"/>
  <c r="BH48" i="22"/>
  <c r="BC53" i="22"/>
  <c r="BH54" i="22"/>
  <c r="AE52" i="22"/>
  <c r="J42" i="15" s="1"/>
  <c r="BD52" i="22"/>
  <c r="BT52" i="22" s="1"/>
  <c r="BC52" i="22"/>
  <c r="BS52" i="22" s="1"/>
  <c r="BH49" i="22"/>
  <c r="BH58" i="22"/>
  <c r="BC57" i="22"/>
  <c r="BS57" i="22" s="1"/>
  <c r="BD47" i="22"/>
  <c r="BT47" i="22" s="1"/>
  <c r="BH38" i="22"/>
  <c r="BH35" i="22"/>
  <c r="BC34" i="22"/>
  <c r="BS34" i="22" s="1"/>
  <c r="BH36" i="22"/>
  <c r="BH31" i="22"/>
  <c r="BH33" i="22"/>
  <c r="BD32" i="22"/>
  <c r="BE32" i="22"/>
  <c r="BC32" i="22"/>
  <c r="BS32" i="22" s="1"/>
  <c r="AI26" i="22"/>
  <c r="AW26" i="22" s="1"/>
  <c r="BD26" i="22"/>
  <c r="BE26" i="22"/>
  <c r="BC26" i="22"/>
  <c r="BS26" i="22" s="1"/>
  <c r="AJ26" i="22"/>
  <c r="AX26" i="22" s="1"/>
  <c r="BH23" i="22"/>
  <c r="BX23" i="22" s="1"/>
  <c r="BD22" i="22"/>
  <c r="BT22" i="22" s="1"/>
  <c r="BH24" i="22"/>
  <c r="BX24" i="22" s="1"/>
  <c r="BH21" i="22"/>
  <c r="BX21" i="22" s="1"/>
  <c r="BC20" i="22"/>
  <c r="BS20" i="22" s="1"/>
  <c r="BC18" i="22"/>
  <c r="BS18" i="22" s="1"/>
  <c r="BH19" i="22"/>
  <c r="BX19" i="22" s="1"/>
  <c r="BH17" i="22"/>
  <c r="BX17" i="22" s="1"/>
  <c r="BC16" i="22"/>
  <c r="BS16" i="22" s="1"/>
  <c r="BD13" i="22"/>
  <c r="AL17" i="22"/>
  <c r="BC13" i="22"/>
  <c r="BG12" i="22"/>
  <c r="BE172" i="22"/>
  <c r="BU172" i="22" s="1"/>
  <c r="BH175" i="22"/>
  <c r="BC172" i="22"/>
  <c r="BH166" i="22"/>
  <c r="BG174" i="22"/>
  <c r="BD163" i="22"/>
  <c r="BB163" i="22"/>
  <c r="CC163" i="22" s="1"/>
  <c r="CD163" i="22" s="1"/>
  <c r="BC163" i="22"/>
  <c r="BE163" i="22"/>
  <c r="BG163" i="22"/>
  <c r="BF163" i="22"/>
  <c r="BG167" i="22"/>
  <c r="BH165" i="22"/>
  <c r="BD172" i="22"/>
  <c r="BH177" i="22"/>
  <c r="BG169" i="22"/>
  <c r="BH164" i="22"/>
  <c r="BB172" i="22"/>
  <c r="BH173" i="22"/>
  <c r="BE11" i="22"/>
  <c r="BD11" i="22"/>
  <c r="BC11" i="22"/>
  <c r="BH179" i="22"/>
  <c r="BC178" i="22"/>
  <c r="BG180" i="22"/>
  <c r="BH182" i="22"/>
  <c r="AL181" i="22"/>
  <c r="BH181" i="22"/>
  <c r="BE180" i="22"/>
  <c r="BU180" i="22" s="1"/>
  <c r="H137" i="55" s="1"/>
  <c r="AL51" i="22"/>
  <c r="AE22" i="22"/>
  <c r="D33" i="1" s="1"/>
  <c r="AE124" i="22"/>
  <c r="AE241" i="22" s="1"/>
  <c r="C136" i="15" s="1"/>
  <c r="J17" i="32"/>
  <c r="AL182" i="22"/>
  <c r="AL183" i="22"/>
  <c r="AL175" i="22"/>
  <c r="AH26" i="22"/>
  <c r="AV26" i="22" s="1"/>
  <c r="AE26" i="22"/>
  <c r="AE25" i="22" s="1"/>
  <c r="AL173" i="22"/>
  <c r="AC25" i="22"/>
  <c r="C14" i="34" s="1"/>
  <c r="F101" i="15"/>
  <c r="AE178" i="22"/>
  <c r="I62" i="15"/>
  <c r="AJ34" i="22"/>
  <c r="AE47" i="22"/>
  <c r="J7" i="15" s="1"/>
  <c r="D32" i="1"/>
  <c r="F116" i="15"/>
  <c r="AJ18" i="22"/>
  <c r="AX18" i="22" s="1"/>
  <c r="AL27" i="22"/>
  <c r="AH172" i="22"/>
  <c r="AL29" i="22"/>
  <c r="AH52" i="22"/>
  <c r="AV52" i="22" s="1"/>
  <c r="AI13" i="22"/>
  <c r="AW13" i="22" s="1"/>
  <c r="AL135" i="22"/>
  <c r="AL24" i="22"/>
  <c r="AG52" i="22"/>
  <c r="AU52" i="22" s="1"/>
  <c r="AL12" i="22"/>
  <c r="AI10" i="22"/>
  <c r="AW10" i="22" s="1"/>
  <c r="AL87" i="22"/>
  <c r="E10" i="34"/>
  <c r="D30" i="1"/>
  <c r="E11" i="34"/>
  <c r="AG30" i="22"/>
  <c r="G129" i="15"/>
  <c r="G130" i="15" s="1"/>
  <c r="B20" i="14" s="1"/>
  <c r="F67" i="15"/>
  <c r="AI80" i="22"/>
  <c r="AE57" i="22"/>
  <c r="E12" i="34"/>
  <c r="J34" i="15"/>
  <c r="J26" i="15"/>
  <c r="I63" i="15"/>
  <c r="J30" i="15"/>
  <c r="F68" i="15"/>
  <c r="AJ80" i="22"/>
  <c r="AX80" i="22" s="1"/>
  <c r="AE53" i="22"/>
  <c r="AL92" i="22"/>
  <c r="AK80" i="22"/>
  <c r="J44" i="15"/>
  <c r="J15" i="15"/>
  <c r="J32" i="15"/>
  <c r="J45" i="15"/>
  <c r="J13" i="15"/>
  <c r="F95" i="15"/>
  <c r="F93" i="15"/>
  <c r="F99" i="15"/>
  <c r="J98" i="15"/>
  <c r="F100" i="15"/>
  <c r="AE163" i="22"/>
  <c r="AL114" i="22"/>
  <c r="AL132" i="22"/>
  <c r="AL64" i="22"/>
  <c r="AL177" i="22"/>
  <c r="AG72" i="22"/>
  <c r="AU72" i="22" s="1"/>
  <c r="AE63" i="22"/>
  <c r="J11" i="15" s="1"/>
  <c r="AL167" i="22"/>
  <c r="AE146" i="22"/>
  <c r="AG119" i="22"/>
  <c r="AL156" i="22"/>
  <c r="AG47" i="22"/>
  <c r="AU47" i="22" s="1"/>
  <c r="Y152" i="22"/>
  <c r="Z152" i="22" s="1"/>
  <c r="AC152" i="22" s="1"/>
  <c r="AL14" i="22"/>
  <c r="Z117" i="22"/>
  <c r="AC117" i="22" s="1"/>
  <c r="AI63" i="22"/>
  <c r="AL66" i="22"/>
  <c r="AI73" i="22"/>
  <c r="AW73" i="22" s="1"/>
  <c r="AJ144" i="22"/>
  <c r="AX144" i="22" s="1"/>
  <c r="AC69" i="22"/>
  <c r="AH71" i="22"/>
  <c r="AV71" i="22" s="1"/>
  <c r="AI71" i="22"/>
  <c r="AW71" i="22" s="1"/>
  <c r="AG71" i="22"/>
  <c r="AU71" i="22" s="1"/>
  <c r="AE72" i="22"/>
  <c r="AE73" i="22"/>
  <c r="AH72" i="22"/>
  <c r="AV72" i="22" s="1"/>
  <c r="AH63" i="22"/>
  <c r="AL68" i="22"/>
  <c r="AL21" i="22"/>
  <c r="AJ45" i="22"/>
  <c r="AX45" i="22" s="1"/>
  <c r="AL96" i="22"/>
  <c r="AL49" i="22"/>
  <c r="AH73" i="22"/>
  <c r="AV73" i="22" s="1"/>
  <c r="AC46" i="22"/>
  <c r="Z46" i="22"/>
  <c r="AC118" i="22"/>
  <c r="AG86" i="22"/>
  <c r="AU86" i="22" s="1"/>
  <c r="AL37" i="22"/>
  <c r="AL149" i="22"/>
  <c r="AL192" i="22"/>
  <c r="AK144" i="22"/>
  <c r="AD144" i="22"/>
  <c r="AL112" i="22"/>
  <c r="AL147" i="22"/>
  <c r="Z118" i="22"/>
  <c r="AE110" i="22"/>
  <c r="AH123" i="22"/>
  <c r="AJ13" i="22"/>
  <c r="AD45" i="22"/>
  <c r="AE34" i="22"/>
  <c r="AL165" i="22"/>
  <c r="Z9" i="22"/>
  <c r="Z8" i="22" s="1"/>
  <c r="AL85" i="22"/>
  <c r="AG120" i="22"/>
  <c r="AU120" i="22" s="1"/>
  <c r="AH120" i="22"/>
  <c r="AV120" i="22" s="1"/>
  <c r="AG172" i="22"/>
  <c r="AL50" i="22"/>
  <c r="AH47" i="22"/>
  <c r="AV47" i="22" s="1"/>
  <c r="AL168" i="22"/>
  <c r="AL121" i="22"/>
  <c r="AI45" i="22"/>
  <c r="AW45" i="22" s="1"/>
  <c r="AL166" i="22"/>
  <c r="Z56" i="22"/>
  <c r="AK45" i="22"/>
  <c r="AI144" i="22"/>
  <c r="AE123" i="22"/>
  <c r="AG123" i="22"/>
  <c r="AU123" i="22" s="1"/>
  <c r="AG110" i="22"/>
  <c r="AU110" i="22" s="1"/>
  <c r="AE122" i="22"/>
  <c r="AG122" i="22"/>
  <c r="AU122" i="22" s="1"/>
  <c r="AH122" i="22"/>
  <c r="AV122" i="22" s="1"/>
  <c r="AH18" i="22"/>
  <c r="AL19" i="22"/>
  <c r="AE142" i="22"/>
  <c r="AH142" i="22"/>
  <c r="AG142" i="22"/>
  <c r="AU142" i="22" s="1"/>
  <c r="AL39" i="22"/>
  <c r="AG38" i="22"/>
  <c r="AL158" i="22"/>
  <c r="AG157" i="22"/>
  <c r="AL107" i="22"/>
  <c r="AI172" i="22"/>
  <c r="AL174" i="22"/>
  <c r="AE60" i="22"/>
  <c r="AH60" i="22"/>
  <c r="AC59" i="22"/>
  <c r="AG60" i="22"/>
  <c r="AU60" i="22" s="1"/>
  <c r="AE131" i="22"/>
  <c r="AH131" i="22"/>
  <c r="AG131" i="22"/>
  <c r="AC129" i="22"/>
  <c r="AE32" i="22"/>
  <c r="AC30" i="22"/>
  <c r="AL111" i="22"/>
  <c r="AH110" i="22"/>
  <c r="AV110" i="22" s="1"/>
  <c r="Y143" i="22"/>
  <c r="Z143" i="22" s="1"/>
  <c r="AC143" i="22" s="1"/>
  <c r="AL113" i="22"/>
  <c r="AH34" i="22"/>
  <c r="AV34" i="22" s="1"/>
  <c r="AL35" i="22"/>
  <c r="AE38" i="22"/>
  <c r="F69" i="15"/>
  <c r="AG146" i="22"/>
  <c r="AK180" i="22"/>
  <c r="AY180" i="22" s="1"/>
  <c r="AL130" i="22"/>
  <c r="AE180" i="22"/>
  <c r="AE139" i="22"/>
  <c r="AC138" i="22"/>
  <c r="AG139" i="22"/>
  <c r="AU139" i="22" s="1"/>
  <c r="AH139" i="22"/>
  <c r="AL140" i="22"/>
  <c r="AL164" i="22"/>
  <c r="Z136" i="22"/>
  <c r="AC136" i="22" s="1"/>
  <c r="AL83" i="22"/>
  <c r="AZ83" i="22" s="1"/>
  <c r="AG82" i="22"/>
  <c r="AU82" i="22" s="1"/>
  <c r="AL67" i="22"/>
  <c r="I72" i="15"/>
  <c r="J105" i="15"/>
  <c r="AL61" i="22"/>
  <c r="AG53" i="22"/>
  <c r="AU53" i="22" s="1"/>
  <c r="AL54" i="22"/>
  <c r="AL48" i="22"/>
  <c r="AL58" i="22"/>
  <c r="AG57" i="22"/>
  <c r="AU57" i="22" s="1"/>
  <c r="AL74" i="22"/>
  <c r="AE55" i="22"/>
  <c r="AH55" i="22"/>
  <c r="AV55" i="22" s="1"/>
  <c r="AG55" i="22"/>
  <c r="AU55" i="22" s="1"/>
  <c r="AE106" i="22"/>
  <c r="AG106" i="22"/>
  <c r="AU106" i="22" s="1"/>
  <c r="AH106" i="22"/>
  <c r="AV106" i="22" s="1"/>
  <c r="Z88" i="22"/>
  <c r="AC88" i="22" s="1"/>
  <c r="AL15" i="22"/>
  <c r="Z97" i="22"/>
  <c r="AC97" i="22" s="1"/>
  <c r="Z161" i="22"/>
  <c r="AE134" i="22"/>
  <c r="AC133" i="22"/>
  <c r="AH134" i="22"/>
  <c r="AG134" i="22"/>
  <c r="AU134" i="22" s="1"/>
  <c r="AE91" i="22"/>
  <c r="AG91" i="22"/>
  <c r="AU91" i="22" s="1"/>
  <c r="AC90" i="22"/>
  <c r="AH91" i="22"/>
  <c r="AE116" i="22"/>
  <c r="AG116" i="22"/>
  <c r="AU116" i="22" s="1"/>
  <c r="AH116" i="22"/>
  <c r="AC115" i="22"/>
  <c r="Z159" i="22"/>
  <c r="AC159" i="22" s="1"/>
  <c r="AE151" i="22"/>
  <c r="AH151" i="22"/>
  <c r="AG151" i="22"/>
  <c r="AU151" i="22" s="1"/>
  <c r="AC150" i="22"/>
  <c r="AE13" i="22"/>
  <c r="AE10" i="22"/>
  <c r="I61" i="15"/>
  <c r="AC108" i="22"/>
  <c r="Z105" i="22"/>
  <c r="AE155" i="22"/>
  <c r="AG155" i="22"/>
  <c r="AU155" i="22" s="1"/>
  <c r="AH155" i="22"/>
  <c r="AC154" i="22"/>
  <c r="AH10" i="22"/>
  <c r="AV10" i="22" s="1"/>
  <c r="AL11" i="22"/>
  <c r="AD8" i="22"/>
  <c r="F4" i="62" s="1"/>
  <c r="D7" i="34"/>
  <c r="J97" i="15" l="1"/>
  <c r="C170" i="58"/>
  <c r="CC172" i="22"/>
  <c r="CD172" i="22" s="1"/>
  <c r="D161" i="58"/>
  <c r="CE163" i="22"/>
  <c r="CF163" i="22" s="1"/>
  <c r="D171" i="58"/>
  <c r="CE173" i="22"/>
  <c r="CF173" i="22" s="1"/>
  <c r="F102" i="55"/>
  <c r="F114" i="55"/>
  <c r="C161" i="58"/>
  <c r="E165" i="58"/>
  <c r="F96" i="55"/>
  <c r="E163" i="58"/>
  <c r="E162" i="58"/>
  <c r="E166" i="58"/>
  <c r="E175" i="58"/>
  <c r="F99" i="55"/>
  <c r="G105" i="55"/>
  <c r="G134" i="55"/>
  <c r="E164" i="58"/>
  <c r="BK172" i="22"/>
  <c r="BS172" i="22" s="1"/>
  <c r="F7" i="62"/>
  <c r="I4" i="62"/>
  <c r="I7" i="62" s="1"/>
  <c r="BL172" i="22"/>
  <c r="BX179" i="22"/>
  <c r="BT95" i="22"/>
  <c r="BH95" i="22"/>
  <c r="BX114" i="22"/>
  <c r="BX149" i="22"/>
  <c r="BS134" i="22"/>
  <c r="BH134" i="22"/>
  <c r="BC133" i="22"/>
  <c r="BC136" i="22"/>
  <c r="BD136" i="22"/>
  <c r="BT136" i="22" s="1"/>
  <c r="BD143" i="22"/>
  <c r="BC143" i="22"/>
  <c r="BS143" i="22" s="1"/>
  <c r="BD152" i="22"/>
  <c r="BT152" i="22" s="1"/>
  <c r="BC152" i="22"/>
  <c r="BX182" i="22"/>
  <c r="BF162" i="22"/>
  <c r="BM162" i="22"/>
  <c r="BM161" i="22" s="1"/>
  <c r="BM7" i="22" s="1"/>
  <c r="BX107" i="22"/>
  <c r="BS140" i="22"/>
  <c r="BH140" i="22"/>
  <c r="BT151" i="22"/>
  <c r="BD150" i="22"/>
  <c r="BT150" i="22" s="1"/>
  <c r="BT91" i="22"/>
  <c r="BD90" i="22"/>
  <c r="BH91" i="22"/>
  <c r="BT116" i="22"/>
  <c r="BH116" i="22"/>
  <c r="BD115" i="22"/>
  <c r="BX135" i="22"/>
  <c r="BT155" i="22"/>
  <c r="BD154" i="22"/>
  <c r="BT154" i="22" s="1"/>
  <c r="BT123" i="22"/>
  <c r="BH123" i="22"/>
  <c r="BD121" i="22"/>
  <c r="BT121" i="22" s="1"/>
  <c r="BT122" i="22"/>
  <c r="BH122" i="22"/>
  <c r="BD141" i="22"/>
  <c r="BT141" i="22" s="1"/>
  <c r="BT142" i="22"/>
  <c r="BD129" i="22"/>
  <c r="BX160" i="22"/>
  <c r="BX158" i="22"/>
  <c r="BX147" i="22"/>
  <c r="BS131" i="22"/>
  <c r="BH131" i="22"/>
  <c r="BU116" i="22"/>
  <c r="BE115" i="22"/>
  <c r="BU115" i="22" s="1"/>
  <c r="BX111" i="22"/>
  <c r="BT106" i="22"/>
  <c r="BH106" i="22"/>
  <c r="BU123" i="22"/>
  <c r="BT86" i="22"/>
  <c r="BH86" i="22"/>
  <c r="BX148" i="22"/>
  <c r="BX132" i="22"/>
  <c r="BD108" i="22"/>
  <c r="BD105" i="22" s="1"/>
  <c r="BE88" i="22"/>
  <c r="BU88" i="22" s="1"/>
  <c r="BD88" i="22"/>
  <c r="BD81" i="22" s="1"/>
  <c r="BX183" i="22"/>
  <c r="BC129" i="22"/>
  <c r="BC138" i="22"/>
  <c r="BS139" i="22"/>
  <c r="BH139" i="22"/>
  <c r="BS151" i="22"/>
  <c r="BH151" i="22"/>
  <c r="BC150" i="22"/>
  <c r="BC145" i="22" s="1"/>
  <c r="BU91" i="22"/>
  <c r="BE90" i="22"/>
  <c r="BX113" i="22"/>
  <c r="BS155" i="22"/>
  <c r="BH155" i="22"/>
  <c r="BC154" i="22"/>
  <c r="BE119" i="22"/>
  <c r="BU119" i="22" s="1"/>
  <c r="BU120" i="22"/>
  <c r="BX112" i="22"/>
  <c r="BU110" i="22"/>
  <c r="BE121" i="22"/>
  <c r="BU121" i="22" s="1"/>
  <c r="BU122" i="22"/>
  <c r="BC141" i="22"/>
  <c r="BS142" i="22"/>
  <c r="BH142" i="22"/>
  <c r="BS157" i="22"/>
  <c r="BH157" i="22"/>
  <c r="BE97" i="22"/>
  <c r="BU97" i="22" s="1"/>
  <c r="BD97" i="22"/>
  <c r="BD117" i="22"/>
  <c r="BE117" i="22"/>
  <c r="BU117" i="22" s="1"/>
  <c r="AX34" i="22"/>
  <c r="BX181" i="22"/>
  <c r="AV13" i="22"/>
  <c r="BS146" i="22"/>
  <c r="BH146" i="22"/>
  <c r="BX130" i="22"/>
  <c r="BD138" i="22"/>
  <c r="BT139" i="22"/>
  <c r="BX156" i="22"/>
  <c r="BT110" i="22"/>
  <c r="BH110" i="22"/>
  <c r="BD119" i="22"/>
  <c r="BT119" i="22" s="1"/>
  <c r="BT120" i="22"/>
  <c r="BH120" i="22"/>
  <c r="BT134" i="22"/>
  <c r="BD133" i="22"/>
  <c r="BT133" i="22" s="1"/>
  <c r="BT124" i="22"/>
  <c r="BH124" i="22"/>
  <c r="BT146" i="22"/>
  <c r="BC159" i="22"/>
  <c r="BD159" i="22"/>
  <c r="AH152" i="22"/>
  <c r="AV152" i="22" s="1"/>
  <c r="BO101" i="22"/>
  <c r="BW102" i="22"/>
  <c r="BP102" i="22"/>
  <c r="BX102" i="22" s="1"/>
  <c r="AG117" i="22"/>
  <c r="AU117" i="22" s="1"/>
  <c r="BT82" i="22"/>
  <c r="BH82" i="22"/>
  <c r="BU82" i="22"/>
  <c r="BE81" i="22"/>
  <c r="AC56" i="22"/>
  <c r="BW163" i="22"/>
  <c r="BT163" i="22"/>
  <c r="BD162" i="22"/>
  <c r="BD161" i="22" s="1"/>
  <c r="BP173" i="22"/>
  <c r="BX173" i="22" s="1"/>
  <c r="BJ172" i="22"/>
  <c r="BX177" i="22"/>
  <c r="BU163" i="22"/>
  <c r="BE162" i="22"/>
  <c r="BX175" i="22"/>
  <c r="AQ162" i="22"/>
  <c r="AQ161" i="22" s="1"/>
  <c r="BP163" i="22"/>
  <c r="BS173" i="22"/>
  <c r="BR173" i="22"/>
  <c r="BU173" i="22"/>
  <c r="BR163" i="22"/>
  <c r="BB162" i="22"/>
  <c r="CC162" i="22" s="1"/>
  <c r="CD162" i="22" s="1"/>
  <c r="BR172" i="22"/>
  <c r="E170" i="58" s="1"/>
  <c r="BX165" i="22"/>
  <c r="BT173" i="22"/>
  <c r="BX164" i="22"/>
  <c r="BS163" i="22"/>
  <c r="BC162" i="22"/>
  <c r="BX166" i="22"/>
  <c r="AO162" i="22"/>
  <c r="AO161" i="22" s="1"/>
  <c r="B21" i="14"/>
  <c r="C21" i="14"/>
  <c r="AV18" i="22"/>
  <c r="AL176" i="22"/>
  <c r="AM176" i="22" s="1"/>
  <c r="BH192" i="22"/>
  <c r="AK9" i="22"/>
  <c r="AY9" i="22" s="1"/>
  <c r="BH176" i="22"/>
  <c r="AZ179" i="22"/>
  <c r="AU34" i="22"/>
  <c r="AJ162" i="22"/>
  <c r="AU30" i="22"/>
  <c r="AX13" i="22"/>
  <c r="AP162" i="22"/>
  <c r="AP161" i="22" s="1"/>
  <c r="BG172" i="22"/>
  <c r="BW172" i="22" s="1"/>
  <c r="BW174" i="22"/>
  <c r="BD25" i="22"/>
  <c r="BT26" i="22"/>
  <c r="BD30" i="22"/>
  <c r="BT32" i="22"/>
  <c r="BH53" i="22"/>
  <c r="BS53" i="22"/>
  <c r="BT34" i="22"/>
  <c r="BH168" i="22"/>
  <c r="BW168" i="22"/>
  <c r="BT20" i="22"/>
  <c r="BC10" i="22"/>
  <c r="BS10" i="22" s="1"/>
  <c r="BS11" i="22"/>
  <c r="BH167" i="22"/>
  <c r="BW167" i="22"/>
  <c r="BS13" i="22"/>
  <c r="BE62" i="22"/>
  <c r="BU62" i="22" s="1"/>
  <c r="BU63" i="22"/>
  <c r="BU34" i="22"/>
  <c r="H114" i="55" s="1"/>
  <c r="BU22" i="22"/>
  <c r="H105" i="55" s="1"/>
  <c r="BU18" i="22"/>
  <c r="H99" i="55" s="1"/>
  <c r="BW180" i="22"/>
  <c r="J137" i="55" s="1"/>
  <c r="BD10" i="22"/>
  <c r="BT10" i="22" s="1"/>
  <c r="BT11" i="22"/>
  <c r="BF161" i="22"/>
  <c r="BV161" i="22" s="1"/>
  <c r="BV163" i="22"/>
  <c r="BF25" i="22"/>
  <c r="BF9" i="22" s="1"/>
  <c r="BV28" i="22"/>
  <c r="BD59" i="22"/>
  <c r="BT59" i="22" s="1"/>
  <c r="BT60" i="22"/>
  <c r="BW192" i="22"/>
  <c r="J140" i="55" s="1"/>
  <c r="BT18" i="22"/>
  <c r="BU178" i="22"/>
  <c r="H134" i="55" s="1"/>
  <c r="BS178" i="22"/>
  <c r="BE10" i="22"/>
  <c r="BU10" i="22" s="1"/>
  <c r="H90" i="55" s="1"/>
  <c r="BU11" i="22"/>
  <c r="BH169" i="22"/>
  <c r="BW169" i="22"/>
  <c r="BG10" i="22"/>
  <c r="BW10" i="22" s="1"/>
  <c r="J90" i="55" s="1"/>
  <c r="BW12" i="22"/>
  <c r="BT13" i="22"/>
  <c r="BE25" i="22"/>
  <c r="BU26" i="22"/>
  <c r="BE30" i="22"/>
  <c r="BU32" i="22"/>
  <c r="BU13" i="22"/>
  <c r="H93" i="55" s="1"/>
  <c r="BU16" i="22"/>
  <c r="H96" i="55" s="1"/>
  <c r="BV34" i="22"/>
  <c r="I114" i="55" s="1"/>
  <c r="BT16" i="22"/>
  <c r="BW178" i="22"/>
  <c r="J134" i="55" s="1"/>
  <c r="AH154" i="22"/>
  <c r="AV154" i="22" s="1"/>
  <c r="AV155" i="22"/>
  <c r="AZ67" i="22"/>
  <c r="AM67" i="22"/>
  <c r="AM164" i="22"/>
  <c r="AZ164" i="22"/>
  <c r="AZ35" i="22"/>
  <c r="AM35" i="22"/>
  <c r="AM174" i="22"/>
  <c r="AZ174" i="22"/>
  <c r="AM158" i="22"/>
  <c r="AZ158" i="22"/>
  <c r="AK41" i="22"/>
  <c r="AY41" i="22" s="1"/>
  <c r="AY45" i="22"/>
  <c r="AZ50" i="22"/>
  <c r="AM50" i="22"/>
  <c r="AZ85" i="22"/>
  <c r="AM85" i="22"/>
  <c r="AK125" i="22"/>
  <c r="AY125" i="22" s="1"/>
  <c r="AY144" i="22"/>
  <c r="AZ21" i="22"/>
  <c r="AM21" i="22"/>
  <c r="AZ66" i="22"/>
  <c r="AM66" i="22"/>
  <c r="AZ177" i="22"/>
  <c r="AM177" i="22"/>
  <c r="AZ12" i="22"/>
  <c r="AM12" i="22"/>
  <c r="AZ27" i="22"/>
  <c r="AM27" i="22"/>
  <c r="AL16" i="22"/>
  <c r="AZ17" i="22"/>
  <c r="AM17" i="22"/>
  <c r="AZ11" i="22"/>
  <c r="AM11" i="22"/>
  <c r="AH90" i="22"/>
  <c r="AV90" i="22" s="1"/>
  <c r="AV91" i="22"/>
  <c r="AL57" i="22"/>
  <c r="AM58" i="22"/>
  <c r="AZ58" i="22"/>
  <c r="AZ61" i="22"/>
  <c r="AM61" i="22"/>
  <c r="AM140" i="22"/>
  <c r="AZ140" i="22"/>
  <c r="AL146" i="22"/>
  <c r="AU146" i="22"/>
  <c r="AM111" i="22"/>
  <c r="AZ111" i="22"/>
  <c r="AG129" i="22"/>
  <c r="AU129" i="22" s="1"/>
  <c r="AU131" i="22"/>
  <c r="AI162" i="22"/>
  <c r="AW172" i="22"/>
  <c r="AU38" i="22"/>
  <c r="AH141" i="22"/>
  <c r="AV141" i="22" s="1"/>
  <c r="AV142" i="22"/>
  <c r="AM121" i="22"/>
  <c r="AZ121" i="22"/>
  <c r="AG162" i="22"/>
  <c r="AM147" i="22"/>
  <c r="AZ147" i="22"/>
  <c r="AM192" i="22"/>
  <c r="AZ192" i="22"/>
  <c r="AZ49" i="22"/>
  <c r="AM49" i="22"/>
  <c r="AM68" i="22"/>
  <c r="AZ68" i="22"/>
  <c r="AI62" i="22"/>
  <c r="AW62" i="22" s="1"/>
  <c r="AW63" i="22"/>
  <c r="AZ167" i="22"/>
  <c r="AM167" i="22"/>
  <c r="AM64" i="22"/>
  <c r="AZ64" i="22"/>
  <c r="AI77" i="22"/>
  <c r="AW77" i="22" s="1"/>
  <c r="AW80" i="22"/>
  <c r="AM87" i="22"/>
  <c r="AZ87" i="22"/>
  <c r="AZ175" i="22"/>
  <c r="AM175" i="22"/>
  <c r="AZ36" i="22"/>
  <c r="AM36" i="22"/>
  <c r="AZ23" i="22"/>
  <c r="AM23" i="22"/>
  <c r="AM93" i="22"/>
  <c r="AZ93" i="22"/>
  <c r="AV16" i="22"/>
  <c r="AK162" i="22"/>
  <c r="AK161" i="22" s="1"/>
  <c r="AY172" i="22"/>
  <c r="AM148" i="22"/>
  <c r="AZ148" i="22"/>
  <c r="AZ160" i="22"/>
  <c r="AM160" i="22"/>
  <c r="AH150" i="22"/>
  <c r="AV150" i="22" s="1"/>
  <c r="AV151" i="22"/>
  <c r="AH115" i="22"/>
  <c r="AV115" i="22" s="1"/>
  <c r="AV116" i="22"/>
  <c r="AH133" i="22"/>
  <c r="AV133" i="22" s="1"/>
  <c r="AV134" i="22"/>
  <c r="AZ48" i="22"/>
  <c r="AM48" i="22"/>
  <c r="AH138" i="22"/>
  <c r="AV138" i="22" s="1"/>
  <c r="AV139" i="22"/>
  <c r="AM113" i="22"/>
  <c r="AZ113" i="22"/>
  <c r="AH129" i="22"/>
  <c r="AV129" i="22" s="1"/>
  <c r="AV131" i="22"/>
  <c r="AH59" i="22"/>
  <c r="AV60" i="22"/>
  <c r="AM107" i="22"/>
  <c r="AZ107" i="22"/>
  <c r="AL38" i="22"/>
  <c r="AZ39" i="22"/>
  <c r="AM39" i="22"/>
  <c r="AZ168" i="22"/>
  <c r="AM168" i="22"/>
  <c r="AZ165" i="22"/>
  <c r="AM165" i="22"/>
  <c r="AH118" i="22"/>
  <c r="AV118" i="22" s="1"/>
  <c r="AV123" i="22"/>
  <c r="AM112" i="22"/>
  <c r="AZ112" i="22"/>
  <c r="AM149" i="22"/>
  <c r="AZ149" i="22"/>
  <c r="AM96" i="22"/>
  <c r="AZ96" i="22"/>
  <c r="AH62" i="22"/>
  <c r="AV62" i="22" s="1"/>
  <c r="AV63" i="22"/>
  <c r="AM156" i="22"/>
  <c r="AZ156" i="22"/>
  <c r="AM132" i="22"/>
  <c r="AZ132" i="22"/>
  <c r="AK77" i="22"/>
  <c r="AY77" i="22" s="1"/>
  <c r="AY80" i="22"/>
  <c r="AZ24" i="22"/>
  <c r="AM24" i="22"/>
  <c r="AZ29" i="22"/>
  <c r="AM29" i="22"/>
  <c r="AM173" i="22"/>
  <c r="AZ183" i="22"/>
  <c r="AM183" i="22"/>
  <c r="AZ181" i="22"/>
  <c r="AM181" i="22"/>
  <c r="AZ65" i="22"/>
  <c r="AM65" i="22"/>
  <c r="AG25" i="22"/>
  <c r="AG9" i="22" s="1"/>
  <c r="AU28" i="22"/>
  <c r="AM84" i="22"/>
  <c r="AZ84" i="22"/>
  <c r="AU178" i="22"/>
  <c r="AL178" i="22"/>
  <c r="AU10" i="22"/>
  <c r="AY163" i="22"/>
  <c r="AR162" i="22"/>
  <c r="AR161" i="22" s="1"/>
  <c r="AR7" i="22" s="1"/>
  <c r="F9" i="50" s="1"/>
  <c r="G10" i="59" s="1"/>
  <c r="AZ15" i="22"/>
  <c r="AM15" i="22"/>
  <c r="AZ74" i="22"/>
  <c r="AM74" i="22"/>
  <c r="AL53" i="22"/>
  <c r="AM54" i="22"/>
  <c r="AZ54" i="22"/>
  <c r="AM130" i="22"/>
  <c r="AZ130" i="22"/>
  <c r="AL157" i="22"/>
  <c r="AU157" i="22"/>
  <c r="AZ19" i="22"/>
  <c r="AM19" i="22"/>
  <c r="AI125" i="22"/>
  <c r="AW125" i="22" s="1"/>
  <c r="AW144" i="22"/>
  <c r="AZ166" i="22"/>
  <c r="AM166" i="22"/>
  <c r="AM37" i="22"/>
  <c r="AZ14" i="22"/>
  <c r="AM14" i="22"/>
  <c r="AL119" i="22"/>
  <c r="AU119" i="22"/>
  <c r="AM114" i="22"/>
  <c r="AZ114" i="22"/>
  <c r="AM92" i="22"/>
  <c r="AZ92" i="22"/>
  <c r="AZ135" i="22"/>
  <c r="AM135" i="22"/>
  <c r="AH162" i="22"/>
  <c r="AV172" i="22"/>
  <c r="AZ182" i="22"/>
  <c r="AM182" i="22"/>
  <c r="AM51" i="22"/>
  <c r="AZ51" i="22"/>
  <c r="AM94" i="22"/>
  <c r="AZ94" i="22"/>
  <c r="AZ31" i="22"/>
  <c r="AM31" i="22"/>
  <c r="AS173" i="22"/>
  <c r="AZ173" i="22" s="1"/>
  <c r="AN172" i="22"/>
  <c r="AS172" i="22" s="1"/>
  <c r="AZ76" i="22"/>
  <c r="AM76" i="22"/>
  <c r="AU163" i="22"/>
  <c r="AS163" i="22"/>
  <c r="AM124" i="22"/>
  <c r="AZ124" i="22"/>
  <c r="AD125" i="22"/>
  <c r="AJ41" i="22"/>
  <c r="AX41" i="22" s="1"/>
  <c r="AL82" i="22"/>
  <c r="AM83" i="22"/>
  <c r="AJ125" i="22"/>
  <c r="AX125" i="22" s="1"/>
  <c r="AD41" i="22"/>
  <c r="D20" i="34"/>
  <c r="AE162" i="22"/>
  <c r="AJ77" i="22"/>
  <c r="AX77" i="22" s="1"/>
  <c r="AJ25" i="22"/>
  <c r="AJ9" i="22" s="1"/>
  <c r="AQ25" i="22"/>
  <c r="AQ9" i="22" s="1"/>
  <c r="AQ8" i="22" s="1"/>
  <c r="AP25" i="22"/>
  <c r="AL28" i="22"/>
  <c r="AS28" i="22"/>
  <c r="AN25" i="22"/>
  <c r="AN9" i="22" s="1"/>
  <c r="AN8" i="22" s="1"/>
  <c r="AL33" i="22"/>
  <c r="AO25" i="22"/>
  <c r="AS37" i="22"/>
  <c r="AS34" i="22" s="1"/>
  <c r="AP34" i="22"/>
  <c r="AW34" i="22" s="1"/>
  <c r="AP30" i="22"/>
  <c r="AS176" i="22"/>
  <c r="F97" i="15"/>
  <c r="BD69" i="22"/>
  <c r="BT69" i="22" s="1"/>
  <c r="BH72" i="22"/>
  <c r="D23" i="34"/>
  <c r="AD161" i="22"/>
  <c r="BE69" i="22"/>
  <c r="BU69" i="22" s="1"/>
  <c r="BD62" i="22"/>
  <c r="BH63" i="22"/>
  <c r="BH71" i="22"/>
  <c r="BC69" i="22"/>
  <c r="BH73" i="22"/>
  <c r="AI25" i="22"/>
  <c r="BD46" i="22"/>
  <c r="BT46" i="22" s="1"/>
  <c r="BH52" i="22"/>
  <c r="BC46" i="22"/>
  <c r="BS46" i="22" s="1"/>
  <c r="AL26" i="22"/>
  <c r="BH28" i="22"/>
  <c r="BH57" i="22"/>
  <c r="BH60" i="22"/>
  <c r="BC59" i="22"/>
  <c r="BH47" i="22"/>
  <c r="BH55" i="22"/>
  <c r="BH34" i="22"/>
  <c r="BH32" i="22"/>
  <c r="BC30" i="22"/>
  <c r="BS30" i="22" s="1"/>
  <c r="BH26" i="22"/>
  <c r="BC25" i="22"/>
  <c r="BH22" i="22"/>
  <c r="BX22" i="22" s="1"/>
  <c r="E13" i="34"/>
  <c r="BH20" i="22"/>
  <c r="BX20" i="22" s="1"/>
  <c r="BH18" i="22"/>
  <c r="BX18" i="22" s="1"/>
  <c r="BH16" i="22"/>
  <c r="BX16" i="22" s="1"/>
  <c r="BH12" i="22"/>
  <c r="BX12" i="22" s="1"/>
  <c r="BH163" i="22"/>
  <c r="BH174" i="22"/>
  <c r="BE56" i="22"/>
  <c r="G54" i="15"/>
  <c r="BH178" i="22"/>
  <c r="BH180" i="22"/>
  <c r="AH25" i="22"/>
  <c r="AL34" i="22"/>
  <c r="AL180" i="22"/>
  <c r="AL52" i="22"/>
  <c r="E25" i="34"/>
  <c r="AE62" i="22"/>
  <c r="AL86" i="22"/>
  <c r="J18" i="15"/>
  <c r="E24" i="34"/>
  <c r="J12" i="15"/>
  <c r="AL10" i="22"/>
  <c r="AL22" i="22"/>
  <c r="Z89" i="22"/>
  <c r="AE117" i="22"/>
  <c r="I77" i="15" s="1"/>
  <c r="Z109" i="22"/>
  <c r="AL163" i="22"/>
  <c r="C20" i="14"/>
  <c r="AH117" i="22"/>
  <c r="G42" i="15"/>
  <c r="F61" i="15"/>
  <c r="AC109" i="22"/>
  <c r="AE150" i="22"/>
  <c r="AE138" i="22"/>
  <c r="AE59" i="22"/>
  <c r="AE141" i="22"/>
  <c r="J28" i="15"/>
  <c r="J8" i="15"/>
  <c r="J29" i="15"/>
  <c r="E14" i="34"/>
  <c r="AE154" i="22"/>
  <c r="AL18" i="22"/>
  <c r="J9" i="15"/>
  <c r="AE46" i="22"/>
  <c r="AE133" i="22"/>
  <c r="AE129" i="22"/>
  <c r="D36" i="1"/>
  <c r="AL20" i="22"/>
  <c r="J23" i="15"/>
  <c r="J16" i="15"/>
  <c r="AE115" i="22"/>
  <c r="AL95" i="22"/>
  <c r="AE121" i="22"/>
  <c r="AE118" i="22" s="1"/>
  <c r="AE90" i="22"/>
  <c r="F92" i="15"/>
  <c r="AL72" i="22"/>
  <c r="Z45" i="22"/>
  <c r="Z41" i="22" s="1"/>
  <c r="AG118" i="22"/>
  <c r="AU118" i="22" s="1"/>
  <c r="AG69" i="22"/>
  <c r="AU69" i="22" s="1"/>
  <c r="AE152" i="22"/>
  <c r="AL73" i="22"/>
  <c r="AI69" i="22"/>
  <c r="D34" i="1"/>
  <c r="AE69" i="22"/>
  <c r="AL63" i="22"/>
  <c r="AL13" i="22"/>
  <c r="AH69" i="22"/>
  <c r="AV69" i="22" s="1"/>
  <c r="Z145" i="22"/>
  <c r="AG152" i="22"/>
  <c r="AH46" i="22"/>
  <c r="E16" i="34"/>
  <c r="AC145" i="22"/>
  <c r="AC45" i="22"/>
  <c r="AL71" i="22"/>
  <c r="AC153" i="22"/>
  <c r="AC128" i="22"/>
  <c r="AL172" i="22"/>
  <c r="AL47" i="22"/>
  <c r="AL120" i="22"/>
  <c r="Z128" i="22"/>
  <c r="AL122" i="22"/>
  <c r="J111" i="15"/>
  <c r="I78" i="15"/>
  <c r="AL123" i="22"/>
  <c r="AZ123" i="22" s="1"/>
  <c r="Z137" i="22"/>
  <c r="AL131" i="22"/>
  <c r="AL139" i="22"/>
  <c r="AZ139" i="22" s="1"/>
  <c r="AG138" i="22"/>
  <c r="AU138" i="22" s="1"/>
  <c r="AI32" i="22"/>
  <c r="AH32" i="22"/>
  <c r="AV32" i="22" s="1"/>
  <c r="G55" i="15"/>
  <c r="AE30" i="22"/>
  <c r="Z81" i="22"/>
  <c r="AE136" i="22"/>
  <c r="AG136" i="22"/>
  <c r="AU136" i="22" s="1"/>
  <c r="AH136" i="22"/>
  <c r="AC137" i="22"/>
  <c r="D37" i="1"/>
  <c r="E17" i="34"/>
  <c r="AL110" i="22"/>
  <c r="AE143" i="22"/>
  <c r="AG143" i="22"/>
  <c r="AU143" i="22" s="1"/>
  <c r="AH143" i="22"/>
  <c r="C15" i="34"/>
  <c r="AC9" i="22"/>
  <c r="AG59" i="22"/>
  <c r="AL60" i="22"/>
  <c r="AL142" i="22"/>
  <c r="AG141" i="22"/>
  <c r="AU141" i="22" s="1"/>
  <c r="I70" i="15"/>
  <c r="J103" i="15"/>
  <c r="AL55" i="22"/>
  <c r="AG46" i="22"/>
  <c r="AU46" i="22" s="1"/>
  <c r="AE159" i="22"/>
  <c r="AG159" i="22"/>
  <c r="AU159" i="22" s="1"/>
  <c r="AH159" i="22"/>
  <c r="AH108" i="22"/>
  <c r="AE108" i="22"/>
  <c r="AG108" i="22"/>
  <c r="D6" i="34"/>
  <c r="AL155" i="22"/>
  <c r="AG154" i="22"/>
  <c r="AU154" i="22" s="1"/>
  <c r="D29" i="1"/>
  <c r="E9" i="34"/>
  <c r="AC89" i="22"/>
  <c r="AL134" i="22"/>
  <c r="AG133" i="22"/>
  <c r="AU133" i="22" s="1"/>
  <c r="AL106" i="22"/>
  <c r="Z153" i="22"/>
  <c r="AL116" i="22"/>
  <c r="AZ116" i="22" s="1"/>
  <c r="AG115" i="22"/>
  <c r="AG90" i="22"/>
  <c r="AU90" i="22" s="1"/>
  <c r="AL91" i="22"/>
  <c r="AE88" i="22"/>
  <c r="AC81" i="22"/>
  <c r="AH88" i="22"/>
  <c r="AG88" i="22"/>
  <c r="AU88" i="22" s="1"/>
  <c r="J31" i="15"/>
  <c r="AG150" i="22"/>
  <c r="AU150" i="22" s="1"/>
  <c r="AL151" i="22"/>
  <c r="AZ151" i="22" s="1"/>
  <c r="AC105" i="22"/>
  <c r="E8" i="34"/>
  <c r="D28" i="1"/>
  <c r="AE97" i="22"/>
  <c r="AH97" i="22"/>
  <c r="AV97" i="22" s="1"/>
  <c r="AG97" i="22"/>
  <c r="AU97" i="22" s="1"/>
  <c r="BP172" i="22" l="1"/>
  <c r="D170" i="58"/>
  <c r="CE172" i="22"/>
  <c r="CF172" i="22" s="1"/>
  <c r="BK162" i="22"/>
  <c r="BK161" i="22" s="1"/>
  <c r="G114" i="55"/>
  <c r="F134" i="55"/>
  <c r="K134" i="55" s="1"/>
  <c r="G102" i="55"/>
  <c r="E171" i="58"/>
  <c r="G96" i="55"/>
  <c r="K96" i="55" s="1"/>
  <c r="G93" i="55"/>
  <c r="C160" i="58"/>
  <c r="BD109" i="22"/>
  <c r="BT109" i="22" s="1"/>
  <c r="F93" i="55"/>
  <c r="F111" i="55"/>
  <c r="G99" i="55"/>
  <c r="K99" i="55" s="1"/>
  <c r="E161" i="58"/>
  <c r="D22" i="34"/>
  <c r="F8" i="62"/>
  <c r="I8" i="62" s="1"/>
  <c r="I10" i="62" s="1"/>
  <c r="BP162" i="22"/>
  <c r="F90" i="55"/>
  <c r="BL162" i="22"/>
  <c r="G90" i="55"/>
  <c r="BJ162" i="22"/>
  <c r="BR162" i="22" s="1"/>
  <c r="AE137" i="22"/>
  <c r="BT172" i="22"/>
  <c r="BD145" i="22"/>
  <c r="BT145" i="22" s="1"/>
  <c r="BX124" i="22"/>
  <c r="BU90" i="22"/>
  <c r="BE89" i="22"/>
  <c r="BU89" i="22" s="1"/>
  <c r="BX178" i="22"/>
  <c r="AX162" i="22"/>
  <c r="BD137" i="22"/>
  <c r="BT138" i="22"/>
  <c r="BS145" i="22"/>
  <c r="BT117" i="22"/>
  <c r="BH117" i="22"/>
  <c r="BE109" i="22"/>
  <c r="BU109" i="22" s="1"/>
  <c r="BX139" i="22"/>
  <c r="BX106" i="22"/>
  <c r="BX123" i="22"/>
  <c r="BX116" i="22"/>
  <c r="BS152" i="22"/>
  <c r="BH152" i="22"/>
  <c r="BX142" i="22"/>
  <c r="BS129" i="22"/>
  <c r="BC128" i="22"/>
  <c r="BH129" i="22"/>
  <c r="BT105" i="22"/>
  <c r="BH105" i="22"/>
  <c r="BX105" i="22" s="1"/>
  <c r="BX140" i="22"/>
  <c r="BX192" i="22"/>
  <c r="BX157" i="22"/>
  <c r="BS141" i="22"/>
  <c r="BH141" i="22"/>
  <c r="BS150" i="22"/>
  <c r="BH150" i="22"/>
  <c r="BT88" i="22"/>
  <c r="BH88" i="22"/>
  <c r="BT108" i="22"/>
  <c r="BH108" i="22"/>
  <c r="BX122" i="22"/>
  <c r="BH121" i="22"/>
  <c r="BS136" i="22"/>
  <c r="BH136" i="22"/>
  <c r="BS133" i="22"/>
  <c r="BH133" i="22"/>
  <c r="BX180" i="22"/>
  <c r="BH119" i="22"/>
  <c r="BX120" i="22"/>
  <c r="BX146" i="22"/>
  <c r="BX155" i="22"/>
  <c r="BT115" i="22"/>
  <c r="BH115" i="22"/>
  <c r="BT90" i="22"/>
  <c r="BD89" i="22"/>
  <c r="BH90" i="22"/>
  <c r="AQ7" i="22"/>
  <c r="E9" i="50" s="1"/>
  <c r="F10" i="59" s="1"/>
  <c r="AV162" i="22"/>
  <c r="BG162" i="22"/>
  <c r="BG161" i="22" s="1"/>
  <c r="BX110" i="22"/>
  <c r="BT97" i="22"/>
  <c r="BH97" i="22"/>
  <c r="BS154" i="22"/>
  <c r="BH154" i="22"/>
  <c r="BX151" i="22"/>
  <c r="BC137" i="22"/>
  <c r="BS137" i="22" s="1"/>
  <c r="BS138" i="22"/>
  <c r="BH138" i="22"/>
  <c r="BE118" i="22"/>
  <c r="BU118" i="22" s="1"/>
  <c r="BX131" i="22"/>
  <c r="BT129" i="22"/>
  <c r="BD128" i="22"/>
  <c r="BT128" i="22" s="1"/>
  <c r="BD118" i="22"/>
  <c r="BT118" i="22" s="1"/>
  <c r="BX134" i="22"/>
  <c r="BT159" i="22"/>
  <c r="BD153" i="22"/>
  <c r="BS159" i="22"/>
  <c r="BH159" i="22"/>
  <c r="BC153" i="22"/>
  <c r="BO100" i="22"/>
  <c r="BP101" i="22"/>
  <c r="BX101" i="22" s="1"/>
  <c r="BW101" i="22"/>
  <c r="BT81" i="22"/>
  <c r="BH81" i="22"/>
  <c r="BU81" i="22"/>
  <c r="BX163" i="22"/>
  <c r="BX168" i="22"/>
  <c r="BX174" i="22"/>
  <c r="AZ176" i="22"/>
  <c r="BX167" i="22"/>
  <c r="BX169" i="22"/>
  <c r="BX176" i="22"/>
  <c r="AH161" i="22"/>
  <c r="AV161" i="22" s="1"/>
  <c r="AK8" i="22"/>
  <c r="AY8" i="22" s="1"/>
  <c r="AJ161" i="22"/>
  <c r="AX161" i="22" s="1"/>
  <c r="AC41" i="22"/>
  <c r="AD40" i="22"/>
  <c r="D18" i="34" s="1"/>
  <c r="AW162" i="22"/>
  <c r="K140" i="55"/>
  <c r="AL25" i="22"/>
  <c r="AM25" i="22" s="1"/>
  <c r="K105" i="55"/>
  <c r="AJ40" i="22"/>
  <c r="AX40" i="22" s="1"/>
  <c r="K102" i="55"/>
  <c r="AY161" i="22"/>
  <c r="AZ172" i="22"/>
  <c r="G56" i="15"/>
  <c r="C15" i="14" s="1"/>
  <c r="BH172" i="22"/>
  <c r="BG9" i="22"/>
  <c r="BG8" i="22" s="1"/>
  <c r="BE9" i="22"/>
  <c r="BU9" i="22" s="1"/>
  <c r="BD9" i="22"/>
  <c r="BT9" i="22" s="1"/>
  <c r="K137" i="55"/>
  <c r="AH145" i="22"/>
  <c r="AV145" i="22" s="1"/>
  <c r="Q93" i="15"/>
  <c r="AV25" i="22"/>
  <c r="AN162" i="22"/>
  <c r="AN161" i="22" s="1"/>
  <c r="AN7" i="22" s="1"/>
  <c r="B9" i="50" s="1"/>
  <c r="C10" i="59" s="1"/>
  <c r="C11" i="59" s="1"/>
  <c r="G49" i="15"/>
  <c r="C14" i="14" s="1"/>
  <c r="BE45" i="22"/>
  <c r="BU45" i="22" s="1"/>
  <c r="BU56" i="22"/>
  <c r="BH62" i="22"/>
  <c r="BT62" i="22"/>
  <c r="BU30" i="22"/>
  <c r="H111" i="55" s="1"/>
  <c r="BV162" i="22"/>
  <c r="I131" i="55" s="1"/>
  <c r="BT25" i="22"/>
  <c r="BU162" i="22"/>
  <c r="H131" i="55" s="1"/>
  <c r="BC9" i="22"/>
  <c r="BS25" i="22"/>
  <c r="BH59" i="22"/>
  <c r="BS59" i="22"/>
  <c r="BT162" i="22"/>
  <c r="G131" i="55" s="1"/>
  <c r="BH69" i="22"/>
  <c r="BS69" i="22"/>
  <c r="BF8" i="22"/>
  <c r="BV9" i="22"/>
  <c r="BU25" i="22"/>
  <c r="H108" i="55" s="1"/>
  <c r="BV25" i="22"/>
  <c r="I108" i="55" s="1"/>
  <c r="BT30" i="22"/>
  <c r="BO161" i="22"/>
  <c r="AH137" i="22"/>
  <c r="AV137" i="22" s="1"/>
  <c r="AV143" i="22"/>
  <c r="AM155" i="22"/>
  <c r="AZ155" i="22"/>
  <c r="AH105" i="22"/>
  <c r="AV105" i="22" s="1"/>
  <c r="AV108" i="22"/>
  <c r="AG56" i="22"/>
  <c r="AU56" i="22" s="1"/>
  <c r="AU59" i="22"/>
  <c r="AL129" i="22"/>
  <c r="AZ131" i="22"/>
  <c r="AM131" i="22"/>
  <c r="AM47" i="22"/>
  <c r="AZ47" i="22"/>
  <c r="AJ8" i="22"/>
  <c r="AX8" i="22" s="1"/>
  <c r="AX9" i="22"/>
  <c r="AL152" i="22"/>
  <c r="AU152" i="22"/>
  <c r="AL62" i="22"/>
  <c r="AZ63" i="22"/>
  <c r="AM63" i="22"/>
  <c r="AM73" i="22"/>
  <c r="AZ73" i="22"/>
  <c r="AL117" i="22"/>
  <c r="AV117" i="22"/>
  <c r="AZ180" i="22"/>
  <c r="AM180" i="22"/>
  <c r="AU25" i="22"/>
  <c r="AY162" i="22"/>
  <c r="AU172" i="22"/>
  <c r="AM134" i="22"/>
  <c r="AZ134" i="22"/>
  <c r="AH128" i="22"/>
  <c r="AV128" i="22" s="1"/>
  <c r="AV136" i="22"/>
  <c r="AZ91" i="22"/>
  <c r="AM91" i="22"/>
  <c r="AI30" i="22"/>
  <c r="AW30" i="22" s="1"/>
  <c r="AW32" i="22"/>
  <c r="AH81" i="22"/>
  <c r="AV81" i="22" s="1"/>
  <c r="AV88" i="22"/>
  <c r="AM106" i="22"/>
  <c r="AZ106" i="22"/>
  <c r="AH153" i="22"/>
  <c r="AV153" i="22" s="1"/>
  <c r="AV159" i="22"/>
  <c r="AM55" i="22"/>
  <c r="AZ55" i="22"/>
  <c r="AM142" i="22"/>
  <c r="AZ142" i="22"/>
  <c r="AM122" i="22"/>
  <c r="AZ122" i="22"/>
  <c r="AZ72" i="22"/>
  <c r="AM72" i="22"/>
  <c r="AM95" i="22"/>
  <c r="AZ95" i="22"/>
  <c r="AM20" i="22"/>
  <c r="AZ20" i="22"/>
  <c r="AM34" i="22"/>
  <c r="AZ34" i="22"/>
  <c r="AW25" i="22"/>
  <c r="AX25" i="22"/>
  <c r="AM82" i="22"/>
  <c r="AZ82" i="22"/>
  <c r="AM16" i="22"/>
  <c r="AZ16" i="22"/>
  <c r="AG109" i="22"/>
  <c r="AU109" i="22" s="1"/>
  <c r="AU115" i="22"/>
  <c r="AG105" i="22"/>
  <c r="AU105" i="22" s="1"/>
  <c r="AU108" i="22"/>
  <c r="AG8" i="22"/>
  <c r="AU8" i="22" s="1"/>
  <c r="AU9" i="22"/>
  <c r="AZ71" i="22"/>
  <c r="AM71" i="22"/>
  <c r="AZ163" i="22"/>
  <c r="AM163" i="22"/>
  <c r="AM22" i="22"/>
  <c r="AZ22" i="22"/>
  <c r="AZ52" i="22"/>
  <c r="AM52" i="22"/>
  <c r="AZ28" i="22"/>
  <c r="AM28" i="22"/>
  <c r="AM119" i="22"/>
  <c r="AZ119" i="22"/>
  <c r="AZ37" i="22"/>
  <c r="AM157" i="22"/>
  <c r="AZ157" i="22"/>
  <c r="AM57" i="22"/>
  <c r="AZ57" i="22"/>
  <c r="AL59" i="22"/>
  <c r="AZ59" i="22" s="1"/>
  <c r="AZ60" i="22"/>
  <c r="AM60" i="22"/>
  <c r="AM110" i="22"/>
  <c r="AZ110" i="22"/>
  <c r="AM120" i="22"/>
  <c r="AZ120" i="22"/>
  <c r="AV46" i="22"/>
  <c r="AZ13" i="22"/>
  <c r="AM13" i="22"/>
  <c r="AI41" i="22"/>
  <c r="AW41" i="22" s="1"/>
  <c r="AW69" i="22"/>
  <c r="AZ18" i="22"/>
  <c r="AM18" i="22"/>
  <c r="AM10" i="22"/>
  <c r="AZ10" i="22"/>
  <c r="AM86" i="22"/>
  <c r="AZ86" i="22"/>
  <c r="AM26" i="22"/>
  <c r="AZ33" i="22"/>
  <c r="AM33" i="22"/>
  <c r="AM53" i="22"/>
  <c r="AZ53" i="22"/>
  <c r="AM178" i="22"/>
  <c r="AZ178" i="22"/>
  <c r="AM38" i="22"/>
  <c r="AZ38" i="22"/>
  <c r="AH56" i="22"/>
  <c r="AV56" i="22" s="1"/>
  <c r="AV59" i="22"/>
  <c r="AM146" i="22"/>
  <c r="AZ146" i="22"/>
  <c r="AM172" i="22"/>
  <c r="AL162" i="22"/>
  <c r="AL161" i="22" s="1"/>
  <c r="D21" i="34"/>
  <c r="AL150" i="22"/>
  <c r="AM151" i="22"/>
  <c r="AL118" i="22"/>
  <c r="AM123" i="22"/>
  <c r="AL115" i="22"/>
  <c r="AM116" i="22"/>
  <c r="AL138" i="22"/>
  <c r="AM139" i="22"/>
  <c r="D19" i="34"/>
  <c r="AS162" i="22"/>
  <c r="AP9" i="22"/>
  <c r="AP8" i="22" s="1"/>
  <c r="AP7" i="22" s="1"/>
  <c r="D9" i="50" s="1"/>
  <c r="E10" i="59" s="1"/>
  <c r="AO30" i="22"/>
  <c r="AO9" i="22" s="1"/>
  <c r="AO8" i="22" s="1"/>
  <c r="AO7" i="22" s="1"/>
  <c r="C9" i="50" s="1"/>
  <c r="D10" i="59" s="1"/>
  <c r="AS32" i="22"/>
  <c r="AS30" i="22" s="1"/>
  <c r="AS26" i="22"/>
  <c r="AS25" i="22" s="1"/>
  <c r="BH46" i="22"/>
  <c r="BC161" i="22"/>
  <c r="BC56" i="22"/>
  <c r="BE161" i="22"/>
  <c r="BU161" i="22" s="1"/>
  <c r="BH30" i="22"/>
  <c r="BH25" i="22"/>
  <c r="BB161" i="22"/>
  <c r="BD56" i="22"/>
  <c r="BT56" i="22" s="1"/>
  <c r="BH61" i="22"/>
  <c r="BH14" i="22"/>
  <c r="BX14" i="22" s="1"/>
  <c r="BH11" i="22"/>
  <c r="BX11" i="22" s="1"/>
  <c r="AL141" i="22"/>
  <c r="AH109" i="22"/>
  <c r="AV109" i="22" s="1"/>
  <c r="J19" i="15"/>
  <c r="J33" i="15"/>
  <c r="J25" i="15"/>
  <c r="J24" i="15"/>
  <c r="J14" i="15"/>
  <c r="J110" i="15"/>
  <c r="J10" i="15"/>
  <c r="G7" i="15" s="1"/>
  <c r="AG161" i="22"/>
  <c r="AE109" i="22"/>
  <c r="AE145" i="22"/>
  <c r="AE56" i="22"/>
  <c r="J17" i="15"/>
  <c r="AE128" i="22"/>
  <c r="J21" i="15"/>
  <c r="AE9" i="22"/>
  <c r="J20" i="15"/>
  <c r="AE153" i="22"/>
  <c r="I81" i="15"/>
  <c r="J35" i="15"/>
  <c r="AK40" i="22"/>
  <c r="AE105" i="22"/>
  <c r="AE89" i="22"/>
  <c r="AG145" i="22"/>
  <c r="AU145" i="22" s="1"/>
  <c r="Z80" i="22"/>
  <c r="Z77" i="22" s="1"/>
  <c r="J114" i="15"/>
  <c r="AL46" i="22"/>
  <c r="AL69" i="22"/>
  <c r="AL143" i="22"/>
  <c r="AC144" i="22"/>
  <c r="Z144" i="22"/>
  <c r="Z125" i="22" s="1"/>
  <c r="AL159" i="22"/>
  <c r="AC80" i="22"/>
  <c r="AI161" i="22"/>
  <c r="AW161" i="22" s="1"/>
  <c r="AC8" i="22"/>
  <c r="E4" i="62" s="1"/>
  <c r="B27" i="14"/>
  <c r="C7" i="34"/>
  <c r="I80" i="15"/>
  <c r="J113" i="15"/>
  <c r="AL136" i="22"/>
  <c r="AH30" i="22"/>
  <c r="AL32" i="22"/>
  <c r="AG137" i="22"/>
  <c r="AU137" i="22" s="1"/>
  <c r="J112" i="15"/>
  <c r="I79" i="15"/>
  <c r="E15" i="34"/>
  <c r="D35" i="1"/>
  <c r="AL88" i="22"/>
  <c r="AZ88" i="22" s="1"/>
  <c r="AG81" i="22"/>
  <c r="AU81" i="22" s="1"/>
  <c r="AH89" i="22"/>
  <c r="AG128" i="22"/>
  <c r="AU128" i="22" s="1"/>
  <c r="AL133" i="22"/>
  <c r="AL97" i="22"/>
  <c r="AC161" i="22"/>
  <c r="E8" i="62" s="1"/>
  <c r="C23" i="34"/>
  <c r="AG89" i="22"/>
  <c r="AU89" i="22" s="1"/>
  <c r="AL90" i="22"/>
  <c r="AZ90" i="22" s="1"/>
  <c r="AL108" i="22"/>
  <c r="I75" i="15"/>
  <c r="J108" i="15"/>
  <c r="J107" i="15"/>
  <c r="I74" i="15"/>
  <c r="AE81" i="22"/>
  <c r="AG153" i="22"/>
  <c r="AU153" i="22" s="1"/>
  <c r="AL154" i="22"/>
  <c r="J109" i="15"/>
  <c r="I76" i="15"/>
  <c r="J115" i="15"/>
  <c r="I82" i="15"/>
  <c r="BS162" i="22" l="1"/>
  <c r="I143" i="55"/>
  <c r="D160" i="58"/>
  <c r="CE162" i="22"/>
  <c r="CF162" i="22" s="1"/>
  <c r="C159" i="58"/>
  <c r="CC161" i="22"/>
  <c r="CD161" i="22" s="1"/>
  <c r="BH118" i="22"/>
  <c r="K93" i="55"/>
  <c r="G108" i="55"/>
  <c r="G111" i="55"/>
  <c r="BS161" i="22"/>
  <c r="F108" i="55"/>
  <c r="F131" i="55"/>
  <c r="F10" i="62"/>
  <c r="BD8" i="22"/>
  <c r="BT8" i="22" s="1"/>
  <c r="E160" i="58"/>
  <c r="E131" i="55"/>
  <c r="E143" i="55" s="1"/>
  <c r="BH109" i="22"/>
  <c r="BX109" i="22" s="1"/>
  <c r="BK7" i="22"/>
  <c r="BJ161" i="22"/>
  <c r="BR161" i="22" s="1"/>
  <c r="E159" i="58" s="1"/>
  <c r="H8" i="62"/>
  <c r="J8" i="62" s="1"/>
  <c r="G8" i="62"/>
  <c r="BV8" i="22"/>
  <c r="BF7" i="22"/>
  <c r="BV7" i="22" s="1"/>
  <c r="BG7" i="22"/>
  <c r="BL161" i="22"/>
  <c r="G4" i="62"/>
  <c r="H4" i="62"/>
  <c r="J4" i="62" s="1"/>
  <c r="BH145" i="22"/>
  <c r="BX145" i="22" s="1"/>
  <c r="BE80" i="22"/>
  <c r="BU80" i="22" s="1"/>
  <c r="BT89" i="22"/>
  <c r="BH89" i="22"/>
  <c r="BX150" i="22"/>
  <c r="BX118" i="22"/>
  <c r="BX138" i="22"/>
  <c r="BX133" i="22"/>
  <c r="AU162" i="22"/>
  <c r="BD80" i="22"/>
  <c r="BH80" i="22" s="1"/>
  <c r="BX154" i="22"/>
  <c r="BX115" i="22"/>
  <c r="BX119" i="22"/>
  <c r="BX121" i="22"/>
  <c r="BX141" i="22"/>
  <c r="BX129" i="22"/>
  <c r="BX108" i="22"/>
  <c r="BX136" i="22"/>
  <c r="BS128" i="22"/>
  <c r="BH128" i="22"/>
  <c r="BX152" i="22"/>
  <c r="BX117" i="22"/>
  <c r="BT153" i="22"/>
  <c r="BD144" i="22"/>
  <c r="BT144" i="22" s="1"/>
  <c r="BS153" i="22"/>
  <c r="BC144" i="22"/>
  <c r="BH153" i="22"/>
  <c r="BX159" i="22"/>
  <c r="BT143" i="22"/>
  <c r="BH143" i="22"/>
  <c r="BO99" i="22"/>
  <c r="BP100" i="22"/>
  <c r="BX100" i="22" s="1"/>
  <c r="BW100" i="22"/>
  <c r="AC125" i="22"/>
  <c r="AC77" i="22"/>
  <c r="D11" i="59"/>
  <c r="E11" i="59" s="1"/>
  <c r="F11" i="59" s="1"/>
  <c r="G11" i="59" s="1"/>
  <c r="C19" i="34"/>
  <c r="BX172" i="22"/>
  <c r="BH162" i="22"/>
  <c r="AJ7" i="22"/>
  <c r="AX7" i="22" s="1"/>
  <c r="E10" i="50" s="1"/>
  <c r="AD7" i="22"/>
  <c r="AD1" i="22" s="1"/>
  <c r="AD3" i="22" s="1"/>
  <c r="AL109" i="22"/>
  <c r="AZ109" i="22" s="1"/>
  <c r="K90" i="55"/>
  <c r="AG45" i="22"/>
  <c r="AG41" i="22" s="1"/>
  <c r="AU41" i="22" s="1"/>
  <c r="AZ25" i="22"/>
  <c r="BE8" i="22"/>
  <c r="BU8" i="22" s="1"/>
  <c r="BW162" i="22"/>
  <c r="J131" i="55" s="1"/>
  <c r="B15" i="14"/>
  <c r="AI40" i="22"/>
  <c r="AW40" i="22" s="1"/>
  <c r="AL145" i="22"/>
  <c r="AZ145" i="22" s="1"/>
  <c r="AI9" i="22"/>
  <c r="AI8" i="22" s="1"/>
  <c r="B14" i="14"/>
  <c r="BE41" i="22"/>
  <c r="AV30" i="22"/>
  <c r="AU161" i="22"/>
  <c r="AM59" i="22"/>
  <c r="G9" i="50"/>
  <c r="AH144" i="22"/>
  <c r="AH125" i="22" s="1"/>
  <c r="AV125" i="22" s="1"/>
  <c r="AL56" i="22"/>
  <c r="AM56" i="22" s="1"/>
  <c r="BW161" i="22"/>
  <c r="BC45" i="22"/>
  <c r="BS56" i="22"/>
  <c r="BC8" i="22"/>
  <c r="BS8" i="22" s="1"/>
  <c r="BS9" i="22"/>
  <c r="AM154" i="22"/>
  <c r="AZ154" i="22"/>
  <c r="AH80" i="22"/>
  <c r="AV89" i="22"/>
  <c r="AZ69" i="22"/>
  <c r="AM69" i="22"/>
  <c r="AK7" i="22"/>
  <c r="AY40" i="22"/>
  <c r="AM152" i="22"/>
  <c r="AZ152" i="22"/>
  <c r="AL105" i="22"/>
  <c r="AZ108" i="22"/>
  <c r="AM108" i="22"/>
  <c r="AM133" i="22"/>
  <c r="AZ133" i="22"/>
  <c r="AZ32" i="22"/>
  <c r="AM32" i="22"/>
  <c r="AM143" i="22"/>
  <c r="AZ143" i="22"/>
  <c r="AM46" i="22"/>
  <c r="AZ46" i="22"/>
  <c r="AM118" i="22"/>
  <c r="AZ118" i="22"/>
  <c r="AZ26" i="22"/>
  <c r="AH45" i="22"/>
  <c r="AM117" i="22"/>
  <c r="AZ117" i="22"/>
  <c r="AM141" i="22"/>
  <c r="AZ141" i="22"/>
  <c r="AM162" i="22"/>
  <c r="AZ162" i="22"/>
  <c r="AM62" i="22"/>
  <c r="AZ62" i="22"/>
  <c r="AM97" i="22"/>
  <c r="AZ97" i="22"/>
  <c r="AM136" i="22"/>
  <c r="AZ136" i="22"/>
  <c r="AM159" i="22"/>
  <c r="AZ159" i="22"/>
  <c r="AM138" i="22"/>
  <c r="AZ138" i="22"/>
  <c r="AM115" i="22"/>
  <c r="AZ115" i="22"/>
  <c r="AM150" i="22"/>
  <c r="AZ150" i="22"/>
  <c r="AM129" i="22"/>
  <c r="AZ129" i="22"/>
  <c r="AL89" i="22"/>
  <c r="AM90" i="22"/>
  <c r="AM161" i="22"/>
  <c r="AS9" i="22"/>
  <c r="AL81" i="22"/>
  <c r="AM88" i="22"/>
  <c r="AS161" i="22"/>
  <c r="AZ161" i="22" s="1"/>
  <c r="C6" i="34"/>
  <c r="BH161" i="22"/>
  <c r="BB7" i="22"/>
  <c r="BD45" i="22"/>
  <c r="BT45" i="22" s="1"/>
  <c r="BH56" i="22"/>
  <c r="BH13" i="22"/>
  <c r="BX13" i="22" s="1"/>
  <c r="AL137" i="22"/>
  <c r="G12" i="15"/>
  <c r="G27" i="15"/>
  <c r="C27" i="14"/>
  <c r="AE45" i="22"/>
  <c r="AE41" i="22" s="1"/>
  <c r="AE144" i="22"/>
  <c r="AE125" i="22" s="1"/>
  <c r="E7" i="34"/>
  <c r="AG144" i="22"/>
  <c r="AE8" i="22"/>
  <c r="E23" i="34"/>
  <c r="AE161" i="22"/>
  <c r="G20" i="15"/>
  <c r="AG80" i="22"/>
  <c r="AL30" i="22"/>
  <c r="AE80" i="22"/>
  <c r="Z40" i="22"/>
  <c r="Z7" i="22" s="1"/>
  <c r="Z1" i="22" s="1"/>
  <c r="Z3" i="22" s="1"/>
  <c r="AL153" i="22"/>
  <c r="AZ153" i="22" s="1"/>
  <c r="AL128" i="22"/>
  <c r="AH9" i="22"/>
  <c r="F70" i="15"/>
  <c r="B29" i="14"/>
  <c r="C22" i="34"/>
  <c r="F103" i="15"/>
  <c r="F119" i="15" s="1"/>
  <c r="BD77" i="22" l="1"/>
  <c r="BP161" i="22"/>
  <c r="D159" i="58"/>
  <c r="CE161" i="22"/>
  <c r="CF161" i="22" s="1"/>
  <c r="AM109" i="22"/>
  <c r="AL80" i="22"/>
  <c r="AM80" i="22" s="1"/>
  <c r="C5" i="58"/>
  <c r="CC7" i="22"/>
  <c r="CD7" i="22" s="1"/>
  <c r="K131" i="55"/>
  <c r="BJ7" i="22"/>
  <c r="BL7" i="22"/>
  <c r="BT161" i="22"/>
  <c r="AM145" i="22"/>
  <c r="BE77" i="22"/>
  <c r="BH77" i="22" s="1"/>
  <c r="BT80" i="22"/>
  <c r="BX128" i="22"/>
  <c r="AC40" i="22"/>
  <c r="C18" i="34" s="1"/>
  <c r="BS144" i="22"/>
  <c r="BC125" i="22"/>
  <c r="BH144" i="22"/>
  <c r="BX153" i="22"/>
  <c r="BT137" i="22"/>
  <c r="BH137" i="22"/>
  <c r="BD125" i="22"/>
  <c r="BX143" i="22"/>
  <c r="BO98" i="22"/>
  <c r="BW99" i="22"/>
  <c r="BP99" i="22"/>
  <c r="BX99" i="22" s="1"/>
  <c r="C21" i="34"/>
  <c r="BT77" i="22"/>
  <c r="C20" i="34"/>
  <c r="E8" i="50"/>
  <c r="F8" i="59" s="1"/>
  <c r="F12" i="59" s="1"/>
  <c r="BX162" i="22"/>
  <c r="D5" i="34"/>
  <c r="AU45" i="22"/>
  <c r="BU41" i="22"/>
  <c r="H121" i="55" s="1"/>
  <c r="AW8" i="22"/>
  <c r="AI7" i="22"/>
  <c r="AW7" i="22" s="1"/>
  <c r="D10" i="50" s="1"/>
  <c r="BX161" i="22"/>
  <c r="AZ56" i="22"/>
  <c r="AW9" i="22"/>
  <c r="AL45" i="22"/>
  <c r="AZ45" i="22" s="1"/>
  <c r="AV144" i="22"/>
  <c r="G36" i="15"/>
  <c r="F85" i="15"/>
  <c r="B18" i="14" s="1"/>
  <c r="BC41" i="22"/>
  <c r="BS45" i="22"/>
  <c r="AM128" i="22"/>
  <c r="AZ128" i="22"/>
  <c r="AG125" i="22"/>
  <c r="AU144" i="22"/>
  <c r="AM137" i="22"/>
  <c r="AZ137" i="22"/>
  <c r="AH8" i="22"/>
  <c r="AV8" i="22" s="1"/>
  <c r="AV9" i="22"/>
  <c r="AH77" i="22"/>
  <c r="AV77" i="22" s="1"/>
  <c r="AV80" i="22"/>
  <c r="AM30" i="22"/>
  <c r="AZ30" i="22"/>
  <c r="AM81" i="22"/>
  <c r="AZ81" i="22"/>
  <c r="AM89" i="22"/>
  <c r="AZ89" i="22"/>
  <c r="AG77" i="22"/>
  <c r="AU77" i="22" s="1"/>
  <c r="AU80" i="22"/>
  <c r="AV45" i="22"/>
  <c r="AH41" i="22"/>
  <c r="AM105" i="22"/>
  <c r="AZ105" i="22"/>
  <c r="F8" i="50"/>
  <c r="G8" i="59" s="1"/>
  <c r="G12" i="59" s="1"/>
  <c r="AY7" i="22"/>
  <c r="F10" i="50" s="1"/>
  <c r="AS8" i="22"/>
  <c r="AS7" i="22" s="1"/>
  <c r="AL144" i="22"/>
  <c r="AL125" i="22" s="1"/>
  <c r="AM153" i="22"/>
  <c r="AC7" i="22"/>
  <c r="C5" i="34" s="1"/>
  <c r="F6" i="34" s="1"/>
  <c r="BD41" i="22"/>
  <c r="BH45" i="22"/>
  <c r="BH10" i="22"/>
  <c r="BX10" i="22" s="1"/>
  <c r="E21" i="34"/>
  <c r="E6" i="34"/>
  <c r="D41" i="1"/>
  <c r="C29" i="14"/>
  <c r="B26" i="14"/>
  <c r="C26" i="14"/>
  <c r="E22" i="34"/>
  <c r="E30" i="34" s="1"/>
  <c r="E40" i="34" s="1"/>
  <c r="E19" i="34"/>
  <c r="D39" i="1"/>
  <c r="AL9" i="22"/>
  <c r="AE77" i="22"/>
  <c r="AL77" i="22" l="1"/>
  <c r="AZ80" i="22"/>
  <c r="D5" i="58"/>
  <c r="CE7" i="22"/>
  <c r="G124" i="55"/>
  <c r="BU77" i="22"/>
  <c r="H124" i="55" s="1"/>
  <c r="H143" i="55" s="1"/>
  <c r="BR7" i="22"/>
  <c r="E5" i="58" s="1"/>
  <c r="BE40" i="22"/>
  <c r="BU40" i="22" s="1"/>
  <c r="B28" i="14"/>
  <c r="B31" i="14" s="1"/>
  <c r="E6" i="62"/>
  <c r="BX144" i="22"/>
  <c r="BS125" i="22"/>
  <c r="BT125" i="22"/>
  <c r="BH125" i="22"/>
  <c r="BX137" i="22"/>
  <c r="BO97" i="22"/>
  <c r="BP98" i="22"/>
  <c r="BX98" i="22" s="1"/>
  <c r="BW98" i="22"/>
  <c r="AM45" i="22"/>
  <c r="AL41" i="22"/>
  <c r="AL40" i="22" s="1"/>
  <c r="D8" i="50"/>
  <c r="E8" i="59" s="1"/>
  <c r="E12" i="59" s="1"/>
  <c r="C18" i="14"/>
  <c r="AG40" i="22"/>
  <c r="AU40" i="22" s="1"/>
  <c r="C132" i="15"/>
  <c r="C135" i="15" s="1"/>
  <c r="C13" i="14"/>
  <c r="BS41" i="22"/>
  <c r="BC40" i="22"/>
  <c r="BC7" i="22" s="1"/>
  <c r="BT41" i="22"/>
  <c r="AM9" i="22"/>
  <c r="AZ9" i="22"/>
  <c r="AM144" i="22"/>
  <c r="AZ144" i="22"/>
  <c r="AV41" i="22"/>
  <c r="AH40" i="22"/>
  <c r="AU125" i="22"/>
  <c r="AM125" i="22"/>
  <c r="AZ125" i="22"/>
  <c r="AM77" i="22"/>
  <c r="AZ77" i="22"/>
  <c r="B13" i="14"/>
  <c r="BD40" i="22"/>
  <c r="BH41" i="22"/>
  <c r="BH9" i="22"/>
  <c r="AL8" i="22"/>
  <c r="E20" i="34"/>
  <c r="D40" i="1"/>
  <c r="AE40" i="22"/>
  <c r="AC1" i="22"/>
  <c r="F18" i="34"/>
  <c r="BE7" i="22" l="1"/>
  <c r="BU7" i="22" s="1"/>
  <c r="G121" i="55"/>
  <c r="G127" i="55"/>
  <c r="F127" i="55"/>
  <c r="K127" i="55" s="1"/>
  <c r="F121" i="55"/>
  <c r="AG7" i="22"/>
  <c r="B8" i="50" s="1"/>
  <c r="C8" i="59" s="1"/>
  <c r="C9" i="59" s="1"/>
  <c r="BT40" i="22"/>
  <c r="BD7" i="22"/>
  <c r="G6" i="62"/>
  <c r="G7" i="62" s="1"/>
  <c r="G10" i="62" s="1"/>
  <c r="H6" i="62"/>
  <c r="E7" i="62"/>
  <c r="E10" i="62" s="1"/>
  <c r="BX125" i="22"/>
  <c r="BO96" i="22"/>
  <c r="BW97" i="22"/>
  <c r="BP97" i="22"/>
  <c r="BX97" i="22" s="1"/>
  <c r="AZ41" i="22"/>
  <c r="AM41" i="22"/>
  <c r="B22" i="14"/>
  <c r="C22" i="14"/>
  <c r="C137" i="15"/>
  <c r="BS40" i="22"/>
  <c r="AM8" i="22"/>
  <c r="AZ8" i="22"/>
  <c r="AM40" i="22"/>
  <c r="AZ40" i="22"/>
  <c r="AV40" i="22"/>
  <c r="AH7" i="22"/>
  <c r="AE1" i="22"/>
  <c r="AC3" i="22"/>
  <c r="BH40" i="22"/>
  <c r="BH8" i="22"/>
  <c r="AL7" i="22"/>
  <c r="E18" i="34"/>
  <c r="E29" i="34" s="1"/>
  <c r="AE7" i="22"/>
  <c r="C28" i="14"/>
  <c r="C31" i="14" s="1"/>
  <c r="CB125" i="22" l="1"/>
  <c r="CF125" i="22"/>
  <c r="G143" i="55"/>
  <c r="C12" i="59"/>
  <c r="C13" i="59" s="1"/>
  <c r="AU7" i="22"/>
  <c r="B10" i="50" s="1"/>
  <c r="CB40" i="22"/>
  <c r="CF40" i="22"/>
  <c r="F143" i="55"/>
  <c r="BH7" i="22"/>
  <c r="J6" i="62"/>
  <c r="H7" i="62"/>
  <c r="H10" i="62" s="1"/>
  <c r="BO95" i="22"/>
  <c r="BP96" i="22"/>
  <c r="BX96" i="22" s="1"/>
  <c r="BW96" i="22"/>
  <c r="BT7" i="22"/>
  <c r="BS7" i="22"/>
  <c r="AV7" i="22"/>
  <c r="C10" i="50" s="1"/>
  <c r="C8" i="50"/>
  <c r="D8" i="59" s="1"/>
  <c r="AM7" i="22"/>
  <c r="AZ7" i="22"/>
  <c r="E5" i="34"/>
  <c r="AE3" i="22"/>
  <c r="E39" i="34"/>
  <c r="E32" i="34"/>
  <c r="E42" i="34" s="1"/>
  <c r="CF7" i="22" l="1"/>
  <c r="CB7" i="22"/>
  <c r="J7" i="62"/>
  <c r="J10" i="62" s="1"/>
  <c r="BO94" i="22"/>
  <c r="BP95" i="22"/>
  <c r="BX95" i="22" s="1"/>
  <c r="BW95" i="22"/>
  <c r="D9" i="59"/>
  <c r="E9" i="59" s="1"/>
  <c r="F9" i="59" s="1"/>
  <c r="G9" i="59" s="1"/>
  <c r="D12" i="59"/>
  <c r="D13" i="59" s="1"/>
  <c r="E13" i="59" s="1"/>
  <c r="F13" i="59" s="1"/>
  <c r="G13" i="59" s="1"/>
  <c r="F25" i="34"/>
  <c r="F20" i="34"/>
  <c r="F15" i="34"/>
  <c r="F11" i="34"/>
  <c r="F8" i="34"/>
  <c r="F24" i="34"/>
  <c r="F14" i="34"/>
  <c r="F10" i="34"/>
  <c r="F21" i="34"/>
  <c r="F16" i="34"/>
  <c r="F23" i="34"/>
  <c r="F17" i="34"/>
  <c r="F13" i="34"/>
  <c r="F9" i="34"/>
  <c r="F12" i="34"/>
  <c r="F19" i="34"/>
  <c r="G8" i="50"/>
  <c r="G10" i="50" s="1"/>
  <c r="C11" i="50" s="1"/>
  <c r="F26" i="34"/>
  <c r="F7" i="34"/>
  <c r="F22" i="34"/>
  <c r="K4" i="62" l="1"/>
  <c r="K5" i="62"/>
  <c r="K8" i="62"/>
  <c r="K9" i="62"/>
  <c r="K6" i="62"/>
  <c r="BO93" i="22"/>
  <c r="BW94" i="22"/>
  <c r="BP94" i="22"/>
  <c r="BX94" i="22" s="1"/>
  <c r="H8" i="50"/>
  <c r="H9" i="50"/>
  <c r="E11" i="50"/>
  <c r="D11" i="50"/>
  <c r="F11" i="50"/>
  <c r="B11" i="50"/>
  <c r="F5" i="34"/>
  <c r="K7" i="62" l="1"/>
  <c r="K10" i="62" s="1"/>
  <c r="BO92" i="22"/>
  <c r="BP93" i="22"/>
  <c r="BX93" i="22" s="1"/>
  <c r="BW93" i="22"/>
  <c r="H10" i="50"/>
  <c r="G11" i="50"/>
  <c r="BO91" i="22" l="1"/>
  <c r="BW92" i="22"/>
  <c r="BP92" i="22"/>
  <c r="BX92" i="22" s="1"/>
  <c r="BO90" i="22" l="1"/>
  <c r="BW91" i="22"/>
  <c r="BP91" i="22"/>
  <c r="BX91" i="22" s="1"/>
  <c r="BO89" i="22" l="1"/>
  <c r="BP90" i="22"/>
  <c r="BX90" i="22" s="1"/>
  <c r="BW90" i="22"/>
  <c r="BO88" i="22" l="1"/>
  <c r="BP89" i="22"/>
  <c r="BX89" i="22" s="1"/>
  <c r="BW89" i="22"/>
  <c r="BO87" i="22" l="1"/>
  <c r="BW88" i="22"/>
  <c r="BP88" i="22"/>
  <c r="BX88" i="22" s="1"/>
  <c r="BO86" i="22" l="1"/>
  <c r="BP87" i="22"/>
  <c r="BX87" i="22" s="1"/>
  <c r="BW87" i="22"/>
  <c r="BO85" i="22" l="1"/>
  <c r="BP86" i="22"/>
  <c r="BX86" i="22" s="1"/>
  <c r="BW86" i="22"/>
  <c r="BO84" i="22" l="1"/>
  <c r="BW85" i="22"/>
  <c r="BP85" i="22"/>
  <c r="BX85" i="22" s="1"/>
  <c r="BO83" i="22" l="1"/>
  <c r="BP84" i="22"/>
  <c r="BX84" i="22" s="1"/>
  <c r="BW84" i="22"/>
  <c r="BO82" i="22" l="1"/>
  <c r="BW83" i="22"/>
  <c r="BP83" i="22"/>
  <c r="BX83" i="22" s="1"/>
  <c r="BO81" i="22" l="1"/>
  <c r="BP82" i="22"/>
  <c r="BX82" i="22" s="1"/>
  <c r="BW82" i="22"/>
  <c r="BO80" i="22" l="1"/>
  <c r="BP81" i="22"/>
  <c r="BX81" i="22" s="1"/>
  <c r="BW81" i="22"/>
  <c r="BO79" i="22" l="1"/>
  <c r="BO78" i="22" s="1"/>
  <c r="BO77" i="22" s="1"/>
  <c r="BP80" i="22"/>
  <c r="BX80" i="22" s="1"/>
  <c r="BW80" i="22"/>
  <c r="BO76" i="22" l="1"/>
  <c r="BP77" i="22"/>
  <c r="BX77" i="22" s="1"/>
  <c r="BW77" i="22"/>
  <c r="J124" i="55" s="1"/>
  <c r="K124" i="55" s="1"/>
  <c r="BO75" i="22" l="1"/>
  <c r="BP76" i="22"/>
  <c r="BX76" i="22" s="1"/>
  <c r="BW76" i="22"/>
  <c r="BO74" i="22" l="1"/>
  <c r="BP75" i="22"/>
  <c r="BX75" i="22" s="1"/>
  <c r="BW75" i="22"/>
  <c r="BO73" i="22" l="1"/>
  <c r="BP74" i="22"/>
  <c r="BX74" i="22" s="1"/>
  <c r="BW74" i="22"/>
  <c r="BO72" i="22" l="1"/>
  <c r="BW73" i="22"/>
  <c r="BP73" i="22"/>
  <c r="BX73" i="22" s="1"/>
  <c r="BO71" i="22" l="1"/>
  <c r="BW72" i="22"/>
  <c r="BP72" i="22"/>
  <c r="BX72" i="22" s="1"/>
  <c r="BO70" i="22" l="1"/>
  <c r="BO69" i="22" s="1"/>
  <c r="BW71" i="22"/>
  <c r="BP71" i="22"/>
  <c r="BX71" i="22" s="1"/>
  <c r="BO68" i="22" l="1"/>
  <c r="BP69" i="22"/>
  <c r="BX69" i="22" s="1"/>
  <c r="BW69" i="22"/>
  <c r="BO67" i="22" l="1"/>
  <c r="BP68" i="22"/>
  <c r="BX68" i="22" s="1"/>
  <c r="BW68" i="22"/>
  <c r="BO66" i="22" l="1"/>
  <c r="BW67" i="22"/>
  <c r="BP67" i="22"/>
  <c r="BX67" i="22" s="1"/>
  <c r="BO65" i="22" l="1"/>
  <c r="BP66" i="22"/>
  <c r="BX66" i="22" s="1"/>
  <c r="BW66" i="22"/>
  <c r="BO64" i="22" l="1"/>
  <c r="BW65" i="22"/>
  <c r="BP65" i="22"/>
  <c r="BX65" i="22" s="1"/>
  <c r="BO63" i="22" l="1"/>
  <c r="BP64" i="22"/>
  <c r="BX64" i="22" s="1"/>
  <c r="BW64" i="22"/>
  <c r="BO62" i="22" l="1"/>
  <c r="BP63" i="22"/>
  <c r="BX63" i="22" s="1"/>
  <c r="BW63" i="22"/>
  <c r="BO61" i="22" l="1"/>
  <c r="BP62" i="22"/>
  <c r="BX62" i="22" s="1"/>
  <c r="BW62" i="22"/>
  <c r="BO60" i="22" l="1"/>
  <c r="BP61" i="22"/>
  <c r="BX61" i="22" s="1"/>
  <c r="BW61" i="22"/>
  <c r="BO59" i="22" l="1"/>
  <c r="BP60" i="22"/>
  <c r="BX60" i="22" s="1"/>
  <c r="BW60" i="22"/>
  <c r="BO58" i="22" l="1"/>
  <c r="BP59" i="22"/>
  <c r="BX59" i="22" s="1"/>
  <c r="BW59" i="22"/>
  <c r="BO57" i="22" l="1"/>
  <c r="BW58" i="22"/>
  <c r="BP58" i="22"/>
  <c r="BX58" i="22" s="1"/>
  <c r="BO56" i="22" l="1"/>
  <c r="BP57" i="22"/>
  <c r="BX57" i="22" s="1"/>
  <c r="BW57" i="22"/>
  <c r="BP56" i="22" l="1"/>
  <c r="BX56" i="22" s="1"/>
  <c r="BW56" i="22"/>
  <c r="BW55" i="22" l="1"/>
  <c r="BP55" i="22"/>
  <c r="BX55" i="22" s="1"/>
  <c r="BO53" i="22" l="1"/>
  <c r="BW54" i="22"/>
  <c r="BP54" i="22"/>
  <c r="BX54" i="22" s="1"/>
  <c r="BP53" i="22" l="1"/>
  <c r="BX53" i="22" s="1"/>
  <c r="BW53" i="22"/>
  <c r="BW52" i="22" l="1"/>
  <c r="BP52" i="22"/>
  <c r="BX52" i="22" s="1"/>
  <c r="BP51" i="22" l="1"/>
  <c r="BX51" i="22" s="1"/>
  <c r="BW51" i="22"/>
  <c r="BW50" i="22" l="1"/>
  <c r="BP50" i="22"/>
  <c r="BX50" i="22" s="1"/>
  <c r="BW49" i="22" l="1"/>
  <c r="BP49" i="22"/>
  <c r="BX49" i="22" s="1"/>
  <c r="BO47" i="22" l="1"/>
  <c r="BW48" i="22"/>
  <c r="BP48" i="22"/>
  <c r="BP47" i="22" l="1"/>
  <c r="BX47" i="22" s="1"/>
  <c r="BX48" i="22"/>
  <c r="BO46" i="22"/>
  <c r="BW47" i="22"/>
  <c r="BO45" i="22" l="1"/>
  <c r="BP46" i="22"/>
  <c r="BX46" i="22" s="1"/>
  <c r="BW46" i="22"/>
  <c r="BO44" i="22" l="1"/>
  <c r="BO43" i="22" s="1"/>
  <c r="BO42" i="22" s="1"/>
  <c r="BO41" i="22" s="1"/>
  <c r="BP45" i="22"/>
  <c r="BX45" i="22" s="1"/>
  <c r="BW45" i="22"/>
  <c r="BO40" i="22" l="1"/>
  <c r="BP41" i="22"/>
  <c r="BX41" i="22" s="1"/>
  <c r="BW41" i="22"/>
  <c r="J121" i="55" s="1"/>
  <c r="K121" i="55" s="1"/>
  <c r="BO39" i="22" l="1"/>
  <c r="BP40" i="22"/>
  <c r="BX40" i="22" s="1"/>
  <c r="BW40" i="22"/>
  <c r="BO38" i="22" l="1"/>
  <c r="BW39" i="22"/>
  <c r="BP39" i="22"/>
  <c r="BX39" i="22" s="1"/>
  <c r="BO37" i="22" l="1"/>
  <c r="BP38" i="22"/>
  <c r="BX38" i="22" s="1"/>
  <c r="BW38" i="22"/>
  <c r="J117" i="55" s="1"/>
  <c r="K117" i="55" s="1"/>
  <c r="BO36" i="22" l="1"/>
  <c r="BW37" i="22"/>
  <c r="BP37" i="22"/>
  <c r="BX37" i="22" s="1"/>
  <c r="BO35" i="22" l="1"/>
  <c r="BW36" i="22"/>
  <c r="BP36" i="22"/>
  <c r="BX36" i="22" s="1"/>
  <c r="BO34" i="22" l="1"/>
  <c r="BP35" i="22"/>
  <c r="BX35" i="22" s="1"/>
  <c r="BW35" i="22"/>
  <c r="BO33" i="22" l="1"/>
  <c r="BP34" i="22"/>
  <c r="BX34" i="22" s="1"/>
  <c r="BW34" i="22"/>
  <c r="J114" i="55" s="1"/>
  <c r="K114" i="55" s="1"/>
  <c r="BO32" i="22" l="1"/>
  <c r="BP33" i="22"/>
  <c r="BX33" i="22" s="1"/>
  <c r="BW33" i="22"/>
  <c r="BO31" i="22" l="1"/>
  <c r="BW32" i="22"/>
  <c r="BP32" i="22"/>
  <c r="BX32" i="22" s="1"/>
  <c r="BO30" i="22" l="1"/>
  <c r="BW31" i="22"/>
  <c r="BP31" i="22"/>
  <c r="BX31" i="22" s="1"/>
  <c r="BO29" i="22" l="1"/>
  <c r="BP30" i="22"/>
  <c r="BX30" i="22" s="1"/>
  <c r="BW30" i="22"/>
  <c r="J111" i="55" s="1"/>
  <c r="K111" i="55" s="1"/>
  <c r="BO28" i="22" l="1"/>
  <c r="BW29" i="22"/>
  <c r="BP29" i="22"/>
  <c r="BX29" i="22" s="1"/>
  <c r="BO27" i="22" l="1"/>
  <c r="BW28" i="22"/>
  <c r="BP28" i="22"/>
  <c r="BX28" i="22" s="1"/>
  <c r="BO26" i="22" l="1"/>
  <c r="BW27" i="22"/>
  <c r="BP27" i="22"/>
  <c r="BX27" i="22" s="1"/>
  <c r="BO25" i="22" l="1"/>
  <c r="BW26" i="22"/>
  <c r="BP26" i="22"/>
  <c r="BX26" i="22" s="1"/>
  <c r="BO9" i="22" l="1"/>
  <c r="BP25" i="22"/>
  <c r="BX25" i="22" s="1"/>
  <c r="BW25" i="22"/>
  <c r="J108" i="55" s="1"/>
  <c r="J143" i="55" l="1"/>
  <c r="K143" i="55" s="1"/>
  <c r="K108" i="55"/>
  <c r="BO8" i="22"/>
  <c r="BP9" i="22"/>
  <c r="BX9" i="22" s="1"/>
  <c r="BW9" i="22"/>
  <c r="BP8" i="22" l="1"/>
  <c r="BW8" i="22"/>
  <c r="BO7" i="22"/>
  <c r="BW7" i="22" s="1"/>
  <c r="BP7" i="22" l="1"/>
  <c r="BX7" i="22" s="1"/>
  <c r="BX8" i="22"/>
  <c r="CB18" i="22"/>
  <c r="CF18" i="22"/>
</calcChain>
</file>

<file path=xl/comments1.xml><?xml version="1.0" encoding="utf-8"?>
<comments xmlns="http://schemas.openxmlformats.org/spreadsheetml/2006/main">
  <authors>
    <author>User</author>
  </authors>
  <commentList>
    <comment ref="N5" authorId="0" shapeId="0">
      <text>
        <r>
          <rPr>
            <sz val="9"/>
            <color indexed="81"/>
            <rFont val="Tahoma"/>
            <family val="2"/>
          </rPr>
          <t>Políticas BID
Obras, Bienes o Servcios de No Consultoría: LPI, LPN, CP o CD
Firmas Consultoras:
SBCC, SBC, SBMC, SBPF, SD
Consultor Individual: 
Nacional: CCIN
Internacional: CCII</t>
        </r>
      </text>
    </comment>
    <comment ref="O5" authorId="0" shapeId="0">
      <text>
        <r>
          <rPr>
            <sz val="9"/>
            <color indexed="81"/>
            <rFont val="Tahoma"/>
            <family val="2"/>
          </rPr>
          <t>BID
Sistema Nacional</t>
        </r>
      </text>
    </comment>
    <comment ref="P5" authorId="0" shapeId="0">
      <text>
        <r>
          <rPr>
            <sz val="9"/>
            <color indexed="81"/>
            <rFont val="Tahoma"/>
            <family val="2"/>
          </rPr>
          <t>Obras
Bienes
Servicios de No Consultoría
Consultoría Firma
Consultor Individual</t>
        </r>
      </text>
    </comment>
    <comment ref="Q5" authorId="0" shapeId="0">
      <text>
        <r>
          <rPr>
            <sz val="9"/>
            <color indexed="81"/>
            <rFont val="Tahoma"/>
            <family val="2"/>
          </rPr>
          <t>Número de Proceso que tiene la compra o contratación en el Plan de Adquisiciones</t>
        </r>
      </text>
    </comment>
  </commentList>
</comments>
</file>

<file path=xl/comments2.xml><?xml version="1.0" encoding="utf-8"?>
<comments xmlns="http://schemas.openxmlformats.org/spreadsheetml/2006/main">
  <authors>
    <author>User</author>
    <author>Cristina Mongelós</author>
    <author>Graciela von Bargen</author>
  </authors>
  <commentList>
    <comment ref="S2" authorId="0" shapeId="0">
      <text>
        <r>
          <rPr>
            <sz val="9"/>
            <color indexed="81"/>
            <rFont val="Tahoma"/>
            <family val="2"/>
          </rPr>
          <t>Políticas BID
Obras, Bienes o Servcios de No Consultoría: LPI, LPN, CP o CD
Firmas Consultoras:
SBCC, SBC, SBMC, SBPF, SD
Consultor Individual: 
Nacional: CCIN
Internacional: CCII</t>
        </r>
      </text>
    </comment>
    <comment ref="B97" authorId="1" shapeId="0">
      <text>
        <r>
          <rPr>
            <sz val="9"/>
            <color indexed="81"/>
            <rFont val="Tahoma"/>
            <family val="2"/>
          </rPr>
          <t>Incluye: accesos, baños, cercas, cafeterías, barandales, señalización.</t>
        </r>
      </text>
    </comment>
    <comment ref="B102" authorId="1" shapeId="0">
      <text>
        <r>
          <rPr>
            <sz val="9"/>
            <color indexed="81"/>
            <rFont val="Tahoma"/>
            <family val="2"/>
          </rPr>
          <t>Incluye: accesos, baños, cercas, cafeterías, barandales, señalización.</t>
        </r>
      </text>
    </comment>
    <comment ref="M126" authorId="2" shapeId="0">
      <text>
        <r>
          <rPr>
            <b/>
            <sz val="9"/>
            <color indexed="81"/>
            <rFont val="Tahoma"/>
            <family val="2"/>
          </rPr>
          <t>Graciela von Bargen:</t>
        </r>
        <r>
          <rPr>
            <sz val="9"/>
            <color indexed="81"/>
            <rFont val="Tahoma"/>
            <family val="2"/>
          </rPr>
          <t xml:space="preserve">
50% de ejecución 2019</t>
        </r>
      </text>
    </comment>
    <comment ref="N126" authorId="2" shapeId="0">
      <text>
        <r>
          <rPr>
            <b/>
            <sz val="9"/>
            <color indexed="81"/>
            <rFont val="Tahoma"/>
            <family val="2"/>
          </rPr>
          <t>Graciela von Bargen:</t>
        </r>
        <r>
          <rPr>
            <sz val="9"/>
            <color indexed="81"/>
            <rFont val="Tahoma"/>
            <family val="2"/>
          </rPr>
          <t xml:space="preserve">
50% de ejecución en 2020</t>
        </r>
      </text>
    </comment>
  </commentList>
</comments>
</file>

<file path=xl/sharedStrings.xml><?xml version="1.0" encoding="utf-8"?>
<sst xmlns="http://schemas.openxmlformats.org/spreadsheetml/2006/main" count="4600" uniqueCount="1774">
  <si>
    <t>Índice de contenido</t>
  </si>
  <si>
    <t>Etiquetas</t>
  </si>
  <si>
    <t>Nombre de la Hoja</t>
  </si>
  <si>
    <t>Nombre del Informe</t>
  </si>
  <si>
    <t>Descripción complementaria</t>
  </si>
  <si>
    <t>Matriz de Resultados del Proyecto</t>
  </si>
  <si>
    <t>Programación de Desembolsos</t>
  </si>
  <si>
    <t>Curva S de uso de recursos</t>
  </si>
  <si>
    <t>Matriz de Ejecución</t>
  </si>
  <si>
    <t>Plan de Adquisiciones Global con fechas estimadas</t>
  </si>
  <si>
    <t>CÁLCULOS AUXILIARES Y NOTAS</t>
  </si>
  <si>
    <t>AAPP</t>
  </si>
  <si>
    <t>Áreas Protegidas</t>
  </si>
  <si>
    <t>BID</t>
  </si>
  <si>
    <t>Banco Interamericano de Desarrollo</t>
  </si>
  <si>
    <t>CC</t>
  </si>
  <si>
    <t>Cuadro de Costos</t>
  </si>
  <si>
    <t>CD</t>
  </si>
  <si>
    <t>Contratación Directa</t>
  </si>
  <si>
    <t>CGR</t>
  </si>
  <si>
    <t>Contraloría General de la República</t>
  </si>
  <si>
    <t>CI</t>
  </si>
  <si>
    <t>Carta de Invitación</t>
  </si>
  <si>
    <t>CP</t>
  </si>
  <si>
    <t>Comparación de Precios</t>
  </si>
  <si>
    <t>DDL</t>
  </si>
  <si>
    <t>Documentos de Licitación</t>
  </si>
  <si>
    <t>EDT</t>
  </si>
  <si>
    <t>Estructura Desglosada del Trabajo</t>
  </si>
  <si>
    <t>EE</t>
  </si>
  <si>
    <t>Esquema de Ejecución</t>
  </si>
  <si>
    <t>EETT</t>
  </si>
  <si>
    <t>Especificaciones Técnicas</t>
  </si>
  <si>
    <t>EG</t>
  </si>
  <si>
    <t>Ente Gerenciador</t>
  </si>
  <si>
    <t>EI</t>
  </si>
  <si>
    <t>Expresiones de Interés</t>
  </si>
  <si>
    <t>FA</t>
  </si>
  <si>
    <t>Firma Adjudicada</t>
  </si>
  <si>
    <t>GRP</t>
  </si>
  <si>
    <t>Gestión de Riesgos del Proyecto</t>
  </si>
  <si>
    <t>INAC</t>
  </si>
  <si>
    <t>Instituto Nacional de Cultura</t>
  </si>
  <si>
    <t>LB</t>
  </si>
  <si>
    <t>Línea de Base</t>
  </si>
  <si>
    <t>LC</t>
  </si>
  <si>
    <t>Lista Corta</t>
  </si>
  <si>
    <t>LPI</t>
  </si>
  <si>
    <t>Licitación Pública Internacional</t>
  </si>
  <si>
    <t>MARTA</t>
  </si>
  <si>
    <t>Museo Antropológico Reina Torres de Araúz</t>
  </si>
  <si>
    <t>MdR</t>
  </si>
  <si>
    <t>Matriz de Resultados</t>
  </si>
  <si>
    <t>ME</t>
  </si>
  <si>
    <t>MEF</t>
  </si>
  <si>
    <t>Ministerio de Economía y Finanzas</t>
  </si>
  <si>
    <t>MiAmbiente</t>
  </si>
  <si>
    <t>Ministerio de Ambiente</t>
  </si>
  <si>
    <t>MP</t>
  </si>
  <si>
    <t>Matriz de Planificación</t>
  </si>
  <si>
    <t>NO</t>
  </si>
  <si>
    <t>No Objeción</t>
  </si>
  <si>
    <t>PA</t>
  </si>
  <si>
    <t>Plan de Adquisiciones</t>
  </si>
  <si>
    <t>PD</t>
  </si>
  <si>
    <t>PE</t>
  </si>
  <si>
    <t>Propuesta Económica</t>
  </si>
  <si>
    <t>PFM</t>
  </si>
  <si>
    <t>Plan Financiero Multianual</t>
  </si>
  <si>
    <t>PGE</t>
  </si>
  <si>
    <t>Presupuesto General del Estado</t>
  </si>
  <si>
    <t>PMR</t>
  </si>
  <si>
    <t>Progress Monitoring Report o Informe de Monitoreo del Progreso</t>
  </si>
  <si>
    <t>PN</t>
  </si>
  <si>
    <t>Parque Nacional</t>
  </si>
  <si>
    <t>POA</t>
  </si>
  <si>
    <t>Plan Operativo Anual</t>
  </si>
  <si>
    <t>POD</t>
  </si>
  <si>
    <t>Programa de Desarrollo de la Operación</t>
  </si>
  <si>
    <t>PPSL</t>
  </si>
  <si>
    <t>Fortificaciones de Portobelo y San Lorenzo</t>
  </si>
  <si>
    <t>PT</t>
  </si>
  <si>
    <t>Propuesta Técnica</t>
  </si>
  <si>
    <t>SBCC</t>
  </si>
  <si>
    <t>Selección Basada en Calidad y Costo</t>
  </si>
  <si>
    <t>SCP</t>
  </si>
  <si>
    <t>Solicitud de Cotización de Precios</t>
  </si>
  <si>
    <t>SEPA</t>
  </si>
  <si>
    <t>Sistema de Ejecución de Planes de Adquisiciones</t>
  </si>
  <si>
    <t>SP</t>
  </si>
  <si>
    <t>Solicitud de Propuesta</t>
  </si>
  <si>
    <t>TDR</t>
  </si>
  <si>
    <t>Términos de Referencia</t>
  </si>
  <si>
    <t>TNP</t>
  </si>
  <si>
    <t>Teatro Nacional de Panamá</t>
  </si>
  <si>
    <t>UCE</t>
  </si>
  <si>
    <t>Unidades Coordinadoras de Ejecución</t>
  </si>
  <si>
    <t>UNESCO</t>
  </si>
  <si>
    <t>Organización de las Naciones Unidas para la Educación, la Ciencia y la Cultura</t>
  </si>
  <si>
    <t>Año 1</t>
  </si>
  <si>
    <t>Año 2</t>
  </si>
  <si>
    <t>Año 3</t>
  </si>
  <si>
    <t>Año 4</t>
  </si>
  <si>
    <t>Año 5</t>
  </si>
  <si>
    <t>TOTAL</t>
  </si>
  <si>
    <t>Gestión de Alcance</t>
  </si>
  <si>
    <t>Gestión de Resultados - Gestión de Tiempo</t>
  </si>
  <si>
    <t>Gestión de Aquisiciones</t>
  </si>
  <si>
    <t>Gestión de Costos</t>
  </si>
  <si>
    <t>Gestión de Financiamiento USD</t>
  </si>
  <si>
    <t>Total</t>
  </si>
  <si>
    <t>Política de Adquisición</t>
  </si>
  <si>
    <t>Tipo de adquisición</t>
  </si>
  <si>
    <t>Observaciones</t>
  </si>
  <si>
    <t>Unidad de medida</t>
  </si>
  <si>
    <t>Cant 1</t>
  </si>
  <si>
    <t>Cant 2</t>
  </si>
  <si>
    <t>Cant 3</t>
  </si>
  <si>
    <t>Cant 4</t>
  </si>
  <si>
    <t>Total USD</t>
  </si>
  <si>
    <t>Contrapartida Local</t>
  </si>
  <si>
    <t>1</t>
  </si>
  <si>
    <t>1.2</t>
  </si>
  <si>
    <t>3.1</t>
  </si>
  <si>
    <t>3.3</t>
  </si>
  <si>
    <t>4.2.1</t>
  </si>
  <si>
    <t>Servicios de Auditoría Externa</t>
  </si>
  <si>
    <t>Producto</t>
  </si>
  <si>
    <t>1. Estimaciones de Tiempos para los procesos de adquisiciones</t>
  </si>
  <si>
    <t>Estadística de tiempos para procesos de adquisición con Políticas del BID</t>
  </si>
  <si>
    <t>1. Bienes, Obras y Servicios de No Consultoría</t>
  </si>
  <si>
    <t>Descripción de la etapa</t>
  </si>
  <si>
    <r>
      <t xml:space="preserve">Duración
</t>
    </r>
    <r>
      <rPr>
        <i/>
        <sz val="8"/>
        <rFont val="Arial"/>
        <family val="2"/>
      </rPr>
      <t>(días hábiles)</t>
    </r>
  </si>
  <si>
    <t>(Contratación)</t>
  </si>
  <si>
    <t>Etapa previa</t>
  </si>
  <si>
    <t>Desde el inicio de la preparación de especificaciones técnicas hasta la No Objeción del Pliego</t>
  </si>
  <si>
    <t>Desde el inicio de la preparación de especificaciones técnicas hasta obtener la versión final del documento del llamado</t>
  </si>
  <si>
    <t>Etapa de contratación</t>
  </si>
  <si>
    <t>Desde el inicio del proceso para publicación del llamado hasta la firma del contrato</t>
  </si>
  <si>
    <t>Inicio de la etapa de ejecución del contrato</t>
  </si>
  <si>
    <t>Desde la firma del contrato hasta el inicio efectivo de la provisión del bien/servicio</t>
  </si>
  <si>
    <t>LPN</t>
  </si>
  <si>
    <t>Desde el inicio de la preparación de especificaciones técnicas hasta la No Objeción de la Carta Invitación</t>
  </si>
  <si>
    <t>Ejecución del contrato</t>
  </si>
  <si>
    <t>2. Servicios de Consultoría - Firmas</t>
  </si>
  <si>
    <t>SBCC, SBC, SBMC, SBCF</t>
  </si>
  <si>
    <t>Expresión de interés</t>
  </si>
  <si>
    <t>Desde el inicio de la preparación de la Manifestación de Interés hasta la No Objeción a la Lista Corta</t>
  </si>
  <si>
    <t>Etapa  previa del llamado</t>
  </si>
  <si>
    <t>Desde el inicio de la preparación de la Solicitud de Propuesta (SP) hasta su No Objeción</t>
  </si>
  <si>
    <t>Desde la firma del contrato hasta el inicio efectivo de la provisión del servicio</t>
  </si>
  <si>
    <t>SCC</t>
  </si>
  <si>
    <t>3. Consultorías Individuales</t>
  </si>
  <si>
    <t>CCIN</t>
  </si>
  <si>
    <t xml:space="preserve">Etapa  previa </t>
  </si>
  <si>
    <t>Desde el inicio de la preparación de los Términos de Referencia (TDR) hasta su No Objeción</t>
  </si>
  <si>
    <t>Nombre Organismo Prestatario</t>
  </si>
  <si>
    <t>Iniciales Organismo Sub-ejecutor</t>
  </si>
  <si>
    <r>
      <rPr>
        <b/>
        <sz val="10"/>
        <color indexed="10"/>
        <rFont val="Calibri"/>
        <family val="2"/>
      </rPr>
      <t xml:space="preserve">NOTA: </t>
    </r>
    <r>
      <rPr>
        <sz val="10"/>
        <rFont val="Calibri"/>
        <family val="2"/>
      </rPr>
      <t xml:space="preserve">
</t>
    </r>
    <r>
      <rPr>
        <b/>
        <sz val="10"/>
        <rFont val="Calibri"/>
        <family val="2"/>
      </rPr>
      <t>1.</t>
    </r>
    <r>
      <rPr>
        <sz val="10"/>
        <rFont val="Calibri"/>
        <family val="2"/>
      </rPr>
      <t xml:space="preserve"> Solo puede existir un Organismo Coordinador que "coordina" y hace envio del Plan de Adquisiciones al Banco
</t>
    </r>
    <r>
      <rPr>
        <b/>
        <sz val="10"/>
        <rFont val="Calibri"/>
        <family val="2"/>
      </rPr>
      <t>2.</t>
    </r>
    <r>
      <rPr>
        <sz val="10"/>
        <rFont val="Calibri"/>
        <family val="2"/>
      </rPr>
      <t xml:space="preserve"> Para Cada Organismo Sub-ejecutor hay que cargar una ficha # 2 por separado ingresando los procesos que les corresponde</t>
    </r>
  </si>
  <si>
    <t>COMPONENTES? (SI / NO)</t>
  </si>
  <si>
    <t>Nombre de los componentes (listar por numero o letra)</t>
  </si>
  <si>
    <t>SI / NO?</t>
  </si>
  <si>
    <r>
      <rPr>
        <b/>
        <sz val="10"/>
        <color indexed="10"/>
        <rFont val="Calibri"/>
        <family val="2"/>
      </rPr>
      <t>NOTA:</t>
    </r>
    <r>
      <rPr>
        <sz val="10"/>
        <rFont val="Calibri"/>
        <family val="2"/>
      </rPr>
      <t xml:space="preserve">
Hacer nombramiento de los componentes que figuran en el acuerdo de prestamo; solo utilizar los componentes principales y no los sub-componentes</t>
    </r>
  </si>
  <si>
    <t>INFORMACIÓN PARA CARGA INICIAL DEL PLAN DE ADQUISICIONES 
EN CURSO Y/O ULTIMO PRESENTADO</t>
  </si>
  <si>
    <t>1. Cobertura del Plan de Adquisiciones</t>
  </si>
  <si>
    <t>Dato</t>
  </si>
  <si>
    <t>Desde</t>
  </si>
  <si>
    <t>Hasta</t>
  </si>
  <si>
    <t>Cobertura del Plan de Adquisiciones:</t>
  </si>
  <si>
    <t>2. Versión del Plan de Adquisiciones</t>
  </si>
  <si>
    <t>Versión ( 1-xxxx -Incluir Año-) :</t>
  </si>
  <si>
    <t>3. Tipos de Gasto</t>
  </si>
  <si>
    <t>Categoría de Adquisición</t>
  </si>
  <si>
    <t>Monto Financiado por el Banco</t>
  </si>
  <si>
    <t>Monto Total Proyecto (Incluyendo Contraparte)</t>
  </si>
  <si>
    <t>Obras</t>
  </si>
  <si>
    <t>Bienes</t>
  </si>
  <si>
    <t>Servicios de No Consultoría</t>
  </si>
  <si>
    <t>Capacitación</t>
  </si>
  <si>
    <t>Gastos Operativos</t>
  </si>
  <si>
    <t>Consultoría (firmas + individuos)</t>
  </si>
  <si>
    <t>Transferencias</t>
  </si>
  <si>
    <t>Subproyectos Comunitarios</t>
  </si>
  <si>
    <t>No asignados</t>
  </si>
  <si>
    <t>4. Componentes</t>
  </si>
  <si>
    <t>Componente de Inversión</t>
  </si>
  <si>
    <t>INFORMACIÓN PARA CARGA INICIAL DEL PLAN DE ADQUISICIONES (EN CURSO Y/O ULTIMO PRESENTADO)</t>
  </si>
  <si>
    <t>OBRAS</t>
  </si>
  <si>
    <t>Sistema Nacional</t>
  </si>
  <si>
    <t>Unidad Ejecutora:</t>
  </si>
  <si>
    <t>Actividad:</t>
  </si>
  <si>
    <t>Descripción adicional:</t>
  </si>
  <si>
    <t>Cantidad de Lotes :</t>
  </si>
  <si>
    <t>Número de Proceso:</t>
  </si>
  <si>
    <t xml:space="preserve">Monto Estimado </t>
  </si>
  <si>
    <t>Componente Asociado:</t>
  </si>
  <si>
    <t>Fechas</t>
  </si>
  <si>
    <t>Ex-Post</t>
  </si>
  <si>
    <t>Monto Estimado en US$:</t>
  </si>
  <si>
    <t>Monto Estimado % BID:</t>
  </si>
  <si>
    <t>Monto Estimado % Contraparte:</t>
  </si>
  <si>
    <t>Aviso Especial de Adquisiciones</t>
  </si>
  <si>
    <t>Firma del Contrato</t>
  </si>
  <si>
    <t>Ex-Ante</t>
  </si>
  <si>
    <t>Previsto</t>
  </si>
  <si>
    <t>Proceso en curso</t>
  </si>
  <si>
    <t>Relicitación</t>
  </si>
  <si>
    <t>Rechazo de Ofertas</t>
  </si>
  <si>
    <t>BIENES</t>
  </si>
  <si>
    <t>Contrato En Ejecución</t>
  </si>
  <si>
    <t>Contrato Terminado</t>
  </si>
  <si>
    <t>Licitación Pública Internacional </t>
  </si>
  <si>
    <t>Contratación Directa </t>
  </si>
  <si>
    <t>Licitación Internacional Limitada </t>
  </si>
  <si>
    <t>SERVICIOS DE NO CONSULTORÍA</t>
  </si>
  <si>
    <t>Licitación Pública Internacional con Precalificación</t>
  </si>
  <si>
    <t>Licitación Pública Internacional en 2 etapas </t>
  </si>
  <si>
    <t>Documento de Licitación</t>
  </si>
  <si>
    <t>Licitación Pública Internacional por Lotes </t>
  </si>
  <si>
    <t>Selección Basada en la Calidad </t>
  </si>
  <si>
    <t>Comparación de Calificaciones</t>
  </si>
  <si>
    <t>CONSULTORÍAS FIRMAS</t>
  </si>
  <si>
    <t>Aviso de Expresiones de Interés</t>
  </si>
  <si>
    <t>Selección basada en el menor costo </t>
  </si>
  <si>
    <t>Selección Basado en Presupuesto Fijo </t>
  </si>
  <si>
    <t>Llave en mano</t>
  </si>
  <si>
    <t>Bienes </t>
  </si>
  <si>
    <t>Precios Unitarios</t>
  </si>
  <si>
    <t>CONSULTORÍAS INDIVIDUOS</t>
  </si>
  <si>
    <t>Suma Alzada</t>
  </si>
  <si>
    <t>Cantidad Estimada de Consultores:</t>
  </si>
  <si>
    <t>Obras </t>
  </si>
  <si>
    <t>No Objeción a los TdR de la Actividad</t>
  </si>
  <si>
    <t>Firma Contrato</t>
  </si>
  <si>
    <t>Suma global</t>
  </si>
  <si>
    <t>Consultoría - Firmas </t>
  </si>
  <si>
    <t>Suma global + Gastos Reembolsables</t>
  </si>
  <si>
    <t>CAPACITACIÓN</t>
  </si>
  <si>
    <t>Tiempo Trabajado</t>
  </si>
  <si>
    <t>Consultoría - Individuos </t>
  </si>
  <si>
    <t>Objeto de la Transferencia:</t>
  </si>
  <si>
    <t>Cantidad Estimada de Subproyectos:</t>
  </si>
  <si>
    <t>Comentarios</t>
  </si>
  <si>
    <t>Firma del Contrato / Convenio por Adjudicación de los Subproyectos</t>
  </si>
  <si>
    <t>Fecha de 
Transferencia</t>
  </si>
  <si>
    <t>3CV</t>
  </si>
  <si>
    <t>i. Siglas utilizadas en los Instrumentos de Planificación del Proyecto PN-L1146</t>
  </si>
  <si>
    <t>Proyecto de Apoyo para la Conservación y Gestión del Patrimonio Cultural y Natural (PN-L1146)</t>
  </si>
  <si>
    <t>Siglas utilizadas en los Instrumentos de Planificación del Proyecto</t>
  </si>
  <si>
    <t>1_MdR</t>
  </si>
  <si>
    <t>2_EDT</t>
  </si>
  <si>
    <t>Estructura de Descomposición de Entregables del Proyecto</t>
  </si>
  <si>
    <t>Esquema de Ejecución del Proyecto</t>
  </si>
  <si>
    <t>Cuadro de Costos del Proyecto a Nivel de Componentes</t>
  </si>
  <si>
    <t>6_PD</t>
  </si>
  <si>
    <t>7_Curva S</t>
  </si>
  <si>
    <t>Estructura del Proyecto</t>
  </si>
  <si>
    <t>Información para carga inicial del Plan de Adquisiciones</t>
  </si>
  <si>
    <t>CA_2. Tiempos</t>
  </si>
  <si>
    <t>Tiempos estimados utilizados para la programación de actividades en el PEP/POA</t>
  </si>
  <si>
    <t>Para toda la vida del Proyecto</t>
  </si>
  <si>
    <t>Unidad de Medida</t>
  </si>
  <si>
    <t>1.2.2</t>
  </si>
  <si>
    <t>1.2.3</t>
  </si>
  <si>
    <t>Administración del Proyecto</t>
  </si>
  <si>
    <t>Auditoría del Proyecto</t>
  </si>
  <si>
    <t>Evaluaciones del Proyecto</t>
  </si>
  <si>
    <t>Evaluación intermedia del Proyecto</t>
  </si>
  <si>
    <t>Evaluación final del Proyecto</t>
  </si>
  <si>
    <t>Resultados Asociados</t>
  </si>
  <si>
    <t>Final del Proyecto</t>
  </si>
  <si>
    <t xml:space="preserve">Medios de Verificación </t>
  </si>
  <si>
    <t>Costo</t>
  </si>
  <si>
    <t>Medios de Verificación</t>
  </si>
  <si>
    <t>-</t>
  </si>
  <si>
    <t>Sitio</t>
  </si>
  <si>
    <t>Centro</t>
  </si>
  <si>
    <t>Caseta</t>
  </si>
  <si>
    <t>Indicador</t>
  </si>
  <si>
    <t>Línea de Base (LB)</t>
  </si>
  <si>
    <t>Nombre del Proyecto</t>
  </si>
  <si>
    <t>Objetivo</t>
  </si>
  <si>
    <t>Objetivos específicos</t>
  </si>
  <si>
    <t>Apoyo para la Conservación y Gestión del Patrimonio Cultural y Natural (PN-L1146)</t>
  </si>
  <si>
    <t>1.2.2.1</t>
  </si>
  <si>
    <t>1.2.2.2</t>
  </si>
  <si>
    <t>1.2.3.1</t>
  </si>
  <si>
    <t>3.1.1</t>
  </si>
  <si>
    <t>3.1.2</t>
  </si>
  <si>
    <t>3.3.1</t>
  </si>
  <si>
    <t>3.3.2</t>
  </si>
  <si>
    <t>3.3.3</t>
  </si>
  <si>
    <t>8.2 Matriz de Planificación del Proyecto - MiAmbiente</t>
  </si>
  <si>
    <t>Componente/ Sub-Componente/Producto/ Actividad</t>
  </si>
  <si>
    <t>Cima del Volcán</t>
  </si>
  <si>
    <t>Estación de intepretación</t>
  </si>
  <si>
    <t xml:space="preserve">Servicios básicos   </t>
  </si>
  <si>
    <t>Internet</t>
  </si>
  <si>
    <t>Señalización</t>
  </si>
  <si>
    <t xml:space="preserve">Área de descanso  </t>
  </si>
  <si>
    <t>Global</t>
  </si>
  <si>
    <t xml:space="preserve">UBICACIÓN </t>
  </si>
  <si>
    <t>PARQUE NACIONAL VOLCÁN BARÚ</t>
  </si>
  <si>
    <t>PRESUPUESTO</t>
  </si>
  <si>
    <t xml:space="preserve">ESPECIFICACIONES TÉCNICAS </t>
  </si>
  <si>
    <t>Plataforma elevada (no cuadrada) de 30 m2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</si>
  <si>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Señal de entrada sobre nombre del lugar, horarios y tarifas. Materiales característicos del área protegida, resistentes, de fácil mantenimiento y cónsonos al paisajismo</t>
  </si>
  <si>
    <t>3 mesas de picnic de madera plástica prefabricadas bajo techo y un kiosco de estructura de metal con forro de madera de 12 m2. Incluye plano aprobado. Estacionamiento de 105 m2 cordón de concreto y grava compactada. Dos mesas de picnic en madera plástica</t>
  </si>
  <si>
    <t xml:space="preserve">Demolición de baños existentes-construcción de baño-vestidor de 75m2  para damas y caballeros con (2) duchas, inodoros y lavamanos en cada lado, incluye su sistema de tratamiento de agua residual. Incluye plano aprobado. Mejora del sistema de captación, conducción y almacenamiento de agua. Manejo de desechos sólidos: Crear infraestructura adecuada para colectar y tratar la cantidad de desechos generados por visitantes, transeúntes, por el personal del Parque. </t>
  </si>
  <si>
    <t>Sistemas alternativos de energía</t>
  </si>
  <si>
    <t>Panelería solar y sistema  eólico para generación de energía</t>
  </si>
  <si>
    <t xml:space="preserve">Servicio de Internet satelital </t>
  </si>
  <si>
    <t>Puesto de control</t>
  </si>
  <si>
    <t xml:space="preserve">Estructura adaptada a una arquitectura bioclimática y manejo de energías alternativas. Recopilación de información estadística que contribuirá con los procesos de planeación. </t>
  </si>
  <si>
    <t>Plataforma elevada (no cuadrada) de 30 m2 mínimo, sobre suelo con estructura en madera plástica, acero y aluminio; con desarrollo interpretativo del sitio indicado en el PUP con no más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</si>
  <si>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Dotación de una batería de baños ecológicos-7 (hombre-mujer) con sistema de captación de agua para lavamanos. Manejo de desechos sólidos.</t>
  </si>
  <si>
    <t xml:space="preserve">Incluye accesibilidad a internet satelital </t>
  </si>
  <si>
    <t>Señal de entrada sobre nombre del lugar e información de seguridad. Materiales característicos del área protegida, resistentes, de fácil mantenimiento y cónsonos al paisajismo</t>
  </si>
  <si>
    <t xml:space="preserve">3 casetas de descanso con cubierta ventilada de estructura de acero forro de madera cubierta de manto asfáltico. Mesas de picnic de madera plástica ancladas al suelo. </t>
  </si>
  <si>
    <t>Puesto de Control</t>
  </si>
  <si>
    <t>Readecuación del puesto de control existente agregando espacio adicional para 2 personas más, fungiendo como refugio. Equipamiento para primeros auxilios y equipamiento general</t>
  </si>
  <si>
    <t>Reubicacion de antenas</t>
  </si>
  <si>
    <t>Incluye el análisis de factibilidad legal, demolición de estructuras y el componente técnico que comprende diseño y construcción de torres y migración de concesionarios. Limpieza general y saneamiento paisajístico: Limpieza con sand blasting en las rocas con grafiti, limpieza general (chatarras, cables, basura en general, transformadores)</t>
  </si>
  <si>
    <t>Los Fogones</t>
  </si>
  <si>
    <t>Planos, construccción y equipamiento (camas, escritorios, sillas, TV, mesas, computador, four wheel, mantenimiento de infraestructura y four wheel).</t>
  </si>
  <si>
    <t>Albergue</t>
  </si>
  <si>
    <t>Planos aprobados, estructura de 20 m2 sobre pilote, limpieza para área de camping, paneleria solar + mantenimiento de todo el edificio. Estructura de 150 m2 para concesionarios que incluya dormitorios, baños, área administrativa, primeros auxilios y despensa de bebidas calientes con tienda de recuerdos, sistema de colección de agua lluvia y perforación de pozo, panelería solar + mantenimiento de todo el edificio. Incluye EIA y planos aprobados. Estacionamiento: Adecuación de sitio de estacionamiento en espacio frontal de 600 m2. Nivelación, cordón, cuneta, malla geotextil y grava compactada al 100%</t>
  </si>
  <si>
    <t>Conectividad a internet satelital</t>
  </si>
  <si>
    <t>Senderos</t>
  </si>
  <si>
    <t>Sendero Los Fogones - La Cima (Bosques Enanos): Diseño y construcción con señalética interpretativa y orientativa</t>
  </si>
  <si>
    <t>Plataforma elevada (no cuadrada) de 30 m2 miinimo,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</si>
  <si>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Baños con su ferretería completa tipo american standard. Mejora del sistema de captación, conducción y almacenamiento de agua. Manejo de desechos sólidos.</t>
  </si>
  <si>
    <t>Estructura con área administrativa, área de souvenirs, área para alimentos livianos, área de depósito 160 m2. Incluye plano aprobado y EIA categoría 2.</t>
  </si>
  <si>
    <t>Infraestructura para educación ambiental</t>
  </si>
  <si>
    <t>Aula educativa y mirador. Estructura de una planta baja y un nivel superior para mirador con área de baños-vestidor separados, con duchas, inodoros y lavamanos. El tamaño de la estructura será de 88m2 en planta baja y 60m2 en planta alta incluye mejora. Mejora del sistema de captación, conducción y almacenamiento de agua</t>
  </si>
  <si>
    <t>Refiere las señales interpretativas a lo largo del sendero 1 km.</t>
  </si>
  <si>
    <t>Diseño paisajistico y señalética de interpretación</t>
  </si>
  <si>
    <t>Internet satelital</t>
  </si>
  <si>
    <t>Un kiosco de estructura de metal con forro de madera de 12 m2. Incluye plano aprobado</t>
  </si>
  <si>
    <t>Señal de entrada sobre nombre del lugar, horarios y tarifas</t>
  </si>
  <si>
    <t>3 mesas de picnic de madera plástica prefabricadas bajo techo y un kiosco de estructura de metal con forro de madera de 12 m2. Incluye plano aprobado</t>
  </si>
  <si>
    <t>Mejora del sistema de captación, conducción y almacenamiento de agua</t>
  </si>
  <si>
    <t xml:space="preserve">Implementación del Estudio de Impacto Ambiental Estratégica del Parque </t>
  </si>
  <si>
    <t>Debido a los daños que han provocado los proyectos hidroeléctricos al área protegida y la expansión de la ganadería. Elaborado Estudio Ambiental Estratégico</t>
  </si>
  <si>
    <t>Programa de monitoreo</t>
  </si>
  <si>
    <t>Desarrollar un sistema de monitoreo permanente para los sitios de visita y actividades de uso público del PNVB: Capacitación de personal y alianzas estratégicas; Diseño y validación del sistema de monitoreo del PNVB, Elaboración de materiales de apoyo</t>
  </si>
  <si>
    <t>Implementación de plan de negocios y/o una propuesta de gestión (comanejo, concesiones)</t>
  </si>
  <si>
    <t>Plan de negocios del Sitios “Los Fogones” (provisión de servicios busca satisfacer las necesidades de los senderistas que acceden a la cima del Volcán Barú); 5 propuestas de comanejo; 3 concesiones de servicios turísticos en área protegida</t>
  </si>
  <si>
    <t>Programas complementarios de promoción, educación y capacitación</t>
  </si>
  <si>
    <t>Establecer un mecanismo de monitoreo de los efectos que ocasiona el uso público sobre los recursos naturales con el fin de adoptar medidas en tiempo para su uso adecuado y vincular a las actores locales a la promoción del PNVB</t>
  </si>
  <si>
    <t>Programa de integración con otras áreas protegidas</t>
  </si>
  <si>
    <t>El PNVB, como parte de la Reserva de la Biósfera La Amistad: Parque Internacional La Amistad, Humedal San Pond Sak, Parque Nacional Isla de Bastimentos, Bosque Protector Palo Seco, Reserva Forestal Fortuna y Humedal Laguna de Volcán. Realización de circuitos y productos de destino que deben integrarse, a través de asociación con autoridades y operadores de áreas vecinas con sus propios centros logísticos y destinos turísticos.</t>
  </si>
  <si>
    <t>Implementación del cobro en línea</t>
  </si>
  <si>
    <t>Establecimiento de sistema de registro de visitantes. Promover la implementación de nuevos mecanismos financieros. Diversificar oferta turística.</t>
  </si>
  <si>
    <t>Fortalecimiento de las cadenas de valor</t>
  </si>
  <si>
    <t>Fortalecimiento de los emprendimientos locales para el mejoramiento de la prestación del servicio turístico en la zona de influencia del PNVB. Mejorar el empoderamiento de líderes locales y prestadores de servicios sobre los beneficios que brinda la conservación del AP a la población local</t>
  </si>
  <si>
    <t>UBICACIÓN</t>
  </si>
  <si>
    <t>PARQUE NACIONAL COIBA</t>
  </si>
  <si>
    <t>Presupuesto PUP</t>
  </si>
  <si>
    <t>ESPECIFICACIONES TÉCNICAS</t>
  </si>
  <si>
    <t xml:space="preserve">Gambute </t>
  </si>
  <si>
    <t>Demolición, limpieza, acarreo y nivelación de terreno. 2000 m2 de edificios y estructuras existentes. 305 m2 / 448m2 Diseño y construcción de Centro de visitante y terraza del Centro de Atención al Visitante. 100m2 incluye administración, recepción y medio baño. 214 m2 sólo costo constructivo de habitación y baño completo (dormitorios concesionarios). 75m2 costo constructivo para dormitorio (personal del Ministerio de Ambiente). Salón multiuso (100m2). 30 m2 sanitarios- lavamanos y duchas</t>
  </si>
  <si>
    <t>Estaciones y panelería con herrajes inoxidables</t>
  </si>
  <si>
    <t>Cabañas</t>
  </si>
  <si>
    <t xml:space="preserve">Cabaña A. 749 m2 sólo costo constructivo de habitación y baño completo / Cabaña B. 302 m2 sólo costo constructivo de habitación y baño completo. </t>
  </si>
  <si>
    <t>10,000 m2. Paisajismo y paseos de conexión entre edificios y sendero. Diseño y construcción de plataformas (miradores)</t>
  </si>
  <si>
    <t>Muelle</t>
  </si>
  <si>
    <t xml:space="preserve">20 x 4 diseño y construcción </t>
  </si>
  <si>
    <t>Servicios básicos</t>
  </si>
  <si>
    <t xml:space="preserve">Servicio de internet satelital </t>
  </si>
  <si>
    <t>Panelería solar</t>
  </si>
  <si>
    <t xml:space="preserve">Colocación de muro de gavión aprox 15 mts de long, cielo raso completo, mejoras al techo, pintura gral, escaleras de acceso, zampeado con llorones y canales de desagüe posterior y lateral. Cosechadora de agua de lluvia. Mejoramiento al sistema de captación, conducción y almacenamiento de agua. Panelería solar. Instalación de panelería interpretativa. Torre de comunicación y equipo de radio. Equipamiento general de mobiliario y artefactos. </t>
  </si>
  <si>
    <t>Boyas</t>
  </si>
  <si>
    <t>Instalación de boyas de amarre</t>
  </si>
  <si>
    <t>Machete</t>
  </si>
  <si>
    <t>Atención al visitante</t>
  </si>
  <si>
    <t>165 metros de construcción. Edificio administrativo (Jefatura, salón de reuniones, registro y control, área de uso común). Baño para usuarios-visitantes: 40 metros de construcción baños para damas y caballeros</t>
  </si>
  <si>
    <t>146 metros de contrucción. Cabañas para guardaparques con área de cocina, lavanderia, baños con duchas e inodoros y espacio de uso comun</t>
  </si>
  <si>
    <t>Infraestructura de operaciones</t>
  </si>
  <si>
    <t>24 m2 para Taller de mantenimiento. Area de depósito de 12 m2. Sistema de captación, distribución y almacenamiento de agua. Sistema de tramiento de aguas residuales. Panelería solar. Equipamiento gral de mobiliario y artefactos</t>
  </si>
  <si>
    <t>Central Penal</t>
  </si>
  <si>
    <t>Estación con interpretación. Señalética de interpretación en edificio antiguo</t>
  </si>
  <si>
    <t>Paisajismo y paseos de conexión entre edificios y senderos</t>
  </si>
  <si>
    <t>40 metros de construcción baños para damas y caballeros</t>
  </si>
  <si>
    <t>Fortalecimiento institucional</t>
  </si>
  <si>
    <t>Requerimientos UNESCO</t>
  </si>
  <si>
    <t>Participación local</t>
  </si>
  <si>
    <t xml:space="preserve">Consolidación de las organizaciones comunitarias que fomenten la creación de capital social con capacidad de gestionar proyectos productivos. </t>
  </si>
  <si>
    <t>Sector privado</t>
  </si>
  <si>
    <t>Garantizar una experiencia de calidad para sus clientes/visitantes del PNC, que se traduzca en altos niveles de satisfacción y recomendación futura.</t>
  </si>
  <si>
    <t>ONG's</t>
  </si>
  <si>
    <t>Asesorar y apoyar a la administración del PNC para el desarrollo de proyectos de conservación y manejo de R. Naturales</t>
  </si>
  <si>
    <t>Sector académico</t>
  </si>
  <si>
    <t>Participar de forma activa en la educación ambiental orientada a temas de la conservación del PNC.</t>
  </si>
  <si>
    <t>Concesión de servicios de hospedaje (Sector Gambute). Concesión de servicios de hospedaje y alimentación (Playa Ranchería). Manejo compartido:  Capacitación de guías naturalistas del PN Coiba</t>
  </si>
  <si>
    <t>Cobro en línea</t>
  </si>
  <si>
    <t>Normativa y regulaciones básicas</t>
  </si>
  <si>
    <t>Normativa para las actividades de uso público permitidas (registro de embarcaciones y servicio de guianza)</t>
  </si>
  <si>
    <t>regulaciones básicas para la operación turística y manejo de visitantes (uso de playas, práctica de snorkel, buceo con tanque, avistamiento de cetáceos, avistamiento de aves, senderismo, pesca deportiva)</t>
  </si>
  <si>
    <t>BPPP SAN LORENZO</t>
  </si>
  <si>
    <t>Plataforma elevada (no cuadrada) de 30 m2 mínimo, sobre suelo con estructura en madera plástica, acero, aluminio; techada,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contempla techo  con caida de agua para cosecha.</t>
  </si>
  <si>
    <t>3 mesas de picnic de madera plástica prefabricadas bajo techo. Incluye plano aprobado</t>
  </si>
  <si>
    <t>Sistema de paneles solares</t>
  </si>
  <si>
    <t>Cosechadora de agua lluvia con sistema de almacenamiento. Baños para visitantes: Diseño y construcción de baños ecológicos (caballeros/damas) en base a una visitación de 50 personas diarias</t>
  </si>
  <si>
    <t>Mejoramiento y adecuación al sendero con señalización interpretativa. Mejoras al sendero (barandales, plataformas elevadas, señalización interpretativa)</t>
  </si>
  <si>
    <t>Achiote</t>
  </si>
  <si>
    <t>Centro para el visitante</t>
  </si>
  <si>
    <t>150 m2 incluye nivelación de terreno, administración, registro y boletería, recepción, tienda de recuerdos y  baño para visitantes. Incluye plano aprobado y EIA. Capacidad de atención para 50 pax</t>
  </si>
  <si>
    <t>Plataforma elevada (no cuadrada) de 30 m2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Estacionamientos: 350m2 de espacio para estacionar 5 buses y 5 vehículos en sitio con grava compactada y cordón cuneta</t>
  </si>
  <si>
    <t>Área de descanso</t>
  </si>
  <si>
    <t>Área de descanso y merenderos + tienda de recuerdos: 4 mesas de picnic de madera plástica prefabricadas bajo techo y un kiosco para venta de recuerdos, de estructura de metal con forro de madera de 30 m2. Incluye plano aprobado</t>
  </si>
  <si>
    <t xml:space="preserve">Sistema de abastecimiento principal de agua: Captación (pozo) conducción, almacenamiento y distribución. Cosechadora de agua lluvia con sistema de almacenamiento. Sistema de tratamiento de aguas residuales: Sistema de fosa séptica con filtro biológico  </t>
  </si>
  <si>
    <t xml:space="preserve">Senderos </t>
  </si>
  <si>
    <t>Incluye todos los puentes, pasamanos y panelería de interpretación y orientativa completa distancia aproximada 600 metros. Sendero de observación de aves:  Sendero elevado en madera plástica a la margen derecha carretera de Achiote en dirección a la Comunidad. Planos aprobados y panelería interpretativa (3 a 4 paneles). Incluye además especificaciones para personas con capacidades limitadas 250 metros aprox. Plataformas elevadas en madera plástica 20 m2 como parte del sendero de observación de aves, en dirección a la Comunidad de Achiote. Incluye planos aprobados</t>
  </si>
  <si>
    <t>150 m2  administración, registro y boletería, recepción y  baño para visitantes. Incluye plano aprobado y EIA. Capacidad de atención para 50 pax. Adecuaciónes al Puesto de control y recepción de visitantes</t>
  </si>
  <si>
    <t>4 mesas de picnic de madera plástica prefabricadas bajo techo y un kiosco de estructura de metal con forro de madera de 30 m2. Incluye plano aprobado</t>
  </si>
  <si>
    <t>4 mesas de picnic de madera plastica prefabricadas bajo techo y un kiosco para venta de recuerdos, de estructura de metal con forro de madera de 30 m2. Incluye plano aprobado</t>
  </si>
  <si>
    <t xml:space="preserve">Internet </t>
  </si>
  <si>
    <t>Servicio de internet</t>
  </si>
  <si>
    <t xml:space="preserve">Cosechadora de agua lluvia con sistema de almacenamiento. Sistema de tratamiento de aguas residuales: Sistema de fosa séptica con filtro biológico  </t>
  </si>
  <si>
    <t>Adecuación al sendero Aguacate, con señalización interpretativa. Incluye todos los puentes, pasamanos y panelería de interpretación y orientativa completa distancia aproximada 600 metros aprox</t>
  </si>
  <si>
    <t>Desembocadura Río Chagres</t>
  </si>
  <si>
    <t xml:space="preserve">Muelle   </t>
  </si>
  <si>
    <t>Rediseño y reconstrucción de muelle actual (rampa drenajes) incluye EIA, capacidad 40 personas. Suministro de 30 kayaks. Suministro de 30 salvavidas</t>
  </si>
  <si>
    <t>Muelle Gallo</t>
  </si>
  <si>
    <t>Embarcadero para kayaks</t>
  </si>
  <si>
    <t>Diseño y construcción Muelle para kayaks sobre pilotes y calzada de madera plástica 30 x 1.50 metros de dimensiónincluye EIA, capacidad 40 personas. suministro de 30 kayaks . suministro de 30 salvavidas</t>
  </si>
  <si>
    <t>Programa de mitigación de impactos</t>
  </si>
  <si>
    <t>medidas para reducir el consumo de agua y energía y promover su producción y uso eficiente; programas en las comunidades para la gestión de los residuos sólidos; diseñar en armonía con el entorno y a una escala adecuada; Protocolos para la atención de emergencias; Capacitar a la población en la evaluación de los riesgos y en la atención de situaciones de emergencia</t>
  </si>
  <si>
    <t xml:space="preserve">Fortalecimiento de las comunidades locales </t>
  </si>
  <si>
    <t>Fortalecer las capacidades empresariales de tal forma que familias e individuos se animen a desarrollar sus propios emprendimientos, y a establecer encadenamientos tanto con sus vecinos como con turoperadoras provinciales y nacionales. Esto también permite abrir oportunidades de empleo local para mujeres y personas jóvenes, combatir la pobreza y reducir la migración hacia otras regiones del país. Comunidades Aledañas, grupos relacionados con temas culturales y tradiciones del BPPP SL, Guías, Tour Operadores, Turistas y Funcionarios del Patronato de San Lorenzo y ACEASPA; Grupo Los Rapaces, Comunidad Achiote, grupos de jóvenes, residentes locales, Organizaciones de productores, otros.</t>
  </si>
  <si>
    <t>Manejo compartido para senderos: Senderos Skunk Hollow Road, Black Tank Road y Tiger Trail, Sendero El Pavón, el camino a playa Tortuguilla y el camino de acceso un muelle en la desembocadura del Río Chagres. Recorrido por el Río Chagres (concesión o co-manejo);  camino de Achiote y el sendero El Trogón (visitas a fincas productivas, otras).</t>
  </si>
  <si>
    <t>Funcionarios de MiAmbiente , Municipalidad ATP,AMP, ARAP, INAC, otros. Temas: Sensibilización sobre el Plan de Uso Público del parque. Monitoreo de indicadores del desarrollo turístico. Creación del comité desarrollo turístico multisectorial. Diseño y administración de senderos. Manejo de Áreas Protegidas. Manejo de flujo de visitantes. - Accesibilidad en Áreas Protegidas. Gestión del turismo sostenible. Buenas prácticas sostenibles. Seguridad. Alianzas Público - Privadas</t>
  </si>
  <si>
    <t>Sistematización de la experiencia; Intercambio de experiencias; Participación en eventos de difusión (pasantías, foros, congresos); Referente de buenas prácticas turísticas sostenibles</t>
  </si>
  <si>
    <t>Guías, Tour Operadores, Hoteles, agencias turísticas nacionales o turoperadores nacionales, Mayoristas operan por medio de operadores en Ciudad de Panamá, turistas que planean su viaje y realiza la compra de servicios directamente y clientes que puedan adquirir un paquete completo desde su país de origen.</t>
  </si>
  <si>
    <t>PN PORTOBELO</t>
  </si>
  <si>
    <t xml:space="preserve">Incluye puesto de control. Incluye terraza para venta de recuerdos, espacio de interpretación, venta de comidas rápidas, registro y boletería, duchas y servicios sanitarios. Aprox 130 m2. Equipamiento: Equipamiento gral de mobiliario y equipo médico y de seguridad básico </t>
  </si>
  <si>
    <t xml:space="preserve">Cosechadora de agua lluvia con sistema de almacenamiento. Sistema de tratamiento de aguas residuales. Manejo de desechos sólidos. </t>
  </si>
  <si>
    <t>Puerto Lindo</t>
  </si>
  <si>
    <t>Unidad de Servicios Básicos</t>
  </si>
  <si>
    <t>La Guaira</t>
  </si>
  <si>
    <t>Atención a visitantes</t>
  </si>
  <si>
    <t>Techo, cielo raso, baños para funcionarios y baños para visitantes, recepción, registro, boletería, área de dormitorio de guardaparques. Adecuación de espacio para tienda de recuerdos: un kiosco de estructura de metal con forro de madera de 12 m2. Incluye plano aprobado. Mejoramiento de estacionamiento: estacionamiento con cordón de concreto y grava compactada aprox 105m2</t>
  </si>
  <si>
    <t>Equipamiento de Playas</t>
  </si>
  <si>
    <t xml:space="preserve">Equipamiento de Playas (Playa blanca, playa Puerto Francés, playa huerta, playa mamey, túnel del amor, playa grande, isla grande) (7 playas) </t>
  </si>
  <si>
    <t>Diseño de productos ecoturísticos</t>
  </si>
  <si>
    <r>
      <t xml:space="preserve">Producto #1 “Playas del Parque Nacional Portobelo”; Producto #2 “Senderos de Naturaleza e Historia”; Producto #3 “Cultura local en el Parque Nacional Portobelo”; </t>
    </r>
    <r>
      <rPr>
        <strike/>
        <sz val="11"/>
        <color theme="1"/>
        <rFont val="Calibri"/>
        <family val="2"/>
        <scheme val="minor"/>
      </rPr>
      <t>Producto #4 “Conjunto Monumental e Histórico de Portobelo”</t>
    </r>
  </si>
  <si>
    <t>Monitoreo de impactos identificados en la elaboración del Plan de Uso Público del PNP; relacionados con Capacidad de Carga (CC), Limite de Cambio Aceptable (LCA) e indicadores relacionados con el destino. Indicadores: Indicadores de monitoreo para detectar impactos del turismo en las playas (Playa y su entorno inmediato libre de residuos sólidos (plásticos, vidrios, latas, otros); Pérdida de cobertura vegetal en el entorno de la playa; Calidad microbiológica del agua de mar); Indicadores de monitoreo de impactos del uso público en senderos (Desgaste del piso del sendero, daños a la flora); Indicadores de monitoreo de impactos del uso público en las comunidades (Emprendimientos locales asociados al turismo, Seguridad); Límite de Cambio Aceptable (LCA) e indicadores para el Conjunto Monumental</t>
  </si>
  <si>
    <t>Capacitación de transportistas acuáticos y guías locales o especializados en temas asociados patrimonio de la humanidad y ruta con nociones de manejo de grupos, historia natural, tradiciones, cultura y primeros auxilios. Adicionalmente otros relacionados con aspectos organizacionales tales como: fortalecimiento organizacional de cara a la protección de los recursos naturales, asociatividad, idiomas – inglés, capacitación sobre indicadores de monitoreo de experiencias, gestión del turismo sostenible y alianzas públicos – privadas con enfoque de Buenas Prácticas Turísticas Sostenibles. Fundación Bahía Portobelo, La escuelita del Ritmo, Green Corp Grupo Congo Mama Ari, Orgnizaciones de productores, grupos de jóvenes, residentes locales, otros.</t>
  </si>
  <si>
    <t>Tres módulos de servicios en Portobelo, Puerto Lindo y La Guaira, que sirvan como principales puntos de bienvenida a las playas. Los mismos serán gestionados por actores locales mediante un esquema de Convenio de Manejo Compartido. Servicios básicos como alojamiento, alimentos y bebidas, recuerdos, artesanías, información interpretativa y servicio de transporte de ida y regreso a las playas // En cuanto al sendero del Camino Real, éste se fortalecerá con el desarrollo de una serie de facilidades que incluyen un puesto de turismo, control y vigilancia cercana al Río Cascajal y un campamento con los servicios básicos necesarios para una experiencia segura y de calidad. El campamento será administrado por concesionario y ofrecerá alimentación, servicios sanitarios, área de descanso y espacio para tiendas de campaña.</t>
  </si>
  <si>
    <t>Integración de oferta con otras áreas protegidas con intercambio de experiencias. La región interoceánica tiene tanto patrimonio natural, como cultural, histórico y arqueológico que la "signa" como ruta de comunicación, de especies, de comercio, de humanos, de piratas y de estrategias militares: CAMINO REAL</t>
  </si>
  <si>
    <t>Hoteles, restaurantes, transportistas acuáticos, guías de turismo y tour operadores: Diferentes eslabones de la cadena en todos los niveles logran promover y comercializar la oferta del Parque Nacional Portobelo entre sus clientes: Hoteles de la provincia, boteros, turoperadores locales y nacionales, mayoristas internacionales, y otros.</t>
  </si>
  <si>
    <t>ok</t>
  </si>
  <si>
    <t>Llanos del Volcán</t>
  </si>
  <si>
    <t>Estación de intepretación: Plataforma elevada (no cuadrada) de 30 m2 mínimo, sobre suelo con estructura en madera plástica, acero y aluminio; con desarrollo interpretativo del sitio indicado en el PUP con no más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</si>
  <si>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Servicios básicos: Dotación de una batería de baños ecológicos-7 (hombre-mujer) con sistema de captación de agua para lavamanos. Manejo de desechos sólidos.</t>
  </si>
  <si>
    <t xml:space="preserve">Internet: Incluye accesibilidad a internet satelital </t>
  </si>
  <si>
    <t>Señalización: Señal de entrada sobre nombre del lugar e información de seguridad. Materiales característicos del área protegida, resistentes, de fácil mantenimiento y cónsonos al paisajismo</t>
  </si>
  <si>
    <t>Estación de intepretación: Plataforma elevada (no cuadrada) de 30 m2 miinimo,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</si>
  <si>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Señalización: Señal de entrada sobre nombre del lugar, horarios y tarifas</t>
  </si>
  <si>
    <t>Servicios básicos: Mejora del sistema de captación, conducción y almacenamiento de agua</t>
  </si>
  <si>
    <t>Camiseta</t>
  </si>
  <si>
    <t>Servicios básicos: Baños con su ferretería completa tipo american standard. Mejora del sistema de captación, conducción y almacenamiento de agua. Manejo de desechos sólidos.</t>
  </si>
  <si>
    <t xml:space="preserve"> Alto Respingo</t>
  </si>
  <si>
    <t>Señalización: Refiere las señales interpretativas a lo largo del sendero 1 km.</t>
  </si>
  <si>
    <t>Área de descanso: Diseño paisajistico y señalética de interpretación</t>
  </si>
  <si>
    <t>Alto Chiquero</t>
  </si>
  <si>
    <t>Estación de intepretación: Plataforma elevada (no cuadrada) de 30 m2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</si>
  <si>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Señalización: Señal de entrada sobre nombre del lugar, horarios y tarifas. Materiales característicos del área protegida, resistentes, de fácil mantenimiento y cónsonos al paisajismo</t>
  </si>
  <si>
    <t>Área de descanso: 3 mesas de picnic de madera plástica prefabricadas bajo techo y un kiosco de estructura de metal con forro de madera de 12 m2. Incluye plano aprobado. Estacionamiento de 105 m2 cordón de concreto y grava compactada. Dos mesas de picnic en madera plástica</t>
  </si>
  <si>
    <t xml:space="preserve">Servicios básicos: Demolición de baños existentes-construcción de baño-vestidor de 75m2  para damas y caballeros con (2) duchas, inodoros y lavamanos en cada lado, incluye su sistema de tratamiento de agua residual. Incluye plano aprobado. Mejora del sistema de captación, conducción y almacenamiento de agua. Manejo de desechos sólidos: Crear infraestructura adecuada para colectar y tratar la cantidad de desechos generados por visitantes, transeúntes, por el personal del Parque. </t>
  </si>
  <si>
    <t>Señalización: Estaciones y panelería con herrajes inoxidables</t>
  </si>
  <si>
    <t xml:space="preserve">Muelle: 20 x 4 diseño y construcción </t>
  </si>
  <si>
    <t>Señalización: Estación con interpretación. Señalética de interpretación en edificio antiguo</t>
  </si>
  <si>
    <t>Senderos: Paisajismo y paseos de conexión entre edificios y senderos</t>
  </si>
  <si>
    <t>Servicios básicos: 40 metros de construcción baños para damas y caballeros</t>
  </si>
  <si>
    <t>Área de descanso: 3 mesas de picnic de madera plástica prefabricadas bajo techo. Incluye plano aprobado</t>
  </si>
  <si>
    <t>3.3.1.1</t>
  </si>
  <si>
    <t>3.3.1.2</t>
  </si>
  <si>
    <t>Playa Tortuguilla</t>
  </si>
  <si>
    <t>3.3.1.1.1</t>
  </si>
  <si>
    <t>3.3.1.1.2</t>
  </si>
  <si>
    <t>3.3.1.2.1</t>
  </si>
  <si>
    <t>Estación de intepretación: Plataforma elevada (no cuadrada) de 30 m2 mínimo, sobre suelo con estructura en madera plástica, acero, aluminio; techada,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contempla techo  con caida de agua para cosecha.</t>
  </si>
  <si>
    <t>Servicios básicos: Cosechadora de agua lluvia con sistema de almacenamiento. Baños para visitantes: Diseño y construcción de baños ecológicos (caballeros/damas) en base a una visitación de 50 personas diarias</t>
  </si>
  <si>
    <t xml:space="preserve">Servicios básicos: Sistema de abastecimiento principal de agua: Captación (pozo) conducción, almacenamiento y distribución. Cosechadora de agua lluvia con sistema de almacenamiento. Sistema de tratamiento de aguas residuales: Sistema de fosa séptica con filtro biológico  </t>
  </si>
  <si>
    <t xml:space="preserve">Servicios básicos: Cosechadora de agua lluvia con sistema de almacenamiento. Sistema de tratamiento de aguas residuales: Sistema de fosa séptica con filtro biológico  </t>
  </si>
  <si>
    <t>Obra</t>
  </si>
  <si>
    <t xml:space="preserve">Puesto de control: Estructura adaptada a una arquitectura bioclimática y manejo de energías alternativas. Recopilación de información estadística que contribuirá con los procesos de planeación. </t>
  </si>
  <si>
    <t>Puesto de Control: Readecuación del puesto de control existente agregando espacio adicional para 2 personas más, fungiendo como refugio. Equipamiento para primeros auxilios y equipamiento general</t>
  </si>
  <si>
    <t>Infraestructura para educación ambiental: Aula educativa y mirador. Estructura de una planta baja y un nivel superior para mirador con área de baños-vestidor separados, con duchas, inodoros y lavamanos. El tamaño de la estructura será de 88m2 en planta baja y 60m2 en planta alta incluye mejora. Mejora del sistema de captación, conducción y almacenamiento de agua</t>
  </si>
  <si>
    <t xml:space="preserve">ACTIVIDADES PRINCIPALES </t>
  </si>
  <si>
    <t>PN Volcán Barú</t>
  </si>
  <si>
    <t>PN Coiba</t>
  </si>
  <si>
    <t>BPPP San Lorenzo</t>
  </si>
  <si>
    <t>PN Portobelo</t>
  </si>
  <si>
    <t>1. Conservación de la biodiversidad</t>
  </si>
  <si>
    <t>1.1. Prevención</t>
  </si>
  <si>
    <t>Normativa para las actividades de uso público permitidas y regulaciones básicas para la operación turística y manejo de visitantes</t>
  </si>
  <si>
    <t>Tenencia - invasiones de tierras, avance de la frontera agrícola, caza y tala</t>
  </si>
  <si>
    <t>Invasión del pez león; fenómenos ambientales (deslaves); contaminación de agua de la bahía</t>
  </si>
  <si>
    <t>1.2. Monitoreo</t>
  </si>
  <si>
    <t>Mitigación de impactos</t>
  </si>
  <si>
    <t>Monitoreo del desarrollo turístico</t>
  </si>
  <si>
    <t>2. Satisfacción de los visitantes</t>
  </si>
  <si>
    <t>2.1. Interpretación del patrimionio natural</t>
  </si>
  <si>
    <t>Señalización / Senderos</t>
  </si>
  <si>
    <t>2.2. Mejora de infraestructura y facilidades</t>
  </si>
  <si>
    <t>Servicios básicos  (abastecimiento de agua y aguas residuales)</t>
  </si>
  <si>
    <t>Servicios básicos  (saneamiento / desechos*)</t>
  </si>
  <si>
    <t>Muelles</t>
  </si>
  <si>
    <t>Equipamiento de playas</t>
  </si>
  <si>
    <t>Puestos de control y áreas de descanso</t>
  </si>
  <si>
    <t>Servicios básicos (bioseguridad)</t>
  </si>
  <si>
    <t>3. INSTITUCIONALIDAD</t>
  </si>
  <si>
    <t>Acceso social: Implementación de plan de negocios y/o una propuesta de gestión (comanejo, concesiones)</t>
  </si>
  <si>
    <t>Co-responsabilidad: Programas complementarios de promoción, educación y capacitación</t>
  </si>
  <si>
    <t>Fortalecimiento: Fortalecimiento de las cadenas de valor</t>
  </si>
  <si>
    <t xml:space="preserve">Global </t>
  </si>
  <si>
    <t>La Cima</t>
  </si>
  <si>
    <t>Sector Camiseta</t>
  </si>
  <si>
    <t>Alto Respingo</t>
  </si>
  <si>
    <t>Sector Llanos de Volcán</t>
  </si>
  <si>
    <t>GRAN TOTAL</t>
  </si>
  <si>
    <t>Taller de almacenamiento</t>
  </si>
  <si>
    <t>36 m2 costo constructuvo de edificio para depósito de herramientas y utilería en gral. Taller de mantenimiento (24m2). Depósito de lubricantes, combustibles e inflamables (24 m2). Espacio para planta electrica (16m2) / Equipamiento para seguridad y vigilancia</t>
  </si>
  <si>
    <t>Readecuación del sistema de captación, distribución y almacenamiento de agua para Gambute. Diseño y construcción del sistema de tratamiento de aguas residuales.</t>
  </si>
  <si>
    <t>Rehabilitación del área</t>
  </si>
  <si>
    <t xml:space="preserve">840m2. Adecuaciones y protección de espacios (cubierta edificación antigua). Apuntalamiento de edificio (paredes, barrotes y losas). Rehabilitación de la casa blanca (museo de sitio). </t>
  </si>
  <si>
    <t xml:space="preserve">Fortalecimiento de la Secretaría Técnica/Ejecutiva, de los Comités sectoriales y del propio Consejo Directivo para el Parque Nacional de Coiba. Se desarrollan Programas complementarios de promoción, educación y capacitación. Fondo Coiba. </t>
  </si>
  <si>
    <t>Control y vigilancia</t>
  </si>
  <si>
    <t>Renovación de botes: Casco, motor, ensamblaje, tolda, butacas; Equipo de seguridad:  Chaleco + radio + spots</t>
  </si>
  <si>
    <t xml:space="preserve">Eliminación de semovientes y manejo de la pesquería en el área. Actualización del plan de manejo. Evaluación de la eficacia de la gestión. Evaluación Ambiental Estratégica (EAE) en la Zonificación del Borde Costero </t>
  </si>
  <si>
    <t xml:space="preserve">Playa Tortuguilla </t>
  </si>
  <si>
    <r>
      <t xml:space="preserve">Senderos naturales al interior del área protegida. Recorridos por el río Chagres. Experiencia natural-rural-cultural en las comunidades. </t>
    </r>
    <r>
      <rPr>
        <strike/>
        <sz val="11"/>
        <color theme="1"/>
        <rFont val="Calibri"/>
        <family val="2"/>
        <scheme val="minor"/>
      </rPr>
      <t>Visita al Castillo de San Lorenzo</t>
    </r>
  </si>
  <si>
    <t>Presupuesto PNVB</t>
  </si>
  <si>
    <t>Presupuesto PNC</t>
  </si>
  <si>
    <t>Presupuesto BPPPSL</t>
  </si>
  <si>
    <t>Presupuesto PNP</t>
  </si>
  <si>
    <t>Contrapartida</t>
  </si>
  <si>
    <t>Manejo de la pesquería del área / Eliminación de semovientes</t>
  </si>
  <si>
    <t xml:space="preserve">Actualización Plan de Manejo. Evaluación de la eficacia de la gestión. Evaluación Ambiental Estratégica (EAE) en la Zonificación del Borde Costero </t>
  </si>
  <si>
    <t>Atención para visitante</t>
  </si>
  <si>
    <t>Servicios básicos  (internet, desechos*)</t>
  </si>
  <si>
    <t>Fortalecimiento Consejo Directivo para el Parque Nacional de Coiba. Fondo Coiba</t>
  </si>
  <si>
    <t>PNVB</t>
  </si>
  <si>
    <t>PNC</t>
  </si>
  <si>
    <t>BPPPSL</t>
  </si>
  <si>
    <t>PNP</t>
  </si>
  <si>
    <t>AREA PROTEGIDA</t>
  </si>
  <si>
    <t>Parque Nacional Volcán Barú</t>
  </si>
  <si>
    <t>Parque Nacional Coiba</t>
  </si>
  <si>
    <t>Canal Afuera</t>
  </si>
  <si>
    <t>Sede Administrativa</t>
  </si>
  <si>
    <t>Producto asociado en la Matriz de Planif.</t>
  </si>
  <si>
    <t># EDT</t>
  </si>
  <si>
    <t xml:space="preserve">Producto </t>
  </si>
  <si>
    <t>Producto 6</t>
  </si>
  <si>
    <t>Centro para el visitante: Demolición, limpieza, acarreo y nivelación de terreno. 2000 m2 de edificios y estructuras existentes. 305 m2 / 448m2 Diseño y construcción de Centro de visitante y terraza del Centro de Atención al Visitante. 100m2 incluye administración, recepción y medio baño. 214 m2 sólo costo constructivo de habitación y baño completo (dormitorios concesionarios). 75m2 costo constructivo para dormitorio (personal del Ministerio de Ambiente). Salón multiuso (100m2). 30 m2 sanitarios- lavamanos y duchas</t>
  </si>
  <si>
    <t>Producto 12</t>
  </si>
  <si>
    <r>
      <t>Taller de mantenimiento: 36 m</t>
    </r>
    <r>
      <rPr>
        <vertAlign val="superscript"/>
        <sz val="10"/>
        <rFont val="Calibri"/>
        <family val="2"/>
        <scheme val="minor"/>
      </rPr>
      <t>2</t>
    </r>
    <r>
      <rPr>
        <sz val="10"/>
        <rFont val="Calibri"/>
        <family val="2"/>
        <scheme val="minor"/>
      </rPr>
      <t xml:space="preserve"> costo constructivo de edificio para depósito de herramientas y utilería en gral. Taller de mantenimiento (24m</t>
    </r>
    <r>
      <rPr>
        <vertAlign val="superscript"/>
        <sz val="10"/>
        <rFont val="Calibri"/>
        <family val="2"/>
        <scheme val="minor"/>
      </rPr>
      <t>2</t>
    </r>
    <r>
      <rPr>
        <sz val="10"/>
        <rFont val="Calibri"/>
        <family val="2"/>
        <scheme val="minor"/>
      </rPr>
      <t>). Depósito de lubricantes, combustibles e inflamables (24 m</t>
    </r>
    <r>
      <rPr>
        <vertAlign val="superscript"/>
        <sz val="10"/>
        <rFont val="Calibri"/>
        <family val="2"/>
        <scheme val="minor"/>
      </rPr>
      <t>2</t>
    </r>
    <r>
      <rPr>
        <sz val="10"/>
        <rFont val="Calibri"/>
        <family val="2"/>
        <scheme val="minor"/>
      </rPr>
      <t>). Espacio para planta electrica (16m</t>
    </r>
    <r>
      <rPr>
        <vertAlign val="superscript"/>
        <sz val="10"/>
        <rFont val="Calibri"/>
        <family val="2"/>
        <scheme val="minor"/>
      </rPr>
      <t>2</t>
    </r>
    <r>
      <rPr>
        <sz val="10"/>
        <rFont val="Calibri"/>
        <family val="2"/>
        <scheme val="minor"/>
      </rPr>
      <t>) / Equipamiento para seguridad y vigilancia</t>
    </r>
  </si>
  <si>
    <t>Servicios básicos: Readecuación del sistema de captación, distribución y almacenamiento de agua para Gambute. Diseño y construcción del sistema de tratamiento de aguas residuales.</t>
  </si>
  <si>
    <t xml:space="preserve">Internet: Servicio de internet satelital </t>
  </si>
  <si>
    <r>
      <t>Rehabilitación del área: 840 m</t>
    </r>
    <r>
      <rPr>
        <vertAlign val="superscript"/>
        <sz val="10"/>
        <rFont val="Calibri"/>
        <family val="2"/>
        <scheme val="minor"/>
      </rPr>
      <t>2</t>
    </r>
    <r>
      <rPr>
        <sz val="10"/>
        <rFont val="Calibri"/>
        <family val="2"/>
        <scheme val="minor"/>
      </rPr>
      <t xml:space="preserve">. Adecuaciones y protección de espacios (cubierta edificación antigua). Apuntalamiento del edificio (paredes, barrotes y losas). Rehabilitación de la casa blanca (museo de sitio). </t>
    </r>
  </si>
  <si>
    <t>Producto 8</t>
  </si>
  <si>
    <t>Producto 7</t>
  </si>
  <si>
    <t>CL</t>
  </si>
  <si>
    <t>Puesto de Control: 146 m de control. Cabañas para guardaparques con área de cocina, lavanderia, baños con duchas e inodoros y espacio de uso comun</t>
  </si>
  <si>
    <r>
      <t>Infraestructura de operaciones: 24 m</t>
    </r>
    <r>
      <rPr>
        <vertAlign val="superscript"/>
        <sz val="10"/>
        <rFont val="Calibri"/>
        <family val="2"/>
        <scheme val="minor"/>
      </rPr>
      <t>2</t>
    </r>
    <r>
      <rPr>
        <sz val="10"/>
        <rFont val="Calibri"/>
        <family val="2"/>
        <scheme val="minor"/>
      </rPr>
      <t xml:space="preserve"> para Taller de mantenimiento. Area de depósito de 12 m</t>
    </r>
    <r>
      <rPr>
        <vertAlign val="superscript"/>
        <sz val="10"/>
        <rFont val="Calibri"/>
        <family val="2"/>
        <scheme val="minor"/>
      </rPr>
      <t>2</t>
    </r>
    <r>
      <rPr>
        <sz val="10"/>
        <rFont val="Calibri"/>
        <family val="2"/>
        <scheme val="minor"/>
      </rPr>
      <t>. Sistema de captación, distribución y almacenamiento de agua. Sistema de tramiento de aguas residuales. Panelería solar. Equipamiento gral de mobiliario y artefactos</t>
    </r>
  </si>
  <si>
    <t>Producto 13</t>
  </si>
  <si>
    <t>Centro administrativo rehabilitado</t>
  </si>
  <si>
    <r>
      <t>Atención a visitantes: Techo, cielo raso, baños para funcionarios y baños para visitantes, recepción, registro, boletería, área de dormitorio de guardaparques. Adecuación de espacio para tienda de recuerdos: un kiosco de estructura de metal con forro de madera de 12 m</t>
    </r>
    <r>
      <rPr>
        <vertAlign val="superscript"/>
        <sz val="10"/>
        <rFont val="Calibri"/>
        <family val="2"/>
        <scheme val="minor"/>
      </rPr>
      <t>2</t>
    </r>
    <r>
      <rPr>
        <sz val="10"/>
        <rFont val="Calibri"/>
        <family val="2"/>
        <scheme val="minor"/>
      </rPr>
      <t>. Incluye plano aprobado. Mejoramiento de estacionamiento: estacionamiento con cordón de concreto y grava compactada aprox 105m</t>
    </r>
    <r>
      <rPr>
        <vertAlign val="superscript"/>
        <sz val="10"/>
        <rFont val="Calibri"/>
        <family val="2"/>
        <scheme val="minor"/>
      </rPr>
      <t>2</t>
    </r>
  </si>
  <si>
    <t>Producto 14</t>
  </si>
  <si>
    <r>
      <t>Estación de intepretación: Plataforma elevada (no cuadrada) de 30 m</t>
    </r>
    <r>
      <rPr>
        <vertAlign val="superscript"/>
        <sz val="10"/>
        <rFont val="Calibri"/>
        <family val="2"/>
        <scheme val="minor"/>
      </rPr>
      <t>2</t>
    </r>
    <r>
      <rPr>
        <sz val="10"/>
        <rFont val="Calibri"/>
        <family val="2"/>
        <scheme val="minor"/>
      </rPr>
      <t xml:space="preserve"> mínimo, sobre suelo con estructura en madera plástica, acero, aluminio; techada,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contempla techo  con caida de agua para cosecha.</t>
    </r>
  </si>
  <si>
    <r>
      <t>Centro para el visitante: 150 m</t>
    </r>
    <r>
      <rPr>
        <vertAlign val="superscript"/>
        <sz val="10"/>
        <rFont val="Calibri"/>
        <family val="2"/>
        <scheme val="minor"/>
      </rPr>
      <t>2</t>
    </r>
    <r>
      <rPr>
        <sz val="10"/>
        <rFont val="Calibri"/>
        <family val="2"/>
        <scheme val="minor"/>
      </rPr>
      <t xml:space="preserve"> incluye nivelación de terreno, administración, registro y boletería, recepción, tienda de recuerdos y  baño para visitantes. Incluye plano aprobado y EIA. Capacidad de atención para 50 pax</t>
    </r>
  </si>
  <si>
    <r>
      <t>Estación de intepretación: Plataforma elevada (no cuadrada) de 30 m</t>
    </r>
    <r>
      <rPr>
        <vertAlign val="superscript"/>
        <sz val="10"/>
        <rFont val="Calibri"/>
        <family val="2"/>
        <scheme val="minor"/>
      </rPr>
      <t>2</t>
    </r>
    <r>
      <rPr>
        <sz val="10"/>
        <rFont val="Calibri"/>
        <family val="2"/>
        <scheme val="minor"/>
      </rPr>
      <t xml:space="preserve">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Estacionamientos: 350m</t>
    </r>
    <r>
      <rPr>
        <vertAlign val="superscript"/>
        <sz val="10"/>
        <rFont val="Calibri"/>
        <family val="2"/>
        <scheme val="minor"/>
      </rPr>
      <t>2</t>
    </r>
    <r>
      <rPr>
        <sz val="10"/>
        <rFont val="Calibri"/>
        <family val="2"/>
        <scheme val="minor"/>
      </rPr>
      <t xml:space="preserve"> de espacio para estacionar 5 buses y 5 vehículos en sitio con grava compactada y cordón cuneta</t>
    </r>
  </si>
  <si>
    <r>
      <t>Área de descanso: Área de descanso y merenderos + tienda de recuerdos: 4 mesas de picnic de madera plástica prefabricadas bajo techo y un kiosco para venta de recuerdos, de estructura de metal con forro de madera de 30 m</t>
    </r>
    <r>
      <rPr>
        <vertAlign val="superscript"/>
        <sz val="10"/>
        <rFont val="Calibri"/>
        <family val="2"/>
        <scheme val="minor"/>
      </rPr>
      <t>2</t>
    </r>
    <r>
      <rPr>
        <sz val="10"/>
        <rFont val="Calibri"/>
        <family val="2"/>
        <scheme val="minor"/>
      </rPr>
      <t>. Incluye plano aprobado</t>
    </r>
  </si>
  <si>
    <r>
      <t>Centro para el visitante: 150 m</t>
    </r>
    <r>
      <rPr>
        <vertAlign val="superscript"/>
        <sz val="10"/>
        <rFont val="Calibri"/>
        <family val="2"/>
        <scheme val="minor"/>
      </rPr>
      <t>2</t>
    </r>
    <r>
      <rPr>
        <sz val="10"/>
        <rFont val="Calibri"/>
        <family val="2"/>
        <scheme val="minor"/>
      </rPr>
      <t xml:space="preserve">  administración, registro y boletería, recepción y  baño para visitantes. Incluye plano aprobado y EIA. Capacidad de atención para 50 pax. Adecuaciónes al Puesto de control y recepción de visitantes</t>
    </r>
  </si>
  <si>
    <r>
      <t>Señalización: 4 mesas de picnic de madera plástica prefabricadas bajo techo y un kiosco de estructura de metal con forro de madera de 30 m</t>
    </r>
    <r>
      <rPr>
        <vertAlign val="superscript"/>
        <sz val="10"/>
        <rFont val="Calibri"/>
        <family val="2"/>
        <scheme val="minor"/>
      </rPr>
      <t>2</t>
    </r>
    <r>
      <rPr>
        <sz val="10"/>
        <rFont val="Calibri"/>
        <family val="2"/>
        <scheme val="minor"/>
      </rPr>
      <t>. Incluye plano aprobado</t>
    </r>
  </si>
  <si>
    <r>
      <t>Área de descanso: 4 mesas de picnic de madera plastica prefabricadas bajo techo y un kiosco para venta de recuerdos, de estructura de metal con forro de madera de 30 m</t>
    </r>
    <r>
      <rPr>
        <vertAlign val="superscript"/>
        <sz val="10"/>
        <rFont val="Calibri"/>
        <family val="2"/>
        <scheme val="minor"/>
      </rPr>
      <t>2</t>
    </r>
    <r>
      <rPr>
        <sz val="10"/>
        <rFont val="Calibri"/>
        <family val="2"/>
        <scheme val="minor"/>
      </rPr>
      <t>. Incluye plano aprobado</t>
    </r>
  </si>
  <si>
    <t>Senderos: Adecuación al sendero Aguacate, con señalización interpretativa. Incluye todos los puentes, pasamanos y panelería de interpretación y orientativa completa distancia aproximada 600 m aprox.</t>
  </si>
  <si>
    <t>Muelle: Rediseño y reconstrucción de muelle actual (rampa drenajes) incluye EIA, capacidad 40 personas. Suministro de 30 kayaks. Suministro de 30 salvavidas</t>
  </si>
  <si>
    <t>Puestos de Control rehabilitados</t>
  </si>
  <si>
    <t>Producto 15</t>
  </si>
  <si>
    <t xml:space="preserve">Área de descanso: 3 casetas de descanso con cubierta ventilada de estructura de acero forro de madera cubierta de manto asfáltico. Mesas de picnic de madera plástica ancladas al suelo. </t>
  </si>
  <si>
    <t>Internet: Conectividad a internet satelital</t>
  </si>
  <si>
    <t>Senderos: Sendero Los Fogones - La Cima (Bosques Enanos): Diseño y construcción con señalética interpretativa y orientativa</t>
  </si>
  <si>
    <t>Área de descanso: 3 mesas de picnic de madera plástica prefabricadas bajo techo y un kiosco de estructura de metal con forro de madera de 12 m2. Incluye plano aprobado</t>
  </si>
  <si>
    <t>Internet: Internet satelital</t>
  </si>
  <si>
    <r>
      <t>Estación de intepretación: Plataforma elevada (no cuadrada) de 30 m</t>
    </r>
    <r>
      <rPr>
        <vertAlign val="superscript"/>
        <sz val="10"/>
        <rFont val="Calibri"/>
        <family val="2"/>
        <scheme val="minor"/>
      </rPr>
      <t>2</t>
    </r>
    <r>
      <rPr>
        <sz val="10"/>
        <rFont val="Calibri"/>
        <family val="2"/>
        <scheme val="minor"/>
      </rPr>
      <t xml:space="preserve"> mínimo,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r>
  </si>
  <si>
    <t>Centro para el visitante: Estructura con área administrativa, área de souvenirs, área para alimentos livianos, área de depósito 160 m2. Incluye plano aprobado y EIA categoría 2.</t>
  </si>
  <si>
    <r>
      <t>Centro para el visitante: Un kiosco de estructura de metal con forro de madera de 12 m</t>
    </r>
    <r>
      <rPr>
        <vertAlign val="superscript"/>
        <sz val="10"/>
        <rFont val="Calibri"/>
        <family val="2"/>
        <scheme val="minor"/>
      </rPr>
      <t>2</t>
    </r>
    <r>
      <rPr>
        <sz val="10"/>
        <rFont val="Calibri"/>
        <family val="2"/>
        <scheme val="minor"/>
      </rPr>
      <t>. Incluye plano aprobado</t>
    </r>
  </si>
  <si>
    <t xml:space="preserve">Internet: Servicio de Internet satelital </t>
  </si>
  <si>
    <t>Puestos de control: Planos, construccción y equipamiento (camas, escritorios, sillas, TV, mesas, computador, four wheel, mantenimiento de infraestructura y four wheel).</t>
  </si>
  <si>
    <t>Componente / Sub-Componente/Producto</t>
  </si>
  <si>
    <t>Costo Unitario USD (incl. Imp.)</t>
  </si>
  <si>
    <t>Productos</t>
  </si>
  <si>
    <t>Plan/Parque</t>
  </si>
  <si>
    <t>Sitios de visitación construidos y/o rehabilitados</t>
  </si>
  <si>
    <r>
      <t>Cabañas: Cabaña A. 749 m</t>
    </r>
    <r>
      <rPr>
        <vertAlign val="superscript"/>
        <sz val="10"/>
        <rFont val="Calibri"/>
        <family val="2"/>
        <scheme val="minor"/>
      </rPr>
      <t>2</t>
    </r>
    <r>
      <rPr>
        <sz val="10"/>
        <rFont val="Calibri"/>
        <family val="2"/>
        <scheme val="minor"/>
      </rPr>
      <t xml:space="preserve"> sólo costo constructivo de habitación y baño completo / Cabaña B. 302 m</t>
    </r>
    <r>
      <rPr>
        <vertAlign val="superscript"/>
        <sz val="10"/>
        <rFont val="Calibri"/>
        <family val="2"/>
        <scheme val="minor"/>
      </rPr>
      <t>2</t>
    </r>
    <r>
      <rPr>
        <sz val="10"/>
        <rFont val="Calibri"/>
        <family val="2"/>
        <scheme val="minor"/>
      </rPr>
      <t xml:space="preserve"> sólo costo constructivo de habitación y baño completo. </t>
    </r>
  </si>
  <si>
    <t>Organización comunitaria</t>
  </si>
  <si>
    <t>Construcción y/o Rehabilitación de Obras civiles en Gambute</t>
  </si>
  <si>
    <t>Provisión de Servicios Básicos en Gambute</t>
  </si>
  <si>
    <t>Provisión de Servicios de Internet para Gambute</t>
  </si>
  <si>
    <t>Construcción y/o Rehabilitación de Senderos en Gambute</t>
  </si>
  <si>
    <t>Construcción y/o Rehabilitación de Señalización en Gambute</t>
  </si>
  <si>
    <t>Construcción y/o Rehabilitación de Obras civiles en Central Penal</t>
  </si>
  <si>
    <t>Construcción y/o Rehabilitación de Señalización en Central Penal</t>
  </si>
  <si>
    <t>Construcción y/o Rehabilitación de Senderos en Central Penal</t>
  </si>
  <si>
    <t>Provisión de Servicios Básicos en Central Penal</t>
  </si>
  <si>
    <t>Construcción y/o Rehabilitación de Obras civiles en Machete</t>
  </si>
  <si>
    <t>Provisión de Servicios de Internet para Machete</t>
  </si>
  <si>
    <t>Unidad de Servicios Básicos: Incluye EIA, planos aprobados. Deberá contener área para guardaparques, espacio para atención al visitante, boletería y administración, plataforma de interpretación a espacio abierto, baños para visitantes </t>
  </si>
  <si>
    <t>Construcción y/o Rehabilitación de Señalización en Camino Real</t>
  </si>
  <si>
    <t>Construcción y/o Rehabilitación de Senderos en Camino Real</t>
  </si>
  <si>
    <t>Construcciones y/ u Obras civiles de Rehabilitación en Camino Real</t>
  </si>
  <si>
    <t>Construcciones y/ u Obras civiles de Rehabilitación para el Centro Administrativo</t>
  </si>
  <si>
    <t>Sitios de visitación construidos y/o rehabiltiados</t>
  </si>
  <si>
    <t>Construcciones y/ u Obras civiles de Rehabilitación para Tortuguilla</t>
  </si>
  <si>
    <t>3.3.1.1.1.2</t>
  </si>
  <si>
    <t>Provisión de Servicios básicos para Playa Tortuguilla</t>
  </si>
  <si>
    <t>Construcciones y/ u Obras civiles de Rehabilitación para Achiote</t>
  </si>
  <si>
    <t>Provisión de Servicios básicos para Achiote</t>
  </si>
  <si>
    <t>Rediseño y reconstrucción del muelle en la Desembocadura Rio Chagres</t>
  </si>
  <si>
    <t>Construcciones y/ u Obras civiles de Rehabilitación para Cima del Volcán</t>
  </si>
  <si>
    <t>Construcción y/o Rehabilitación de Señalización en la Cima del Volcán</t>
  </si>
  <si>
    <t>Provisión de Servicios básicos para la Cima del Volcán</t>
  </si>
  <si>
    <t>Provisión de Servicios de Internet  para la Cima del Volcán</t>
  </si>
  <si>
    <t>Construcción y/o Rehabilitación de Senderos en Los Fogones</t>
  </si>
  <si>
    <t>Provisión de Servicios de Internet  para Los Fogones</t>
  </si>
  <si>
    <t>Construcciones y/ u Obras civiles de Rehabilitación para Llanos del Volcán</t>
  </si>
  <si>
    <t>Construcción y/o Rehabilitación de Señalización en Llanos del Volcán</t>
  </si>
  <si>
    <t>Provisión de Servicios básicos para Llanos del Volcán</t>
  </si>
  <si>
    <t>Provisión de Servicios de Internet  para Llanos del Volcán</t>
  </si>
  <si>
    <t>Construcciones y/ u Obras civiles de Rehabilitación para Camiseta</t>
  </si>
  <si>
    <t>Provisión de Servicios básicos para Camiseta</t>
  </si>
  <si>
    <t>Construcciones y/ u Obras civiles de Rehabilitación para Alto Respingo</t>
  </si>
  <si>
    <t>Construcción y/o Rehabilitación de Señalización en Alto Respingo</t>
  </si>
  <si>
    <t>Construcción y/o Rehabilitación de Señalización en Alto Chiquero</t>
  </si>
  <si>
    <t>Provisión de Servicios básicos para Alto Chiquero</t>
  </si>
  <si>
    <t>Provisión de Servicios de Internet  para Alto Chiquero</t>
  </si>
  <si>
    <t>Diferencia</t>
  </si>
  <si>
    <t>Provisión de Servicios básicos para Camino Real</t>
  </si>
  <si>
    <t>Servicios básicos: Cosechadora de agua lluvia con sistema de almacenamiento. Sistema de tratamiento de aguas residuales. Manejo de desechos sólidos.</t>
  </si>
  <si>
    <t>Senderos: Rehabilitación de senderos “La Trinchera” y sendero “ Isla Grande”: bancas, paneles interpretativos, baños/vestidor damas-caballeros, mesas, sistema de disposición de residuos, señalética</t>
  </si>
  <si>
    <t xml:space="preserve"> Componente 3. Preservación y Puesta en Valor de Bienes Naturales</t>
  </si>
  <si>
    <t>Plan</t>
  </si>
  <si>
    <t>Consultor/mes</t>
  </si>
  <si>
    <t>Plataforma</t>
  </si>
  <si>
    <t>Imprevistos</t>
  </si>
  <si>
    <t>Referencias</t>
  </si>
  <si>
    <t>3.1.3</t>
  </si>
  <si>
    <t>%</t>
  </si>
  <si>
    <t>Obs.</t>
  </si>
  <si>
    <t>Playas equipadas</t>
  </si>
  <si>
    <r>
      <t xml:space="preserve">Diseño y construcción de emarcadero </t>
    </r>
    <r>
      <rPr>
        <sz val="10"/>
        <rFont val="Calibri"/>
        <family val="2"/>
        <scheme val="minor"/>
      </rPr>
      <t>en Muelle Gallo</t>
    </r>
  </si>
  <si>
    <t>Puntos de accesos construidos y/o rehabilitados</t>
  </si>
  <si>
    <t>Provisión de Servicios de Internet para Alto Respingo</t>
  </si>
  <si>
    <t xml:space="preserve">Provisión de Sistemas Alternativos de Energía en Gambute: Panelería solar </t>
  </si>
  <si>
    <t>Provisión de Sistemas Alternativos de Energía en Camino Real: Sistema de Paneles Solares</t>
  </si>
  <si>
    <t>Provisión de Sistemas Alternativos de Energía en Playa Tortuguilla: Sistema de paneles solares</t>
  </si>
  <si>
    <t>Provisión de Sistemas Alternativos de Energía en el Área Protegida: Sistema de paneles solares</t>
  </si>
  <si>
    <t>Construcción y/o Rehabilitación de Señalización en el Área Protegida</t>
  </si>
  <si>
    <t>Construcción y/o Rehabilitación de Senderos en el Área Protegida</t>
  </si>
  <si>
    <t>Provisión de Servicios básicos para el Área Protegida</t>
  </si>
  <si>
    <t>Provisión de Servicios de Internet  para el Área Protegida</t>
  </si>
  <si>
    <t>Diseño y construcción de muelle sobre pilotes y calzada de madera plástica 30 x 1.50 metros de dimensiónincluye EIA, capacidad 40 personas. suministro de 30 kayaks . suministro de 30 salvavidas</t>
  </si>
  <si>
    <t>Provisión de Sistemas Alternativos de Energía en Llanos del Volcán: Panelería solar y sistema  eólico para generación de energía</t>
  </si>
  <si>
    <t>Provisión de Sistemas Alternativos de Energía en Alto Chiquero: Panelería solar y sistema  eólico para generación de energía</t>
  </si>
  <si>
    <t>Programado</t>
  </si>
  <si>
    <t>Préstamo BID</t>
  </si>
  <si>
    <t>Centros administrativos construidos y/o rehabilitados</t>
  </si>
  <si>
    <t xml:space="preserve">Provisión de Equipamiento para Playas: Playa Blanca, Playa Puerto Francés, Playa Huerta, Playa Mamey, Túnel del Amor, Playa Grande, Isla Grande (7 playas) </t>
  </si>
  <si>
    <t>Capacitación de transportistas acuáticos y guías locales/especializados en AAPP</t>
  </si>
  <si>
    <r>
      <t>Senderos: 10,000 m</t>
    </r>
    <r>
      <rPr>
        <vertAlign val="superscript"/>
        <sz val="10"/>
        <color rgb="FFFF0000"/>
        <rFont val="Calibri"/>
        <family val="2"/>
        <scheme val="minor"/>
      </rPr>
      <t>2</t>
    </r>
    <r>
      <rPr>
        <sz val="10"/>
        <color rgb="FFFF0000"/>
        <rFont val="Calibri"/>
        <family val="2"/>
        <scheme val="minor"/>
      </rPr>
      <t xml:space="preserve">. Paisajismo y paseos de conexión entre edificios y sendero. Diseño y construcción de plataformas (miradores) </t>
    </r>
  </si>
  <si>
    <t>1.2.1</t>
  </si>
  <si>
    <t>1.2.1.1</t>
  </si>
  <si>
    <t>1.2.1.2</t>
  </si>
  <si>
    <t>Producto 12: Intervenciones en puntos estratégicos del Parque Nacional de Coiba para preservación y valorización, realizadas</t>
  </si>
  <si>
    <t>Producto 13: Intervenciones en puntos estratégicos del Parque Nacional Portobelo para preservación y valorización, realizadas</t>
  </si>
  <si>
    <t>Producto 14: Intervenciones en puntos estratégicos del Bosque Protector y Paisaje Protegido de San Lorenzo para preservación y valorización, realizadas</t>
  </si>
  <si>
    <t>Producto 15: Intervenciones en puntos estratégicos del Parque Nacional de Volcán Barú para preservación y valorización, realizadas</t>
  </si>
  <si>
    <t>Consultoría Firma</t>
  </si>
  <si>
    <t>165 m de construcción. Edificio administrativo (Jefatura, salón de reuniones, registro y control, área de uso común). Baño para usuarios-visitantes: 40 metros de construcción baños para damas y caballeros</t>
  </si>
  <si>
    <r>
      <t xml:space="preserve">Provisión de Servicios básicos Cosechadora de agua lluvia con sistema de almacenamiento. Sistema de tratamiento de aguas residuales. Manejo de desechos sólidos. </t>
    </r>
    <r>
      <rPr>
        <sz val="10"/>
        <color rgb="FFFF0000"/>
        <rFont val="Calibri"/>
        <family val="2"/>
        <scheme val="minor"/>
      </rPr>
      <t>eliminar</t>
    </r>
    <r>
      <rPr>
        <sz val="10"/>
        <rFont val="Calibri"/>
        <family val="2"/>
        <scheme val="minor"/>
      </rPr>
      <t xml:space="preserve"> </t>
    </r>
  </si>
  <si>
    <r>
      <t xml:space="preserve">Camino Real </t>
    </r>
    <r>
      <rPr>
        <b/>
        <sz val="10"/>
        <color rgb="FFFF0000"/>
        <rFont val="Calibri"/>
        <family val="2"/>
        <scheme val="minor"/>
      </rPr>
      <t>(eliminar)</t>
    </r>
  </si>
  <si>
    <r>
      <t xml:space="preserve">Construcción y/o Rehabilitación de Señalización en Centro Administrativo  </t>
    </r>
    <r>
      <rPr>
        <sz val="10"/>
        <color rgb="FFFF0000"/>
        <rFont val="Calibri"/>
        <family val="2"/>
        <scheme val="minor"/>
      </rPr>
      <t>(eliminar)</t>
    </r>
  </si>
  <si>
    <r>
      <t>Señalización: Señal de entrada sobre nombre del lugar, horarios y tarifas</t>
    </r>
    <r>
      <rPr>
        <sz val="10"/>
        <color rgb="FFFF0000"/>
        <rFont val="Calibri"/>
        <family val="2"/>
        <scheme val="minor"/>
      </rPr>
      <t xml:space="preserve"> (eliminar)</t>
    </r>
  </si>
  <si>
    <r>
      <t xml:space="preserve">Construcción y/o Rehabilitación de Senderos en Playa Tortuguilla </t>
    </r>
    <r>
      <rPr>
        <sz val="10"/>
        <color rgb="FFFF0000"/>
        <rFont val="Calibri"/>
        <family val="2"/>
        <scheme val="minor"/>
      </rPr>
      <t>(eliminar)</t>
    </r>
  </si>
  <si>
    <t>Provisión de Sistemas Alternativos de Energía en Achiote: Sistema de paneles solares</t>
  </si>
  <si>
    <r>
      <t xml:space="preserve">Construcción y/o Rehabilitación de Senderos en Achiote </t>
    </r>
    <r>
      <rPr>
        <sz val="10"/>
        <color rgb="FFFF0000"/>
        <rFont val="Calibri"/>
        <family val="2"/>
        <scheme val="minor"/>
      </rPr>
      <t>(eliminar)</t>
    </r>
  </si>
  <si>
    <r>
      <t xml:space="preserve">Senderos en BPPP San Lorenzo </t>
    </r>
    <r>
      <rPr>
        <b/>
        <sz val="10"/>
        <color rgb="FFFF0000"/>
        <rFont val="Calibri"/>
        <family val="2"/>
        <scheme val="minor"/>
      </rPr>
      <t>(incluir)</t>
    </r>
  </si>
  <si>
    <t>Senderos área de Fortificación: Mejoramiento y adecuación al sendero con señalización interpretativa. Mejoras al sendero (barandales, plataformas elevadas, señalización interpretativa)</t>
  </si>
  <si>
    <t>Senderos área de Costa Abajo: Incluye todos los puentes, pasamanos y panelería de interpretación y orientativa completa distancia aproximada 600 m. Sendero de observación de aves:  Sendero elevado en madera plástica a la margen derecha carretera de Achiote en dirección a la Comunidad. Planos aprobados y panelería interpretativa (3 a 4 paneles). Incluye además especificaciones para personas con capacidades limitadas 250 m aprox. Plataformas elevadas en madera plástica 20 m2 como parte del sendero de observación de aves, en dirección a la Comunidad de Achiote. Incluye planos aprobados</t>
  </si>
  <si>
    <t>Senderos en el Parque Nacional Volcán Barú</t>
  </si>
  <si>
    <t>Rehabilitación de dos senderos a la cima</t>
  </si>
  <si>
    <t>Senderos área de Los Quetzales</t>
  </si>
  <si>
    <r>
      <t xml:space="preserve">Construcción y/o Rehabilitación de Senderos en la Cima del Volcán </t>
    </r>
    <r>
      <rPr>
        <sz val="10"/>
        <color rgb="FFFF0000"/>
        <rFont val="Calibri"/>
        <family val="2"/>
        <scheme val="minor"/>
      </rPr>
      <t>(eliminar)</t>
    </r>
  </si>
  <si>
    <r>
      <t xml:space="preserve">Los Fogones </t>
    </r>
    <r>
      <rPr>
        <b/>
        <sz val="10"/>
        <color rgb="FFFF0000"/>
        <rFont val="Calibri"/>
        <family val="2"/>
        <scheme val="minor"/>
      </rPr>
      <t>(eliminar)</t>
    </r>
  </si>
  <si>
    <r>
      <t xml:space="preserve">Albergue: Planos aprobados, estructura de 20 m2 sobre pilote, limpieza para área de camping, paneleria solar + mantenimiento de todo el edificio. Estructura de 150 m2 para concesionarios que incluya dormitorios, baños, área administrativa, primeros auxilios y despensa de bebidas calientes con tienda de recuerdos, sistema de colección de agua lluvia y perforación de pozo, panelería solar + mantenimiento de todo el edificio. Incluye EIA y planos aprobados. Estacionamiento: Adecuación de sitio de estacionamiento en espacio frontal de 600 m2. Nivelación, cordón, cuneta, malla geotextil y grava compactada al 100% </t>
    </r>
    <r>
      <rPr>
        <sz val="10"/>
        <color rgb="FFFF0000"/>
        <rFont val="Calibri"/>
        <family val="2"/>
        <scheme val="minor"/>
      </rPr>
      <t>(fondos de presidencia - eliminar)</t>
    </r>
  </si>
  <si>
    <t>Construcción y/o Rehabilitación de Senderos área de Fortificación: Mejoramiento y adecuación al sendero con señalización interpretativa. Mejoras al sendero (barandales, plataformas elevadas, señalización interpretativa)</t>
  </si>
  <si>
    <t>Senderos construidos y/o rehabilitados en el PNVB</t>
  </si>
  <si>
    <t>Senderos construidos y/o rehabilitados en el BPPPSL</t>
  </si>
  <si>
    <t>3.4.3.1.4</t>
  </si>
  <si>
    <t>Mi Ambiente (MA)</t>
  </si>
  <si>
    <t>Comentarios - para UCS incluir método de selección</t>
  </si>
  <si>
    <t>Coordinador</t>
  </si>
  <si>
    <t>Especialista en Adquisiciones</t>
  </si>
  <si>
    <t>Especialista en Planificación y Monitoreo</t>
  </si>
  <si>
    <t>3.4.1.4</t>
  </si>
  <si>
    <t>3.3.1.1.3</t>
  </si>
  <si>
    <t>Eduación Ambiental a los actores locales vinculados a actividades de turismo verde</t>
  </si>
  <si>
    <t>AAPP/Grupos metas</t>
  </si>
  <si>
    <t xml:space="preserve">LPI </t>
  </si>
  <si>
    <t>LPI (global)</t>
  </si>
  <si>
    <t>3.1.2.2</t>
  </si>
  <si>
    <t>Monto USD</t>
  </si>
  <si>
    <t>Contratación de firma para la construcción y /o rehabilitación de senderos y señalizaciones en los 4 Parques Nacionales: Coiba, Portobelo, Bosque Protector y Paisaje San Lorenzo, Volcán Barú</t>
  </si>
  <si>
    <t>Contratación de firma para la instalación de Sistemas Alternativos de Energía - paneles solales, en los 4 Parques Nacionales: Coiba, Portobelo, Bosque Protector y Paisaje San Lorenzo, Volcán Barú</t>
  </si>
  <si>
    <t xml:space="preserve">Contratación de firma para la adecuación tecnógica mediante la utilización de recursos innovadores para el monitoreo, control y vigilancia del PNC </t>
  </si>
  <si>
    <t>Contratación de firma para implementar el cobro en línea en los Parques Nacionales: Coiba, Portobelo, Bosque Protector y Paisaje San Lorenzo, Volcán Barú</t>
  </si>
  <si>
    <t>Sub-Total</t>
  </si>
  <si>
    <t>Contratación de firma para la Auditoría Externa del Proyecto</t>
  </si>
  <si>
    <t>Total PA</t>
  </si>
  <si>
    <t>Total Sin programar</t>
  </si>
  <si>
    <t>Total del Proyecto</t>
  </si>
  <si>
    <t>Consultor Individual</t>
  </si>
  <si>
    <t>Consultoría firma</t>
  </si>
  <si>
    <t>4.3.1</t>
  </si>
  <si>
    <t>4.3.2</t>
  </si>
  <si>
    <t>6</t>
  </si>
  <si>
    <t xml:space="preserve">Metodo </t>
  </si>
  <si>
    <t>Implementación del Plan de Fortalecimiento según el SECI</t>
  </si>
  <si>
    <t>Sin programar</t>
  </si>
  <si>
    <t>Planes</t>
  </si>
  <si>
    <t>Mejoras en las facilidades turísticas en el área de los fogones</t>
  </si>
  <si>
    <t>Apoyo administrativo</t>
  </si>
  <si>
    <t>Actualización y acompañamiento para la Implementación de plan de negocios (comanejo, concesiones)</t>
  </si>
  <si>
    <t xml:space="preserve">Apoyo a la Gestión de fondos de las organizaciones comunitarias que fomenten la creación de capital social con capacidad de gestionar proyectos productivos. </t>
  </si>
  <si>
    <t>Diseño e implementación de nuevas tecnologías para el monitoreo, control y vigilancia para las 4 AAPP</t>
  </si>
  <si>
    <t xml:space="preserve">Plataforma digital para mejorar la coordinación y articulación de los proveedores de servicios (cadenas de valor)  </t>
  </si>
  <si>
    <t xml:space="preserve">Estudios </t>
  </si>
  <si>
    <t>Estudio</t>
  </si>
  <si>
    <t xml:space="preserve">Act. 4 Desarrollo y/o implementación de Planes de Bioseguridad para las AAPP </t>
  </si>
  <si>
    <t>Microproyectos/AAPP</t>
  </si>
  <si>
    <t>Estudios</t>
  </si>
  <si>
    <t>Centro para el visitante: Demolición y construcción, limpieza, acarreo y nivelación de terreno. 2000 m2 de edificios y estructuras existentes. 305 m2 / 448m2 Diseño y construcción de Centro de visitante y terraza del Centro de Atención al Visitante. 100m2 incluye administración, recepción y medio baño. 214 m2 sólo costo constructivo de habitación y baño completo (dormitorios concesionarios). 75m2 costo constructivo para dormitorio (personal del Ministerio de Ambiente). Salón multiuso (100m2). 30 m2 sanitarios- lavamanos y duchas</t>
  </si>
  <si>
    <t>Sitio de visitación construidos y/o rehabilitados en la Cima del Volcán - Los Fogones</t>
  </si>
  <si>
    <t>Acondicionamiento de senderos, que incluye Interpretación (desarrollo de contenidos) y obras civiles</t>
  </si>
  <si>
    <t>Provisión de Sistemas Alternativos de Energía en Llanos del Volcán: Panelería solar y/o sistema  eólico para generación de energía</t>
  </si>
  <si>
    <t xml:space="preserve">Centro administrativo rehabilitado </t>
  </si>
  <si>
    <t xml:space="preserve">Muelles construidos y/o rehabilitados (Puntos de accesos) </t>
  </si>
  <si>
    <t>(US$)</t>
  </si>
  <si>
    <t>Señalización: Estación con interpretación. Señalética de interpretación en edificio antiguo. CENTRAL PENAL</t>
  </si>
  <si>
    <t>Senderos: Paisajismo y paseos de conexión entre edificios y senderos. CENTRAL PENAL</t>
  </si>
  <si>
    <t>Especialista en Infraestructura</t>
  </si>
  <si>
    <t>Supervisión del cumplimiento de salvaguardas y medidas de gestión socio-ambiental del EIA.</t>
  </si>
  <si>
    <t xml:space="preserve">LPI  </t>
  </si>
  <si>
    <t>SBCC / CCIN</t>
  </si>
  <si>
    <t>Se programará 50% firma y 50% individuos</t>
  </si>
  <si>
    <t>Consultoria</t>
  </si>
  <si>
    <t>3.1.1.1.4</t>
  </si>
  <si>
    <t>Servicios de Inspección / Supervisión de Obras</t>
  </si>
  <si>
    <t>3.1.1.2.3</t>
  </si>
  <si>
    <t>3.3.2.3</t>
  </si>
  <si>
    <t>3.3.2.5</t>
  </si>
  <si>
    <t>%/Inversión</t>
  </si>
  <si>
    <t>3.3.1.1.4</t>
  </si>
  <si>
    <t>3.3.1.2.4</t>
  </si>
  <si>
    <t>3.3.4.3</t>
  </si>
  <si>
    <t>Especialista Ambiental (part time operación)</t>
  </si>
  <si>
    <t>Especialista Ambiental (full time construcción)</t>
  </si>
  <si>
    <t>Especialista Social (part time construcción)</t>
  </si>
  <si>
    <t>3</t>
  </si>
  <si>
    <t>Componente 3. Conservación y Valorización de Bienes Naturales</t>
  </si>
  <si>
    <t>(Expresado en USD)</t>
  </si>
  <si>
    <t xml:space="preserve">Operación: </t>
  </si>
  <si>
    <t>Proyecto de Apoyo para la Conservación y Gestión del Patrimonio Cultural (PN-L1146)</t>
  </si>
  <si>
    <t xml:space="preserve">Período comprendido:  </t>
  </si>
  <si>
    <t>FUENTE</t>
  </si>
  <si>
    <t>x</t>
  </si>
  <si>
    <t>Administración del Proyecto - Mi Ambiente</t>
  </si>
  <si>
    <t>3.4.2.4</t>
  </si>
  <si>
    <t>3.3.3.4</t>
  </si>
  <si>
    <t>3.4.3.2.3</t>
  </si>
  <si>
    <t>Contratación de una firma para supervisión e inspección de obras a las Intervenciones en puntos estratégicos del Parque Nacional de Coiba, del Bosque Protector y Paisaje Protegido de San Lorenzo y el Parque Nacional de Volcán Barú</t>
  </si>
  <si>
    <t>Selección Basada Calificación del Consultor</t>
  </si>
  <si>
    <t>Contratación de consultores individuales para supervisión e inspección de obras a las Intervenciones en puntos estratégicos del Parque Nacional de Coiba, del Bosque Protector y Paisaje Protegido de San Lorenzo y el Parque Nacional de Volcán Barú</t>
  </si>
  <si>
    <t>Contratación de una firma para el desarrollo de actividades de mitigación de impactos para 2 áreas protegidas</t>
  </si>
  <si>
    <t>Contratación de una firma para elaboración de Estudios e Instrumentos  para cumplir las recomendaciones de la UNESCO en el PN-C</t>
  </si>
  <si>
    <t>Contratación de una  firma para elaboración de Estudios e Instrumentos  para cumplir las recomendaciones de la UNESCO en el PN-VB</t>
  </si>
  <si>
    <t xml:space="preserve">Contratación de una firma para el desarrollo y/o implementación de Planes de Bioseguridad para las AAPP </t>
  </si>
  <si>
    <t>Contratación de una consultoría para elaboración de los 4 Planes previstos en los Estándares de sostenibilidad turística en AAPP</t>
  </si>
  <si>
    <t>4.3.3</t>
  </si>
  <si>
    <t xml:space="preserve">Evaluación Ex-Post </t>
  </si>
  <si>
    <t>A definir, durante la ejecución según necesidades</t>
  </si>
  <si>
    <t>A determinar</t>
  </si>
  <si>
    <t>Plataforma digital para la Implementación del cobro en línea</t>
  </si>
  <si>
    <t>Elaboración del Plan Comunicacional del Programa</t>
  </si>
  <si>
    <t>Servicios para la Implementación del Plan Comunicacional</t>
  </si>
  <si>
    <t>Adquisición de de bienes para la Implementación del Plan Comunicacional</t>
  </si>
  <si>
    <t>Se preve la realización de varias adquisiciones según necesidad</t>
  </si>
  <si>
    <t>Proyecto:</t>
  </si>
  <si>
    <t>ID:</t>
  </si>
  <si>
    <t>Fecha de Inicio</t>
  </si>
  <si>
    <t>Fecha Fin:</t>
  </si>
  <si>
    <t>Valor acum. BID</t>
  </si>
  <si>
    <t>PN-L1146</t>
  </si>
  <si>
    <t>Toda la vida del Programa (5 años)</t>
  </si>
  <si>
    <t>Nombre Organismo Sub-Ejecutor 
(si aplica)</t>
  </si>
  <si>
    <t>Contratación de firma para la construcción y/o rehabilitación de obras civiles en el Parque Nacional de Coiba, incluye la provisión de servicios básicos según lo programado</t>
  </si>
  <si>
    <t>Contratación de firma para la construcción y/o rehabilitación de obras civiles en el Bosque Protector y Paisaje Protegido de San Lorenzo, incluye la provisión de servicios básicos según lo programado</t>
  </si>
  <si>
    <t>Contratación de una consultoría para la Evaluación Ex Post del Proyecto</t>
  </si>
  <si>
    <t>Contratación de una consultoría para la elaboración del Plan de Comunicación</t>
  </si>
  <si>
    <t>Especialista Financiero</t>
  </si>
  <si>
    <t>Componente 1. Modernización de Instrumentos de Gestión Patrimonial</t>
  </si>
  <si>
    <t>planes</t>
  </si>
  <si>
    <t>Consultor especialista en Micro-emprendimientos e Industrias Creativas</t>
  </si>
  <si>
    <t>Acciones de capacitación, acompañamiento, financiamiento y promoción a organizaciones comunitarias con microemprendimientos (industrias creativas) mediante el apoyo con transferencias</t>
  </si>
  <si>
    <t>Consultor especialista en Tecnología</t>
  </si>
  <si>
    <t>Provisión de equipamiento para la Implementación del Plan Comunicacional</t>
  </si>
  <si>
    <t>Elaboración de Estudios e Instrumentos  para cumplir las recomendaciones de la UNESCO en el PN-C</t>
  </si>
  <si>
    <t>Elaboración de Estudios e Instrumentos  para cumplir las recomendaciones de la UNESCO en el PN-VB</t>
  </si>
  <si>
    <t>Elaboración Estudios para mitigación de Impacto Climático para 2 AAPP</t>
  </si>
  <si>
    <t>Elaboración de Diagnóstico técnico-legal de Saneamiento paisajístico en la Cima del Volcán a través de innovación tecnológica</t>
  </si>
  <si>
    <t xml:space="preserve">Recursos para implementación de acciones actividades priorizadas a partir del diagnóstico </t>
  </si>
  <si>
    <t>m2</t>
  </si>
  <si>
    <t>Sendero</t>
  </si>
  <si>
    <t>3.2</t>
  </si>
  <si>
    <t>3.2.3</t>
  </si>
  <si>
    <t>3.2.4</t>
  </si>
  <si>
    <t>3.2.3.1</t>
  </si>
  <si>
    <t>3.2.3.1.1</t>
  </si>
  <si>
    <t>3.2.3.1.2</t>
  </si>
  <si>
    <t>3.2.3.1.3</t>
  </si>
  <si>
    <t>3.2.3.2</t>
  </si>
  <si>
    <t>3.2.4.1</t>
  </si>
  <si>
    <t>3.2.4.2</t>
  </si>
  <si>
    <t>3.2.4.3</t>
  </si>
  <si>
    <t>3.3.1.3</t>
  </si>
  <si>
    <t>3.3.1.4</t>
  </si>
  <si>
    <t>3.3.2.1.1</t>
  </si>
  <si>
    <t>3.3.3.1.1.1</t>
  </si>
  <si>
    <t>3.3.3.1.3.1</t>
  </si>
  <si>
    <t>3.3.3.2.1.1</t>
  </si>
  <si>
    <t>3.3.3.2.1.2</t>
  </si>
  <si>
    <t>3.2.3.2.2</t>
  </si>
  <si>
    <t>3.3.3.2.2.1</t>
  </si>
  <si>
    <t xml:space="preserve">Equipo del Proyecto </t>
  </si>
  <si>
    <t xml:space="preserve"> -Informe de Planes de Negocio aprobados</t>
  </si>
  <si>
    <t>Son planes para establecer negocios en los parques o en las comunidades vinculada a los parques</t>
  </si>
  <si>
    <t xml:space="preserve"> -Informe de ejecución de capacitaciones
-Listado de asistencias
</t>
  </si>
  <si>
    <t>Esta capacitación es para miembros de la comunidad con intención de realizar emprendimientos vinculados a los parques</t>
  </si>
  <si>
    <t xml:space="preserve"> -Informe de Gestión y Rendición de cuentas de los Proyectos</t>
  </si>
  <si>
    <t xml:space="preserve"> -Informe de ejecución de capacitaciones
-Listado de asistencias</t>
  </si>
  <si>
    <t xml:space="preserve"> - Informe Semestral de Avance del Proyecto
-Informes de recepción de las estrategias/ nuevas tecnologías
</t>
  </si>
  <si>
    <t>Estrategias implementadas implica apoyar actividades de patrullaje y vigilancia a través de provisión de equipos con tecnología punta que permitan detectar embarcaciones de pesca ilegal, control de la capacidad de carga, monitoreo de objetos de conservación de las áreas protegidas.</t>
  </si>
  <si>
    <t xml:space="preserve"> -Informe final del proyecto</t>
  </si>
  <si>
    <t>Incluye diseño plan de acción e implementación de acciones según definición de prioridades</t>
  </si>
  <si>
    <t xml:space="preserve"> -Informes de Gestión por la prestación de los servicios</t>
  </si>
  <si>
    <t xml:space="preserve"> -Informe del Plan Comunicacional
 -Informe de implementación
</t>
  </si>
  <si>
    <t>* especificar qué elementos concretos permitirán saber que esta implementado</t>
  </si>
  <si>
    <t xml:space="preserve"> -Informe de Estudios </t>
  </si>
  <si>
    <t xml:space="preserve"> -Documento del Plan
-Informe de ejecución del Plan
</t>
  </si>
  <si>
    <t>especificar que elementos concretos permitirán saber que esta implementado</t>
  </si>
  <si>
    <t xml:space="preserve"> -Acta de recepción final de obras</t>
  </si>
  <si>
    <t>* incluye construcción y/o rehabilitación de sitios de visitación,  senderos y centro administrativo</t>
  </si>
  <si>
    <t>* Incluye construcción y/o rehabilitación de sitios de visitación,  senderos,  centro administrativo y  construcción de muelles</t>
  </si>
  <si>
    <t>* Incluye construcción y/o rehabilitación de sitios de visitación  senderos y  puestos de control</t>
  </si>
  <si>
    <t># PA</t>
  </si>
  <si>
    <t>36 meses aprox. que permita el cumplimiento de la meta</t>
  </si>
  <si>
    <t>Producto 29</t>
  </si>
  <si>
    <t>Producto 30</t>
  </si>
  <si>
    <t>Producto 31</t>
  </si>
  <si>
    <t>Licencia para el uso del Sistema Informático de Gestión para el Proyecto</t>
  </si>
  <si>
    <t>Adquisición de licencia de software del Sistema Informático de Gestión para el Proyecto</t>
  </si>
  <si>
    <t>Producto 27</t>
  </si>
  <si>
    <t>Producto 28</t>
  </si>
  <si>
    <t>Coordinador del Proyecto para Mi Ambiente</t>
  </si>
  <si>
    <t>Consultor Especialista Financiero</t>
  </si>
  <si>
    <t>Consultor Especialista en Adquisiciones</t>
  </si>
  <si>
    <t>Consultor Especialista en Planificación y Monitoreo</t>
  </si>
  <si>
    <t>Consultor Especialista en Infraestructura</t>
  </si>
  <si>
    <t>Consultor Especialista Ambiental</t>
  </si>
  <si>
    <t>Consultor Especialista Social</t>
  </si>
  <si>
    <t>Contrataciones / asignaciones varias para Apoyo administrativo del Proyecto</t>
  </si>
  <si>
    <t>Consultor para Evaluación intermedia del Proyecto</t>
  </si>
  <si>
    <t>Consultor para Evaluación final del Proyecto</t>
  </si>
  <si>
    <t>Consultor para la elaboración de los 4 Planes  de los estandares de sostenibilidad  consultor ambiental, meter como actividad al componente 3</t>
  </si>
  <si>
    <t>Ejecución de la obra: 12 meses</t>
  </si>
  <si>
    <t>Se prevé realizar varias contrataciones según necesidad</t>
  </si>
  <si>
    <t>Contratación de firma consultora para la elaboración de planes de negocios y/o propuestas de gestión, realización de actividades de fortalecimiento de organizaciones comunitarias y actores locales vinculados a actividades de turismo verde</t>
  </si>
  <si>
    <t>Contratación de una firma para elaboración de un Diagnóstico técnico-legal e Implementación de Saneamiento paisajístico en la Cima del Volcán, a través de innovación tecnológica</t>
  </si>
  <si>
    <t>Recursos sin asignar</t>
  </si>
  <si>
    <t>3.1.4</t>
  </si>
  <si>
    <t>3.2.5</t>
  </si>
  <si>
    <t>Centro administrativo de Machete construido y/o rehabilitado</t>
  </si>
  <si>
    <t>Senderos construidos y/o rehabilitados en el Parque Nacional Coiba</t>
  </si>
  <si>
    <t>Estadística de tiempos para procesos de adquisición con Sistema Nacional</t>
  </si>
  <si>
    <t>Desde el inicio del proceso para publicación del llamado hasta el refrendo del contrato</t>
  </si>
  <si>
    <t>Componente/ Producto</t>
  </si>
  <si>
    <t>Notas</t>
  </si>
  <si>
    <t>P</t>
  </si>
  <si>
    <t>P (a)</t>
  </si>
  <si>
    <t>A</t>
  </si>
  <si>
    <t>Costos Totales del Programa</t>
  </si>
  <si>
    <t>Año 2
2019</t>
  </si>
  <si>
    <t>Año 3
2020</t>
  </si>
  <si>
    <t>Año 4
2021</t>
  </si>
  <si>
    <t>Año 5
2022</t>
  </si>
  <si>
    <t>Año 1*
2018</t>
  </si>
  <si>
    <t>CEO</t>
  </si>
  <si>
    <t>Comité de Evaluación de Ofertas</t>
  </si>
  <si>
    <t>Parque Nacional de Coiba</t>
  </si>
  <si>
    <t>Bosque Protector y Paisaje Protegido de San Lorenzo</t>
  </si>
  <si>
    <t>Información para la carga en el Progress Monitoring Report</t>
  </si>
  <si>
    <t>8.2_MP MA</t>
  </si>
  <si>
    <t>CA_1. Costos MA</t>
  </si>
  <si>
    <t>CA1. Costos - Mi Ambiente</t>
  </si>
  <si>
    <t>Préstamo</t>
  </si>
  <si>
    <t>Estación de costos iniciañes para intervenciones a ser financiadas con el préstamo</t>
  </si>
  <si>
    <t>Estación de costos iniciañes para intervenciones a ser financiadas con recursos de la contrapartida local</t>
  </si>
  <si>
    <t>Estimación de costos para intervenciones en el Parque Nacional  de Coiba</t>
  </si>
  <si>
    <t>Estimación de costos para intervenciones en el Parque Nacional  Portobelo</t>
  </si>
  <si>
    <t>Estimación de costos para intervenciones en el Bosque Protector y Paisaje Protegido de San Lorenzo</t>
  </si>
  <si>
    <t>Estimación de costos para intervenciones en el Parque Nacional Volcán Barú</t>
  </si>
  <si>
    <t>Producto 32</t>
  </si>
  <si>
    <t>Se preve realizar varias contrataciones según necesidad</t>
  </si>
  <si>
    <t>IV Trimestre 
Año 1</t>
  </si>
  <si>
    <t>Licitación Pública Nacional</t>
  </si>
  <si>
    <t>Se prevé la realización de varias adquisiciones según necesidad</t>
  </si>
  <si>
    <t>Se prevé el incio en paralelo a la aprobación del contrato de préstamo</t>
  </si>
  <si>
    <t>SUBPROYECTOS</t>
  </si>
  <si>
    <t>Matriz de Planificación del Proyecto y Plan de Adquisiciones - MiAmbiente</t>
  </si>
  <si>
    <t>Contratación de firma para la construcción y/o rehabilitación de Obras civiles en el Parque Nacional del Volcán Barú: sitio de visitación en la Cima del Volcán, puestos de control en Llanos del Volcán y Camiseta, incluye la provisión de servicios básicos según lo programado</t>
  </si>
  <si>
    <t>Acciones de capacitación, acompañamiento, financiamiento y promoción a organizaciones comunitarias con micro emprendimientos (industrias creativas) mediante el apoyo con transferencias</t>
  </si>
  <si>
    <t>Se prevé realizar varias contrataciones según necesidad, a lo largo de la vida del proyecto</t>
  </si>
  <si>
    <t>USD</t>
  </si>
  <si>
    <t>Resumen</t>
  </si>
  <si>
    <t>1.2.4</t>
  </si>
  <si>
    <t>1.2.5</t>
  </si>
  <si>
    <t>1.2.6</t>
  </si>
  <si>
    <t>1.2.7</t>
  </si>
  <si>
    <t>1.2.8</t>
  </si>
  <si>
    <t>1.2.9</t>
  </si>
  <si>
    <t>1.2.10</t>
  </si>
  <si>
    <t>1.2.4.1</t>
  </si>
  <si>
    <t>1.2.5.1</t>
  </si>
  <si>
    <t>1.2.6.1</t>
  </si>
  <si>
    <t>1.2.6.2</t>
  </si>
  <si>
    <t>1.2.7.1</t>
  </si>
  <si>
    <t>1.2.7.2</t>
  </si>
  <si>
    <t>1.2.7.3</t>
  </si>
  <si>
    <t>1.2.7.4</t>
  </si>
  <si>
    <t>1.2.8.1</t>
  </si>
  <si>
    <t>1.2.8.2</t>
  </si>
  <si>
    <t>1.2.8.3</t>
  </si>
  <si>
    <t>1.2.9.1</t>
  </si>
  <si>
    <t>1.2.9.2</t>
  </si>
  <si>
    <t>1.2.9.3</t>
  </si>
  <si>
    <t>1.2.10.1</t>
  </si>
  <si>
    <t># planes</t>
  </si>
  <si>
    <t># talleres</t>
  </si>
  <si>
    <t># MIPYMES</t>
  </si>
  <si>
    <t># estrategia</t>
  </si>
  <si>
    <t># proyecto</t>
  </si>
  <si>
    <t># plataforma</t>
  </si>
  <si>
    <t># plan</t>
  </si>
  <si>
    <t># estudios</t>
  </si>
  <si>
    <t>Costos Directos</t>
  </si>
  <si>
    <t>Adm. Aud y Eval</t>
  </si>
  <si>
    <t>Adm, Aud y Eva</t>
  </si>
  <si>
    <t>Taller de mantenimiento: 36 m2 costo constructivo de edificio para depósito de herramientas y utilería en gral. Taller de mantenimiento (24m2). Depósito de lubricantes, combustibles e inflamables (24 m2). Espacio para planta electrica (16m2) / Equipamiento para seguridad y vigilancia</t>
  </si>
  <si>
    <t>Infraestructura de operaciones: 24 m2 para Taller de mantenimiento. Area de depósito de 12 m2. Sistema de captación, distribución y almacenamiento de agua. Sistema de tramiento de aguas residuales. Panelería solar. Equipamiento gral de mobiliario y artefactos</t>
  </si>
  <si>
    <t>Estación de intepretación: Plataforma elevada (no cuadrada) de 30 m2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Estacionamientos: 350m2 de espacio para estacionar 5 buses y 5 vehículos en sitio con grava compactada y cordón cuneta</t>
  </si>
  <si>
    <t>Estación de intepretación: Plataforma elevada (no cuadrada) de 30 m2 mínimo,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t>
  </si>
  <si>
    <t>Programa</t>
  </si>
  <si>
    <t>3.7.1</t>
  </si>
  <si>
    <r>
      <t xml:space="preserve">Método de Revisión </t>
    </r>
    <r>
      <rPr>
        <i/>
        <sz val="11"/>
        <color theme="1"/>
        <rFont val="Calibri"/>
        <family val="2"/>
      </rPr>
      <t>(Seleccionar una de las opciones)</t>
    </r>
    <r>
      <rPr>
        <sz val="11"/>
        <color theme="1"/>
        <rFont val="Calibri"/>
        <family val="2"/>
      </rPr>
      <t>:</t>
    </r>
  </si>
  <si>
    <r>
      <t xml:space="preserve">Método de Adquisición
</t>
    </r>
    <r>
      <rPr>
        <i/>
        <sz val="11"/>
        <color theme="1"/>
        <rFont val="Calibri"/>
        <family val="2"/>
      </rPr>
      <t>(Seleccionar una de las opciones)</t>
    </r>
    <r>
      <rPr>
        <sz val="11"/>
        <color theme="1"/>
        <rFont val="Calibri"/>
        <family val="2"/>
      </rPr>
      <t>:</t>
    </r>
  </si>
  <si>
    <r>
      <t>Comentarios</t>
    </r>
    <r>
      <rPr>
        <sz val="8"/>
        <color theme="1"/>
        <rFont val="Calibri"/>
        <family val="2"/>
        <scheme val="minor"/>
      </rPr>
      <t xml:space="preserve"> - para UCS incluir método de selección</t>
    </r>
  </si>
  <si>
    <r>
      <t xml:space="preserve">Método de Selección/ Adquisición
</t>
    </r>
    <r>
      <rPr>
        <i/>
        <sz val="11"/>
        <color theme="0"/>
        <rFont val="Calibri"/>
        <family val="2"/>
      </rPr>
      <t>(Seleccionar una de las opciones)</t>
    </r>
    <r>
      <rPr>
        <sz val="11"/>
        <color theme="0"/>
        <rFont val="Calibri"/>
        <family val="2"/>
      </rPr>
      <t>:</t>
    </r>
  </si>
  <si>
    <r>
      <t xml:space="preserve">Método de Revisión </t>
    </r>
    <r>
      <rPr>
        <i/>
        <sz val="11"/>
        <color theme="0"/>
        <rFont val="Calibri"/>
        <family val="2"/>
      </rPr>
      <t>(Seleccionar una de las opciones)</t>
    </r>
    <r>
      <rPr>
        <sz val="11"/>
        <color theme="0"/>
        <rFont val="Calibri"/>
        <family val="2"/>
      </rPr>
      <t>:</t>
    </r>
  </si>
  <si>
    <t>Producto 34</t>
  </si>
  <si>
    <t>Producto 33</t>
  </si>
  <si>
    <t>Sub-Componente I.b): Apoyo a la gestión de las Áreas Protegidas</t>
  </si>
  <si>
    <t>Contribuir a la preservación y puesta en valor de los bienes patrimoniales culturales y naturales del país</t>
  </si>
  <si>
    <t xml:space="preserve">i. Aumentar el acceso de la población a bienes culturales mejorando su gestión y rehabilitando dos sitios de patrimonio cultural 
ii. Preservar cuatro áreas naturales protegidas mejorando su gestión e incrementando su sostenibilidad financiera
iii. Incrementar emprendimientos vinculados al patrimonio cultural y natural del país </t>
  </si>
  <si>
    <t>Resultado esperado 3: Áreas Naturales Protegidas con una gestión sostenible</t>
  </si>
  <si>
    <t>Informe de gestión del SINAP y de avances del proyecto</t>
  </si>
  <si>
    <t>Es la relación entre ingresos propios y los gastos para su gestión. Se refiere exclusivamente al PNC ya que sus ingresos representan el 86% del total de los ingresos de las 4 áreas intervenidas ($466 mil de $542 mil)</t>
  </si>
  <si>
    <t>Valor</t>
  </si>
  <si>
    <t>Año</t>
  </si>
  <si>
    <t>Mediciones intermedias</t>
  </si>
  <si>
    <t>Metas</t>
  </si>
  <si>
    <r>
      <t>3.1 Brecha financiera en la gestión del Parque Nacional Coiba (PNC)</t>
    </r>
    <r>
      <rPr>
        <sz val="10"/>
        <color theme="1"/>
        <rFont val="Calibri"/>
        <family val="2"/>
      </rPr>
      <t>²</t>
    </r>
    <r>
      <rPr>
        <sz val="10"/>
        <color theme="1"/>
        <rFont val="Calibri"/>
        <family val="2"/>
        <scheme val="minor"/>
      </rPr>
      <t xml:space="preserve">  </t>
    </r>
  </si>
  <si>
    <t xml:space="preserve">²Una vez se levante esta información para los otros parques se actualizará este indicador. </t>
  </si>
  <si>
    <t xml:space="preserve">3.2 Efectividad de la gestión de las AP intervenidas </t>
  </si>
  <si>
    <r>
      <t>Nota</t>
    </r>
    <r>
      <rPr>
        <sz val="10"/>
        <color theme="1"/>
        <rFont val="Calibri"/>
        <family val="2"/>
      </rPr>
      <t>³</t>
    </r>
  </si>
  <si>
    <t>³Según metodología y resultados del estudio. El instrumento considera 5 niveles de gestión: (i) 0-25 no aceptable; (ii) 26-50 poco aceptable; (iii) 51-75 regular; (iv) 76-90 aceptable; y (v) más de 90 satisfactorio</t>
  </si>
  <si>
    <t xml:space="preserve">La línea de base es la media del valor de referencia de la herramienta de seguimiento obtenida para las 4 AP en el PMEMAP del SINAP. Consiste en 33 indicadores que se agrupan en cinco ámbitos de gestión </t>
  </si>
  <si>
    <t>Resultado esperado 4: Bienes naturales preservados y con uso sostenible</t>
  </si>
  <si>
    <t>PNC se mantiene como Patrimonio Natural de la Humanidad (LPM) de la UNESCO</t>
  </si>
  <si>
    <t>4.1  PNC se mantiene como Patrimonio Natural de la Humanidad (LPM) de la UNESCO</t>
  </si>
  <si>
    <t>#</t>
  </si>
  <si>
    <t xml:space="preserve">LPM de la UNESCO. </t>
  </si>
  <si>
    <t>UNESCO hizo una serie de recomendaciones con carácter urgente para no colocarlo en la LPMP</t>
  </si>
  <si>
    <t>% visitas</t>
  </si>
  <si>
    <t>Se refiere a la ensenada de Gambute, el área más visitada.  En 2016 recibió un promedio anual de 41 visitas/diarias frente a una CCE de 105</t>
  </si>
  <si>
    <t>Se refiere al Sendero Pavón el más utilizado de los dos existentes. En 2016 recibió un promedio anual de 54 visitas diarias frente a una CCE de 153</t>
  </si>
  <si>
    <t>Se refiere a la Vía Camiseta que es la más utilizada.  En 2016 recibió un promedio anual de 25 visitas diarias frente a una CCE de 139</t>
  </si>
  <si>
    <t xml:space="preserve">PNC 254.822ha; PNVB 35.838ha;  AP de Portobelo y San Lorenzo 22.909ha.
La mejora de la gestión se medirá con el Resultado (3.2)
</t>
  </si>
  <si>
    <t># Ha</t>
  </si>
  <si>
    <r>
      <t>4.2  Visitas promedio anuales al PNC en relación a su capacidad de carga efectiva (CCE)</t>
    </r>
    <r>
      <rPr>
        <sz val="10"/>
        <color theme="1"/>
        <rFont val="Calibri"/>
        <family val="2"/>
      </rPr>
      <t>⁴</t>
    </r>
  </si>
  <si>
    <t>⁴La Capacidad de Carga Efectiva es el límite máximo de visitas que se puede permitir para ordenarlas y manejarlas. Se obtiene comparando la Capacidad de Carga Real (CCR) con la Capacidad de Manejo (CM) de la administración del área, que se define como la suma de condiciones que la administración de un área protegida necesita para poder cumplir con sus funciones y objetivos.</t>
  </si>
  <si>
    <t>4.3 Visitas promedios anuales al PNP/CCE</t>
  </si>
  <si>
    <t>4.4 Visitas promedio anuales al PNVB/CCE</t>
  </si>
  <si>
    <t>4.5 Hectáreas de áreas territoriales y marinas con una gestión mejorada en el contexto de corredores bilógicos y ecosistemas naturales</t>
  </si>
  <si>
    <t>4.6 Proyectos de emprendimiento vinculados a las AP que fueron financiados por el programa y se encuentran en operación</t>
  </si>
  <si>
    <t>% proyectos</t>
  </si>
  <si>
    <t>Informes de Avance del Proyecto</t>
  </si>
  <si>
    <t>Las actividades de emprendimiento buscan incentivar la capacidad emprendedora local mediante el fomento de proyectos de turismo en AP a través de instancias de asociatividad microempresaria turística, la capacitación continua a emprendedores y la asistencia en la formulación y la gestión de proyectos turísticos</t>
  </si>
  <si>
    <t>4.7 Beneficiarios de una mejor gestión y uso sostenible del capital natural</t>
  </si>
  <si>
    <t># beneficiarios</t>
  </si>
  <si>
    <t>Informes de Avance de Proyecto</t>
  </si>
  <si>
    <r>
      <t>La mejor gestión del capital natural se mide anualmente con el PMEMAP. A partir del momento que el AP obtenga una nota mayor del 10% a la actual</t>
    </r>
    <r>
      <rPr>
        <sz val="10"/>
        <color theme="1"/>
        <rFont val="Calibri"/>
        <family val="2"/>
      </rPr>
      <t>⁵</t>
    </r>
    <r>
      <rPr>
        <sz val="10"/>
        <color theme="1"/>
        <rFont val="Calibri"/>
        <family val="2"/>
        <scheme val="minor"/>
      </rPr>
      <t xml:space="preserve">  se contabilizará los visitantes anuales como beneficiarios, la meta es cumulativa para las 4AP. En el PMR se desagregará por año </t>
    </r>
  </si>
  <si>
    <t>⁵Total ponderado PMEMAP (2016): PNC (57); PNP (38); PPSL (50); PMVB (47)</t>
  </si>
  <si>
    <r>
      <t>Resultados Esperados</t>
    </r>
    <r>
      <rPr>
        <b/>
        <sz val="10"/>
        <color theme="0"/>
        <rFont val="Calibri"/>
        <family val="2"/>
      </rPr>
      <t>¹</t>
    </r>
    <r>
      <rPr>
        <b/>
        <sz val="10"/>
        <color theme="0"/>
        <rFont val="Calibri"/>
        <family val="2"/>
        <scheme val="minor"/>
      </rPr>
      <t xml:space="preserve">  - Patrimonio Natural</t>
    </r>
  </si>
  <si>
    <r>
      <rPr>
        <sz val="10"/>
        <color theme="1"/>
        <rFont val="Calibri"/>
        <family val="2"/>
      </rPr>
      <t>¹Para todos los resultados tanto del Patrimonio Cultural como del Patrimonio Natural el encargado de recolectar el dato será el Especialista de Planeación y Monitoreo de la UEP respectiva</t>
    </r>
  </si>
  <si>
    <t>3_EE</t>
  </si>
  <si>
    <t>4_CC P</t>
  </si>
  <si>
    <t>5_Info PMR</t>
  </si>
  <si>
    <t>Línea de base</t>
  </si>
  <si>
    <t>Medios de verificación</t>
  </si>
  <si>
    <t>2. Estructura de Desglose del Trabajo del Proyecto PN-L1146</t>
  </si>
  <si>
    <t>3. Esquema de Ejecución del Proyecto PN-L1146 (versión borrador al 27/04/2017)</t>
  </si>
  <si>
    <t>4. Cuadro de Costos a Nivel de Productos - Mi Ambiente</t>
  </si>
  <si>
    <t>Producto 25</t>
  </si>
  <si>
    <t>Producto 26</t>
  </si>
  <si>
    <t>Ejecución de las obras: 9 meses. Incluye intervenciones en Gambute, Central Penal y Machete
(Pliegos disponibles en marzo-abril 2018)</t>
  </si>
  <si>
    <t>Ejecución de las obras: 12 meses. Incluye intervenciones en Playa Tortuguilla, Achiote, Centro Administrativo  y puntos de acceso para los Muelles en Gallo y Desembocadura Río Chagres
(Estimado remitir pliegos al BID para acordar texto a finales de octubre-principios de noviembre 2017)</t>
  </si>
  <si>
    <t>Ejecución de la obra: 12 meses
(Estimado remititir pliegos al BID para acordar texto a mediados de noviembre 2017)</t>
  </si>
  <si>
    <t>Actividades prioritarias del Plan de Manejo de Portobelo y San Lorenzo realizadas</t>
  </si>
  <si>
    <t>Supervisión de obras</t>
  </si>
  <si>
    <t>Recursos adicionales para consultoría específicas por productos</t>
  </si>
  <si>
    <t>Actividad</t>
  </si>
  <si>
    <t>2.3.3</t>
  </si>
  <si>
    <t xml:space="preserve">Producto 14: Espacios públicos rehabilitados </t>
  </si>
  <si>
    <t>2.3.3.1</t>
  </si>
  <si>
    <t>Diseño y construcción de obras para la rehabilitación de espacios públicos deportivos y recreativos</t>
  </si>
  <si>
    <t>2.3.3.2</t>
  </si>
  <si>
    <t>2.3.4</t>
  </si>
  <si>
    <t>Producto 15: Proyecto de Ruta Peatonal Patrimonial (sistema de calles peatonales que conectan los bienes patrimoniales de Portobelo, y quioscos comerciales) terminada</t>
  </si>
  <si>
    <t>2.3.4.1</t>
  </si>
  <si>
    <t>Diseño y construcción de obras para peatonización del circuito patrimonial de Portobelo</t>
  </si>
  <si>
    <t>2.3.4.2</t>
  </si>
  <si>
    <t>2.3.5</t>
  </si>
  <si>
    <t xml:space="preserve">Producto 16: Mejoras al sistema de movilidad vehicular (equipamiento de movilidad, reorganización de la vialidad, mejoras de la condición física de las vías principales y estacionamiento para turistas) implementadas </t>
  </si>
  <si>
    <t>2.3.5.1</t>
  </si>
  <si>
    <t>Diseño y construcción de obras para el estacionamiento para autobuses turísticos y quioscos comerciales</t>
  </si>
  <si>
    <t>2.3.5.2</t>
  </si>
  <si>
    <t>2.3.9</t>
  </si>
  <si>
    <t>Producto 20: Planes integrales de gestión para las fortificaciones de San Lorenzo y Portobello, implementados*</t>
  </si>
  <si>
    <t>2.3.9.1</t>
  </si>
  <si>
    <t>Elaboración del Plan de manejo del PPSL</t>
  </si>
  <si>
    <t>$800 000 de esta actividad se suman a la adm. de proyecto de MIAmbiente, mientras que el resto se divide equitativamente entre la implementacion de actividades prioritarias</t>
  </si>
  <si>
    <t>2.3.9.3</t>
  </si>
  <si>
    <t>Implementación de actividades prioritarias del plan de manejo - Año 1</t>
  </si>
  <si>
    <t>2.3.9.4</t>
  </si>
  <si>
    <t>Implementación de actividades prioritarias del plan de manejo - Año 2</t>
  </si>
  <si>
    <t>2.3.9.5</t>
  </si>
  <si>
    <t>Implementación de actividades prioritarias del plan de manejo - Año 3</t>
  </si>
  <si>
    <t>2.3.9.6</t>
  </si>
  <si>
    <t>Implementación de actividades prioritarias del plan de manejo - Año 4</t>
  </si>
  <si>
    <t>2.3.9.7</t>
  </si>
  <si>
    <t>Implementación de actividades prioritarias del plan de manejo - Año 5</t>
  </si>
  <si>
    <t>2.3.9.8</t>
  </si>
  <si>
    <t xml:space="preserve"> Implementación del Plan Participativo de Desarrollo Comunitario</t>
  </si>
  <si>
    <t>1.1.8</t>
  </si>
  <si>
    <t>Producto 8: Micro-pequeñas y medianas empresas financiadas</t>
  </si>
  <si>
    <t>Este monto se suma a la adm. de proyecto de MIAmbiente (4.2)</t>
  </si>
  <si>
    <t>2.3.12</t>
  </si>
  <si>
    <t>Producto 23: Iglesia del Cristo Negro rehabilitada</t>
  </si>
  <si>
    <t>2.3.13</t>
  </si>
  <si>
    <t>Producto 24: Edificio de la Aduana rehabilitado</t>
  </si>
  <si>
    <t>4.1.5</t>
  </si>
  <si>
    <t>Ente de Gestión</t>
  </si>
  <si>
    <t>Total Adm de Proyecto</t>
  </si>
  <si>
    <t>Total Actividades prioritarias del Plan de Manejo de Áreas Protegida, implementadas</t>
  </si>
  <si>
    <r>
      <t>Cabañas: Cabaña A. 749 m</t>
    </r>
    <r>
      <rPr>
        <vertAlign val="superscript"/>
        <sz val="10"/>
        <color theme="1"/>
        <rFont val="Calibri"/>
        <family val="2"/>
        <scheme val="minor"/>
      </rPr>
      <t>2</t>
    </r>
    <r>
      <rPr>
        <sz val="10"/>
        <color theme="1"/>
        <rFont val="Calibri"/>
        <family val="2"/>
        <scheme val="minor"/>
      </rPr>
      <t xml:space="preserve"> sólo costo constructivo de habitación y baño completo / Cabaña B. 302 m</t>
    </r>
    <r>
      <rPr>
        <vertAlign val="superscript"/>
        <sz val="10"/>
        <color theme="1"/>
        <rFont val="Calibri"/>
        <family val="2"/>
        <scheme val="minor"/>
      </rPr>
      <t>2</t>
    </r>
    <r>
      <rPr>
        <sz val="10"/>
        <color theme="1"/>
        <rFont val="Calibri"/>
        <family val="2"/>
        <scheme val="minor"/>
      </rPr>
      <t xml:space="preserve"> sólo costo constructivo de habitación y baño completo. </t>
    </r>
  </si>
  <si>
    <r>
      <t>Rehabilitación del área: 840 m</t>
    </r>
    <r>
      <rPr>
        <vertAlign val="superscript"/>
        <sz val="10"/>
        <color theme="1"/>
        <rFont val="Calibri"/>
        <family val="2"/>
        <scheme val="minor"/>
      </rPr>
      <t>2</t>
    </r>
    <r>
      <rPr>
        <sz val="10"/>
        <color theme="1"/>
        <rFont val="Calibri"/>
        <family val="2"/>
        <scheme val="minor"/>
      </rPr>
      <t xml:space="preserve">. Adecuaciones y protección de espacios (cubierta edificación antigua). Apuntalamiento del edificio (paredes, barrotes y losas). Rehabilitación de la casa blanca (museo de sitio). </t>
    </r>
  </si>
  <si>
    <r>
      <t>Senderos: 10,000 m</t>
    </r>
    <r>
      <rPr>
        <vertAlign val="superscript"/>
        <sz val="10"/>
        <color theme="1"/>
        <rFont val="Calibri"/>
        <family val="2"/>
        <scheme val="minor"/>
      </rPr>
      <t>2</t>
    </r>
    <r>
      <rPr>
        <sz val="10"/>
        <color theme="1"/>
        <rFont val="Calibri"/>
        <family val="2"/>
        <scheme val="minor"/>
      </rPr>
      <t>. Paisajismo y paseos de conexión entre edificios y sendero. Diseño y construcción de plataformas (miradores). GAMBUTE</t>
    </r>
  </si>
  <si>
    <r>
      <t>Centro para el visitante: 150 m</t>
    </r>
    <r>
      <rPr>
        <vertAlign val="superscript"/>
        <sz val="10"/>
        <color theme="1"/>
        <rFont val="Calibri"/>
        <family val="2"/>
        <scheme val="minor"/>
      </rPr>
      <t>2</t>
    </r>
    <r>
      <rPr>
        <sz val="10"/>
        <color theme="1"/>
        <rFont val="Calibri"/>
        <family val="2"/>
        <scheme val="minor"/>
      </rPr>
      <t xml:space="preserve"> incluye nivelación de terreno, administración, registro y boletería, recepción, tienda de recuerdos y  baño para visitantes. Incluye plano aprobado y EIA. Capacidad de atención para 50 pax</t>
    </r>
  </si>
  <si>
    <r>
      <t>Área de descanso: Área de descanso y merenderos + tienda de recuerdos: 4 mesas de picnic de madera plástica prefabricadas bajo techo y un kiosco para venta de recuerdos, de estructura de metal con forro de madera de 30 m</t>
    </r>
    <r>
      <rPr>
        <vertAlign val="superscript"/>
        <sz val="10"/>
        <color theme="1"/>
        <rFont val="Calibri"/>
        <family val="2"/>
        <scheme val="minor"/>
      </rPr>
      <t>2</t>
    </r>
    <r>
      <rPr>
        <sz val="10"/>
        <color theme="1"/>
        <rFont val="Calibri"/>
        <family val="2"/>
        <scheme val="minor"/>
      </rPr>
      <t>. Incluye plano aprobado</t>
    </r>
  </si>
  <si>
    <r>
      <t>Centro para el visitante: 150 m</t>
    </r>
    <r>
      <rPr>
        <vertAlign val="superscript"/>
        <sz val="10"/>
        <color theme="1"/>
        <rFont val="Calibri"/>
        <family val="2"/>
        <scheme val="minor"/>
      </rPr>
      <t>2</t>
    </r>
    <r>
      <rPr>
        <sz val="10"/>
        <color theme="1"/>
        <rFont val="Calibri"/>
        <family val="2"/>
        <scheme val="minor"/>
      </rPr>
      <t xml:space="preserve">  administración, registro y boletería, recepción y  baño para visitantes. Incluye plano aprobado y EIA. Capacidad de atención para 50 pax. Adecuaciónes al Puesto de control y recepción de visitantes</t>
    </r>
  </si>
  <si>
    <r>
      <t>Área de descanso: 4 mesas de picnic de madera plastica prefabricadas bajo techo y un kiosco para venta de recuerdos, de estructura de metal con forro de madera de 30 m</t>
    </r>
    <r>
      <rPr>
        <vertAlign val="superscript"/>
        <sz val="10"/>
        <color theme="1"/>
        <rFont val="Calibri"/>
        <family val="2"/>
        <scheme val="minor"/>
      </rPr>
      <t>2</t>
    </r>
    <r>
      <rPr>
        <sz val="10"/>
        <color theme="1"/>
        <rFont val="Calibri"/>
        <family val="2"/>
        <scheme val="minor"/>
      </rPr>
      <t>. Incluye plano aprobado</t>
    </r>
  </si>
  <si>
    <r>
      <t xml:space="preserve">Diseño y construcción de emarcadero </t>
    </r>
    <r>
      <rPr>
        <sz val="10"/>
        <color theme="1"/>
        <rFont val="Calibri"/>
        <family val="2"/>
        <scheme val="minor"/>
      </rPr>
      <t>en Muelle Gallo</t>
    </r>
  </si>
  <si>
    <t>Producto 22</t>
  </si>
  <si>
    <t>Producto 24</t>
  </si>
  <si>
    <t>Producto 23</t>
  </si>
  <si>
    <t>Acciones prioritarias del plan de manejo 1</t>
  </si>
  <si>
    <t>Acciones prioritarias del plan de manejo 2</t>
  </si>
  <si>
    <t>Acciones prioritarias del plan de manejo 3</t>
  </si>
  <si>
    <t>Acciones prioritarias del plan de manejo 4</t>
  </si>
  <si>
    <t>Acciones prioritarias del plan de manejo 5</t>
  </si>
  <si>
    <t>Implementación del Plan Participativo de Desarrollo Comunitario</t>
  </si>
  <si>
    <t>17/31</t>
  </si>
  <si>
    <t>Proyecto</t>
  </si>
  <si>
    <t>Componente 1</t>
  </si>
  <si>
    <t>Sub-Componente a cargo de INAC</t>
  </si>
  <si>
    <t>Paquete de Trabajo</t>
  </si>
  <si>
    <t>Incluido en la solicitud de presupuesto 2018</t>
  </si>
  <si>
    <t>Contratación de consultoría para la implementación del Plan Participativo de Desarrollo Comunitario</t>
  </si>
  <si>
    <t>4</t>
  </si>
  <si>
    <t>4.1.1</t>
  </si>
  <si>
    <t>4.1.2</t>
  </si>
  <si>
    <t>4.1.3</t>
  </si>
  <si>
    <t>4.1.4</t>
  </si>
  <si>
    <t>4.1.6</t>
  </si>
  <si>
    <t>4.1.7</t>
  </si>
  <si>
    <t>4.1.8</t>
  </si>
  <si>
    <t>4.1.9</t>
  </si>
  <si>
    <t>4.1.9.1</t>
  </si>
  <si>
    <t>4.1.9.2</t>
  </si>
  <si>
    <t>4.1.9.3</t>
  </si>
  <si>
    <t>4.1.10</t>
  </si>
  <si>
    <t>4.1.11</t>
  </si>
  <si>
    <t>Estructuración en el marco del esquema de ejecución de la UEP-Mi Ambiente con RRHH técnicos y fiduciarios a dedicación exclusiva para la ejecución del proyecto, y con capacidad autónoma para la gestión de los diferentes procesos de ejecución del proyect</t>
  </si>
  <si>
    <t>Acuerdos de gestión entre el MEF, la CGR y el BID para la priorización del Proyecto por parte de la CGR para efectuar los controles previos - referendo de los contratos y pagos - tramitados a través del INAC y Mi Ambiente, con plazos previamente establ</t>
  </si>
  <si>
    <t>Establecimiento de procedimientos de supervisión/inspección técnico - administrativa adecuados para el proyecto</t>
  </si>
  <si>
    <t>Conformación de un Comité Técnico de Coordinación del Proyecto, integrado por representantes de ambas instituciones que en constituirá en forma Ad Hoc para atender necesidades puntales que se presenten en el marco de la ejecución.</t>
  </si>
  <si>
    <t>Las Unidades Ejecutoras del Proyecto, contarán con capacidad para la gestión en forma autónoma de los procesos de adquisiciones del proyecto</t>
  </si>
  <si>
    <t>Apoyo a ambas instituciones ejecutoras para la preparación de los Documentos de Licitaciones principales para la ejeución del proyecto, con antelación al inicio de la ejecución del mismo</t>
  </si>
  <si>
    <t xml:space="preserve">Definición de Planes de Mantenimiento (PM) de las Inversiones que serán ejecutados y financiados por Mi Ambiente </t>
  </si>
  <si>
    <t>4.4.1</t>
  </si>
  <si>
    <t>4.4.2</t>
  </si>
  <si>
    <t>4.4.3</t>
  </si>
  <si>
    <t>4.4.4</t>
  </si>
  <si>
    <t>4.4.5</t>
  </si>
  <si>
    <t>4.4.6</t>
  </si>
  <si>
    <t>4.4.7</t>
  </si>
  <si>
    <t>Año 6**
2023</t>
  </si>
  <si>
    <t>Año1: desde el inicio de la vigencia del Contrato de Préstamo hasta el 31/12/2018</t>
  </si>
  <si>
    <t>Año 6: desde el 01/01/2023 al 12/09/2023, fecha estimada del fin del Proyecto</t>
  </si>
  <si>
    <t>Año 1*</t>
  </si>
  <si>
    <t>Año 6**</t>
  </si>
  <si>
    <t>10.PGE_2018</t>
  </si>
  <si>
    <t>Estimación de presupuesto para el Proyecto en el PGE 2018</t>
  </si>
  <si>
    <t>Cambios 23_11_17_LS</t>
  </si>
  <si>
    <t>Cambios incorporados a la Programación en fecha 23/11/2017</t>
  </si>
  <si>
    <t>Actividades sin programar</t>
  </si>
  <si>
    <t>Producto 21: Planes de negocios realizados</t>
  </si>
  <si>
    <t>Producto 22: Capacitación de emprendedores en habilidades empresariales y en la provisión de servicios vinculados a los parques intervenidos realizada.</t>
  </si>
  <si>
    <t xml:space="preserve">Producto 23: Micro-pequeñas y medianas empresas financiadas. </t>
  </si>
  <si>
    <t>Producto 24: Capacitación en temas ambientales para la comunidad vinculadas a actividades de turismo verde, realizada</t>
  </si>
  <si>
    <t xml:space="preserve">Producto 25: Estrategia de nuevas tecnologías para el monitoreo, control y vigilancia de los 4 AAPP, implementada </t>
  </si>
  <si>
    <t>Producto 26: Proyecto de solución paisajística en la cima del volcán creado</t>
  </si>
  <si>
    <t xml:space="preserve">Producto 27: Plataformas digitales para mejorar la coordinación y articulación de los proveedores de servicios en los parques, y para cobro en línea en las AAPP creadas </t>
  </si>
  <si>
    <t>Producto 28: Plan comunicacional de las AAPP intervenidas diseñado e implementado</t>
  </si>
  <si>
    <t xml:space="preserve">Producto 29: Estudios para cumplir las recomendaciones de la UNESCO elaborados  </t>
  </si>
  <si>
    <t>Producto 30: Plan de Bioseguridad para las AAPP, diseñado e implementado</t>
  </si>
  <si>
    <t>Producto 31: Parque Nacional Coiba rehabilitado para preservación completado</t>
  </si>
  <si>
    <t xml:space="preserve">Producto 32: Parque Nacional  San Lorenzo  rehabilitado para preservacion completado </t>
  </si>
  <si>
    <t>Producto 33: Parque Nacional  Volcan Barú rehabilitado para preservacion completado</t>
  </si>
  <si>
    <t>Programación Financiera Total (Año de Proyecto)</t>
  </si>
  <si>
    <t xml:space="preserve">Año 3 </t>
  </si>
  <si>
    <t>I Trimestre 
Año 2018</t>
  </si>
  <si>
    <t>III Trimestre 
Año 2018</t>
  </si>
  <si>
    <t>I Trimestre 
Año 2019</t>
  </si>
  <si>
    <t>II Trimestre 
Año 2019</t>
  </si>
  <si>
    <t>IV Trimestre 
Año 2018</t>
  </si>
  <si>
    <t>III Trimestre 
Año 2019</t>
  </si>
  <si>
    <t>I Trimestre 
Año 2020</t>
  </si>
  <si>
    <t>IV Trimestre
Año 2018</t>
  </si>
  <si>
    <t>I Trimestre
Año 2019</t>
  </si>
  <si>
    <t>I Trimestre
Año 2018</t>
  </si>
  <si>
    <t>III Trimestre
Año 2018</t>
  </si>
  <si>
    <t>III Trimestre
Año 2020</t>
  </si>
  <si>
    <t>IV Trimestre
Año 2020</t>
  </si>
  <si>
    <t>IV Trimestre
Año 2022</t>
  </si>
  <si>
    <t>IV Trimestre
Año 2019</t>
  </si>
  <si>
    <t>I  Trimestre
Año 2019</t>
  </si>
  <si>
    <t>VI Trimestre
Año 2018</t>
  </si>
  <si>
    <t>I Trimestre
Año 2023</t>
  </si>
  <si>
    <t>II Trimestre
Año 2018</t>
  </si>
  <si>
    <t>9.1 Estructura del Proyecto PN-L1146 - MiAMBIENTE</t>
  </si>
  <si>
    <t>9.2 Plan de Adquisiciones del Proyecto PN-1146 - MiAMBIENTE</t>
  </si>
  <si>
    <t>9.3 Detalle del Plan de Adquisiciones del Proyecto PN-L1146 - MiAMBIENTE</t>
  </si>
  <si>
    <t>Condición contractual especial de ejecución: Elaboración del Plan de Manejo de Incremento de Flujo de Visitantes (IFV)</t>
  </si>
  <si>
    <t>Condición contractual especial de ejecución: Aprobación del diseño y Plan de Manejo de IFV del PNC</t>
  </si>
  <si>
    <t>Condición contractual especial de ejecución: Evaluación de Impacto Ambiental (EIA) y de las Licencias Ambientales (Patrimonio Cultural y Municipal)</t>
  </si>
  <si>
    <t>3.1.4.1</t>
  </si>
  <si>
    <t>3.1.4.2</t>
  </si>
  <si>
    <t>3.1.4.1.1</t>
  </si>
  <si>
    <t>3.1.4.1.1.1</t>
  </si>
  <si>
    <t>3.1.4.1.1.2</t>
  </si>
  <si>
    <t>3.1.4.1.1.3</t>
  </si>
  <si>
    <t>3.1.4.1.1.4</t>
  </si>
  <si>
    <t>3.1.4.1.2</t>
  </si>
  <si>
    <t>3.1.4.1.3</t>
  </si>
  <si>
    <t>3.1.4.1.3.1</t>
  </si>
  <si>
    <t>3.1.4.1.4</t>
  </si>
  <si>
    <t>3.1.4.2.1</t>
  </si>
  <si>
    <t>3.1.4.2.2</t>
  </si>
  <si>
    <t>3.1.4.2.3</t>
  </si>
  <si>
    <t>3.1.4.2.1.1</t>
  </si>
  <si>
    <t>3.1.4.2.2.1</t>
  </si>
  <si>
    <t>3.1.5</t>
  </si>
  <si>
    <t>3.1.5.1</t>
  </si>
  <si>
    <t>3.1.5.2</t>
  </si>
  <si>
    <t>3.1.5.1.1</t>
  </si>
  <si>
    <t>3.1.5.1.2</t>
  </si>
  <si>
    <t>3.1.5.1.3</t>
  </si>
  <si>
    <t>3.1.5.1.4</t>
  </si>
  <si>
    <t>3.1.6</t>
  </si>
  <si>
    <t>3.1.6.1</t>
  </si>
  <si>
    <t>3.3.6.2</t>
  </si>
  <si>
    <t>3.3.6.3</t>
  </si>
  <si>
    <t>3.3.6.4</t>
  </si>
  <si>
    <t>3.3.6.5</t>
  </si>
  <si>
    <t>3.3.6.6</t>
  </si>
  <si>
    <t>3.3.6.7</t>
  </si>
  <si>
    <t>3.2.3.1.4</t>
  </si>
  <si>
    <t>3.2.3.1.1.1</t>
  </si>
  <si>
    <t>3.2.3.1.1.2</t>
  </si>
  <si>
    <t>3.2.3.1.3.1</t>
  </si>
  <si>
    <t>3.2.3.2.1</t>
  </si>
  <si>
    <t>3.2.3.2.3</t>
  </si>
  <si>
    <t>3.2.3.2.3.1</t>
  </si>
  <si>
    <t>3.2.3.2.4</t>
  </si>
  <si>
    <t>3.2.3.2.1.1</t>
  </si>
  <si>
    <t>3.2.3.2.1.2</t>
  </si>
  <si>
    <t>3.2.3.2.1.3</t>
  </si>
  <si>
    <t>3.2.6</t>
  </si>
  <si>
    <t>3.2.7</t>
  </si>
  <si>
    <t>3.2.8</t>
  </si>
  <si>
    <t>3.2.4.4</t>
  </si>
  <si>
    <t>3.2.4.5</t>
  </si>
  <si>
    <t>3.2.4.6</t>
  </si>
  <si>
    <t>3.2.5.1</t>
  </si>
  <si>
    <t>3.2.5.2</t>
  </si>
  <si>
    <t>3.2.5.3</t>
  </si>
  <si>
    <t>3.2.6.1</t>
  </si>
  <si>
    <t>3.2.6.2</t>
  </si>
  <si>
    <t>3.2.6.3</t>
  </si>
  <si>
    <t>3.2.6.3.1</t>
  </si>
  <si>
    <t>3.2.6.4</t>
  </si>
  <si>
    <t>3.2.7.1</t>
  </si>
  <si>
    <t>3.2.7.2</t>
  </si>
  <si>
    <t>3.2.7.3</t>
  </si>
  <si>
    <t>3.2.7.1.1</t>
  </si>
  <si>
    <t>3.2.7.2.1</t>
  </si>
  <si>
    <t>3.3.4</t>
  </si>
  <si>
    <t>3.3.5</t>
  </si>
  <si>
    <t>3.3.5.1</t>
  </si>
  <si>
    <t>3.3.5.1.1</t>
  </si>
  <si>
    <t>3.3.4.1</t>
  </si>
  <si>
    <t>3.3.4.2</t>
  </si>
  <si>
    <t>3.3.4.3.1</t>
  </si>
  <si>
    <t>3.3.5.1.2</t>
  </si>
  <si>
    <t>3.3.5.1.3</t>
  </si>
  <si>
    <t>3.3.5.1.4</t>
  </si>
  <si>
    <t>3.3.5.2</t>
  </si>
  <si>
    <t>3.3.5.2.1</t>
  </si>
  <si>
    <t>3.2.5.2.2</t>
  </si>
  <si>
    <t>3.3.5.2.3</t>
  </si>
  <si>
    <t>3.3.5.2.</t>
  </si>
  <si>
    <t>Actividades previas - Diseño y Aprobación del Proyecto</t>
  </si>
  <si>
    <t xml:space="preserve">   Realización de la Misión de Orientación</t>
  </si>
  <si>
    <t xml:space="preserve">   Realización de la Misión Especial</t>
  </si>
  <si>
    <t xml:space="preserve">   Realización de la Misión de Análisis</t>
  </si>
  <si>
    <t xml:space="preserve">   Distribución del POD al Comité de Revisión y Riesgo (QRR)</t>
  </si>
  <si>
    <t xml:space="preserve">   Aprobación del Borrador de POD por el Comité de Políticas Operativas del BID</t>
  </si>
  <si>
    <t xml:space="preserve">   Presentación de la operación al Directorio Ejecutivo del BID</t>
  </si>
  <si>
    <t xml:space="preserve">   Firma del Contrato de Préstamo</t>
  </si>
  <si>
    <t xml:space="preserve">   Contrato de préstamo aprobado</t>
  </si>
  <si>
    <t xml:space="preserve">   Contrato de Préstamo referendado por la Contraloría General de la República</t>
  </si>
  <si>
    <t>Actividades para cumplimiento de Condiciones Especiales previas al Primer Desembolso</t>
  </si>
  <si>
    <t>7.1.1</t>
  </si>
  <si>
    <t>7.1.2</t>
  </si>
  <si>
    <t>7.1.3</t>
  </si>
  <si>
    <t>7.1.4</t>
  </si>
  <si>
    <t>7.1.5</t>
  </si>
  <si>
    <t>7.1.6</t>
  </si>
  <si>
    <t>7.2.1</t>
  </si>
  <si>
    <t>7.2.2</t>
  </si>
  <si>
    <t>7.2.3</t>
  </si>
  <si>
    <t>7.3.1</t>
  </si>
  <si>
    <t>7.3.2</t>
  </si>
  <si>
    <t>7.3.3</t>
  </si>
  <si>
    <t>7.3.4</t>
  </si>
  <si>
    <t xml:space="preserve">   Condiciones Previas al PD_Condiciones Generales</t>
  </si>
  <si>
    <t>Actividades para el Cumplimiento de Condiciones Contractuales Especiales de Ejecución</t>
  </si>
  <si>
    <t>Entrada en vigencia del Reglamento Operativo del Proyecto</t>
  </si>
  <si>
    <t>Disponiblidad de la primera versión borrador del ROP, que incluye los requerimientos ambientales y sociales establecidos en el PGAS</t>
  </si>
  <si>
    <t>Proceso de validación y ajustes al Reglamento Operativo</t>
  </si>
  <si>
    <t>Trámites previos para aprobación del Reglamento Operativo</t>
  </si>
  <si>
    <t>Revisión y No Objeción por parte del BID</t>
  </si>
  <si>
    <t>Aprobación del ROP para el INAC por parte de la Máxima Autoridad</t>
  </si>
  <si>
    <t>Reglamento Operativo vigente</t>
  </si>
  <si>
    <t>Creación de la UEP</t>
  </si>
  <si>
    <t>Trámites para la creación de la Unidad Ejecutora del Proyecto PN-L1146</t>
  </si>
  <si>
    <t>Emisión de la Resolución de creación de la UEP-PN-L1146</t>
  </si>
  <si>
    <t>UEP creada</t>
  </si>
  <si>
    <t>Designación y/o selección del Coordinador General y de los Especialistas para la UEP</t>
  </si>
  <si>
    <t>Trámites para la designación del Coordinador General encargado de la UEP MiAMBIENTE</t>
  </si>
  <si>
    <t>Coordinador General designado</t>
  </si>
  <si>
    <t>Condición previa al PD. CCIN_ 25. Especialista en Planificación y Monitoreo del Proyecto</t>
  </si>
  <si>
    <t>Condición previa al PD. CCIN_ 24. Especialista en Adquisiciones del Proyecto</t>
  </si>
  <si>
    <t>Condición previa al PD. CCIN_23. Especialista Financiero del Proyecto</t>
  </si>
  <si>
    <t>Condición previa al PD. CCIN_ 27. Especialista Ambiental (tiempo completo, periodo de construcción)</t>
  </si>
  <si>
    <t>Condición previa al PD. CCIN_28. Especialista Social (tiempo completo, periodo de construcción)</t>
  </si>
  <si>
    <t>7.3.5</t>
  </si>
  <si>
    <t>7.3.6</t>
  </si>
  <si>
    <t>7.3.7</t>
  </si>
  <si>
    <t>7.4.1</t>
  </si>
  <si>
    <t>7.4.2</t>
  </si>
  <si>
    <t>7.4.3</t>
  </si>
  <si>
    <t>7.4.4</t>
  </si>
  <si>
    <t>Condiciones Previas al Primer Desembolso del Préstamo cumplidas</t>
  </si>
  <si>
    <t>7.5</t>
  </si>
  <si>
    <t>Parque Nacional San Lorenzo</t>
  </si>
  <si>
    <t>Condiciones contractuales especiales de ejecución cumplidas</t>
  </si>
  <si>
    <t>8.1</t>
  </si>
  <si>
    <t>8.2</t>
  </si>
  <si>
    <t>8.3</t>
  </si>
  <si>
    <t>8.1.1</t>
  </si>
  <si>
    <t>8.1.2</t>
  </si>
  <si>
    <t>8.1.3</t>
  </si>
  <si>
    <t>8.2.2</t>
  </si>
  <si>
    <t>8.2.1</t>
  </si>
  <si>
    <t>8.3.1</t>
  </si>
  <si>
    <t>8.3.2</t>
  </si>
  <si>
    <t>Condiciones Generales al PD cumplidas</t>
  </si>
  <si>
    <t>Tramitación y elaboración del Informe Jurídico</t>
  </si>
  <si>
    <t>Tramitación del Registro de Firmas</t>
  </si>
  <si>
    <t>Tramitacion de otras Condiciones según CP</t>
  </si>
  <si>
    <t>1. Matriz de Resultados del Proyecto - MiAMBIENTE</t>
  </si>
  <si>
    <t>MiAMBIENTE</t>
  </si>
  <si>
    <t>Instrumentos de Planificación del Proyecto - MiAMBIENTE</t>
  </si>
  <si>
    <t>CA1. Costos - MiAMBIENTE</t>
  </si>
  <si>
    <t>Matriz de Planificación del Proyecto para MiAMBIENTE</t>
  </si>
  <si>
    <t>5, Información para la carga en el PMR - Metas Físicas y Financieras del Proyecto PN-L1146 - MiAMBIENTE</t>
  </si>
  <si>
    <t>6. PROGRAMACIÓN DE DESEMBOLSO - MiAMBIENTE</t>
  </si>
  <si>
    <t>7. Curva S de Uso de Recursos - MiAMBIENTE</t>
  </si>
  <si>
    <t>Proyecto de Apoyo para la Conservación y Gestión del Patrimonio Cultural</t>
  </si>
  <si>
    <t>Valor acum. CL</t>
  </si>
  <si>
    <t>Valor acum. TOTAL</t>
  </si>
  <si>
    <t>Responsables</t>
  </si>
  <si>
    <t>Componente/ Producto/ Actividad</t>
  </si>
  <si>
    <t>Ejecutor</t>
  </si>
  <si>
    <r>
      <t xml:space="preserve">Insumos Técnicos </t>
    </r>
    <r>
      <rPr>
        <i/>
        <sz val="8"/>
        <rFont val="Calibri"/>
        <family val="2"/>
        <scheme val="minor"/>
      </rPr>
      <t>(Diseños Ejecutivos,TdR, y EETT, otros)</t>
    </r>
  </si>
  <si>
    <t>Pliego o similar p/ Adquisición - Convenio</t>
  </si>
  <si>
    <t xml:space="preserve">Ejecución </t>
  </si>
  <si>
    <t xml:space="preserve"> Administración del Contrato</t>
  </si>
  <si>
    <t xml:space="preserve">Supervisión </t>
  </si>
  <si>
    <r>
      <t xml:space="preserve">Año 0    (2017) </t>
    </r>
    <r>
      <rPr>
        <b/>
        <sz val="7"/>
        <rFont val="Calibri"/>
        <family val="2"/>
        <scheme val="minor"/>
      </rPr>
      <t>Reembolso</t>
    </r>
  </si>
  <si>
    <t>Año 1 (2018)</t>
  </si>
  <si>
    <t>Año 2 (2019)</t>
  </si>
  <si>
    <t>Año 3 (2020)</t>
  </si>
  <si>
    <t>Año 4 (2021)</t>
  </si>
  <si>
    <t>Año 5 (2022)</t>
  </si>
  <si>
    <t>Metodo de Adquisición</t>
  </si>
  <si>
    <t>N° de proceso PA</t>
  </si>
  <si>
    <t>Costo Unitario USD (incluye impuestos)</t>
  </si>
  <si>
    <t>Observ.</t>
  </si>
  <si>
    <t>1.1</t>
  </si>
  <si>
    <t>Sub-Componente 1.a: Fortalecimiento Estratégico del INAC</t>
  </si>
  <si>
    <t>1.1.1</t>
  </si>
  <si>
    <t>Producto 1: Plan de Fortalecimiento estratégico del INAC implementado</t>
  </si>
  <si>
    <t># Plan</t>
  </si>
  <si>
    <t>1.1.1.1</t>
  </si>
  <si>
    <t>Elaboración de un Diagnóstico Organizacional, una propuesta de re-ingeniería organizacional, un diagnóstico de los RRHH existentes, planificación estratégica y desarrollo e implementación del Sistema de Planificación, Monitoreo y Evaluación para el INAC</t>
  </si>
  <si>
    <t xml:space="preserve"> Ente de Gestión/UEP INAC</t>
  </si>
  <si>
    <t>Firma Consultora</t>
  </si>
  <si>
    <t>UEP INAC</t>
  </si>
  <si>
    <t>1.1.1.2</t>
  </si>
  <si>
    <t>Desarrollo e implementación de instrumentos según el nuevo modelo de gestión, re-diseño de procesos y la formulación de manuales de función a nivel de cargos y perfiles</t>
  </si>
  <si>
    <t>1.1.1.3</t>
  </si>
  <si>
    <t>Consultor-Experto en Fortalecimiento Institucional para la coordinación y supervisión del desarrollo de las actividades</t>
  </si>
  <si>
    <t>Cons. Apoyo TC/BID</t>
  </si>
  <si>
    <t xml:space="preserve">INAC </t>
  </si>
  <si>
    <t>Consultor individual</t>
  </si>
  <si>
    <t xml:space="preserve"> -</t>
  </si>
  <si>
    <t>Consultor/ mes</t>
  </si>
  <si>
    <t>1.1.2</t>
  </si>
  <si>
    <t>Producto 2: Capacitación de personal del INAC en la implementación del nuevo modelo de gestión, realizada</t>
  </si>
  <si>
    <t># Talleres</t>
  </si>
  <si>
    <t>1.1.2.1</t>
  </si>
  <si>
    <t>Diseño e implementación del Programa de Capacitación del INAC</t>
  </si>
  <si>
    <t xml:space="preserve">18 meses. </t>
  </si>
  <si>
    <t>Taller</t>
  </si>
  <si>
    <t>1.1.3</t>
  </si>
  <si>
    <t xml:space="preserve">Producto 3: Sistema Informático Integrado de Gestión del INAC, creado </t>
  </si>
  <si>
    <t># Sistema</t>
  </si>
  <si>
    <t>1.1.3.1</t>
  </si>
  <si>
    <t>Diseño de un Sistema Informático Integrado de Gestión del INAC</t>
  </si>
  <si>
    <t>1.1.3.2</t>
  </si>
  <si>
    <t>Desarrollo e implementación en una 1° Etapa del Sistema Informático Integrado de Gestión para el INAC</t>
  </si>
  <si>
    <t>1.1.4</t>
  </si>
  <si>
    <t>Producto 4: Sistema de Información Cultural de Panamá - QueCultura, creado</t>
  </si>
  <si>
    <t>1.1.4.1</t>
  </si>
  <si>
    <t>Puesta en marcha e implementación del Sistema de Información Cultural de Panamá - QueCultura</t>
  </si>
  <si>
    <t xml:space="preserve"> Ente de Gestión</t>
  </si>
  <si>
    <t>Entidad: 
Ciudad del Saber</t>
  </si>
  <si>
    <t xml:space="preserve">Proveedor: Ciudad del Saber (Vía Convenio/ Transferencia). El contrato tendría dos alcances: </t>
  </si>
  <si>
    <t>Sistema</t>
  </si>
  <si>
    <t>1.1.5</t>
  </si>
  <si>
    <t>Producto 5: Plan de Comunicación y Promoción del Patrimonio Cultural implementado</t>
  </si>
  <si>
    <t>1.1.5.1</t>
  </si>
  <si>
    <t xml:space="preserve">Diseño del Plan de Comunicación </t>
  </si>
  <si>
    <t>INAC/Ente de Gestión</t>
  </si>
  <si>
    <t>1.1.5.2</t>
  </si>
  <si>
    <t>Implementación del Plan de Comunicación</t>
  </si>
  <si>
    <t>1.1.6</t>
  </si>
  <si>
    <t>Producto 6: Plan de Acción para Promoción de Industrias Creativas para los inmuebles patrimoniales implementado</t>
  </si>
  <si>
    <t>1.1.6.1</t>
  </si>
  <si>
    <t>Elaboración de un Plan de Acción de Industrias Culturales y Creativas</t>
  </si>
  <si>
    <t>Consultor</t>
  </si>
  <si>
    <t>1.1.6.2</t>
  </si>
  <si>
    <t>Especialista en Industrias Culturales y Creativas</t>
  </si>
  <si>
    <t>1.1.6.3</t>
  </si>
  <si>
    <t xml:space="preserve">Actividades de Promoción de Industrias Creativas </t>
  </si>
  <si>
    <t>1.1.6.3.1</t>
  </si>
  <si>
    <t>Concurso Hackatones para diseño de APP del MARTA, TNP y Fuertes PBSL</t>
  </si>
  <si>
    <t xml:space="preserve">Firma </t>
  </si>
  <si>
    <t xml:space="preserve">Hackatones </t>
  </si>
  <si>
    <t>1.1.6.3.2</t>
  </si>
  <si>
    <t>Organización de un Festival de Empresarios Creativos del Ecosistema MARTA</t>
  </si>
  <si>
    <t>Festival</t>
  </si>
  <si>
    <t>1.1.6.3.3</t>
  </si>
  <si>
    <t>Organización de un Festival de Empresarios Creativos del Ecosistema TPN</t>
  </si>
  <si>
    <t>1.1.6.3.4</t>
  </si>
  <si>
    <t>Organización de un Festival de Empresarios Creativos del Ecosistema PBSL</t>
  </si>
  <si>
    <t>1.1.6.3.5</t>
  </si>
  <si>
    <t>Difusión de los casos exitosos de los Proyectos Pilotos en Industrias Creativas</t>
  </si>
  <si>
    <t>1.1.6.4</t>
  </si>
  <si>
    <t>Evaluación del Proyecto Piloto</t>
  </si>
  <si>
    <t>1.1.7</t>
  </si>
  <si>
    <t>Producto 7: Capacitación de emprendedores en habilidades empresariales y especializadas por patrimonio intervenido,  realizada</t>
  </si>
  <si>
    <t># Cursos</t>
  </si>
  <si>
    <t>1.1.7.1</t>
  </si>
  <si>
    <r>
      <t xml:space="preserve">Diseño e Implementación del Programa de Capacitación a emprendedores para fomento de industrias creativas, que incluye desarrollo de </t>
    </r>
    <r>
      <rPr>
        <b/>
        <sz val="10"/>
        <rFont val="Calibri"/>
        <family val="2"/>
        <scheme val="minor"/>
      </rPr>
      <t xml:space="preserve">habilidades empresariales </t>
    </r>
  </si>
  <si>
    <t>SD</t>
  </si>
  <si>
    <t>Proveedor: Ciudad del Saber</t>
  </si>
  <si>
    <t>1.1.7.2</t>
  </si>
  <si>
    <r>
      <t xml:space="preserve">Diseño e Implementación del Programa de Capacitación a emprendedores para fomento de industrias creativas, que incluye desarrollo de </t>
    </r>
    <r>
      <rPr>
        <b/>
        <sz val="10"/>
        <rFont val="Calibri"/>
        <family val="2"/>
        <scheme val="minor"/>
      </rPr>
      <t>habilidades especializadas por sector</t>
    </r>
  </si>
  <si>
    <t>1.1.8.1</t>
  </si>
  <si>
    <t>Gestión y Acompañamiento Técnico del Proy. Piloto de Industrias Culturales Creativas</t>
  </si>
  <si>
    <t>Ejecutor del Piloto</t>
  </si>
  <si>
    <t>1.1.8.2</t>
  </si>
  <si>
    <t>Financiamiento Piloto de emprendimientos de Industrias Culturales Creativas: Promover la danza, música, gastronomía y arte en Portobelo con el apoyo de organizaciones tales como Fundación Olga Sinclair, Fundación Danilo Perez, Fundación Encuentro, y Fundación Espacio Creativo</t>
  </si>
  <si>
    <t>Transferencias a Ciudad del Saber</t>
  </si>
  <si>
    <t>2</t>
  </si>
  <si>
    <t>Componente 2. Rehabilitación y Puesta en Valor de Bienes Culturales</t>
  </si>
  <si>
    <t>2.1</t>
  </si>
  <si>
    <t>Sub-Componente II.a) Teatro Nacional de Panamá</t>
  </si>
  <si>
    <t>2.1.1</t>
  </si>
  <si>
    <t xml:space="preserve">Producto 9: Plan de gestión del teatro implementado </t>
  </si>
  <si>
    <t>2.1.1.1</t>
  </si>
  <si>
    <t>Elaboración del Plan de Desarrollo y de Gestión para el TNP</t>
  </si>
  <si>
    <t>2.1.1.2</t>
  </si>
  <si>
    <t>Acompañamiento en implementación del Plan de Desarrollo y de Gestión para el TNP</t>
  </si>
  <si>
    <t>Operación del Patronato del TNP</t>
  </si>
  <si>
    <t>Patronato TNP</t>
  </si>
  <si>
    <t>Transferencia (al Patronato)</t>
  </si>
  <si>
    <t>2.1.1.2.1</t>
  </si>
  <si>
    <t>Director seleccionado por la JD del Patronato para la Dirección Ejecutiva  del TNP</t>
  </si>
  <si>
    <t>Director/mes</t>
  </si>
  <si>
    <t>2.1.1.2.2</t>
  </si>
  <si>
    <t>Director seleccionado por la JD del Patronato para la Dirección de Programación del TNP</t>
  </si>
  <si>
    <t>2.1.1.2.3</t>
  </si>
  <si>
    <t xml:space="preserve">Director seleccionado por la JD del Patronato para la Dirección de Administración y Finanzas </t>
  </si>
  <si>
    <t>2.1.1.2.4</t>
  </si>
  <si>
    <t>Actividades priorizadas de implementació del Plan de Desarrollo y de Gestión del TNP</t>
  </si>
  <si>
    <t>Actividades</t>
  </si>
  <si>
    <t>2.2</t>
  </si>
  <si>
    <t>Sub-Componente II.b) MARTA</t>
  </si>
  <si>
    <t>2.2.1</t>
  </si>
  <si>
    <t>Producto 10: Museo rehabilitado, ampliado, equipado e instalado</t>
  </si>
  <si>
    <t># Obras</t>
  </si>
  <si>
    <t>2.2.1.1</t>
  </si>
  <si>
    <t>Conservación y Adecuaciones al Edificio Original</t>
  </si>
  <si>
    <t>PM (en proceso)</t>
  </si>
  <si>
    <t>PM/INAC</t>
  </si>
  <si>
    <t xml:space="preserve">Contratista </t>
  </si>
  <si>
    <t>DG</t>
  </si>
  <si>
    <t xml:space="preserve">x </t>
  </si>
  <si>
    <t>2.2.1.1.1</t>
  </si>
  <si>
    <t>Levantamiento del edificio y áreas anexas</t>
  </si>
  <si>
    <t>2.2.1.1.2</t>
  </si>
  <si>
    <t>Estudio Estructural del edificio</t>
  </si>
  <si>
    <t>2.2.1.1.3</t>
  </si>
  <si>
    <t>Limpieza y remoción de estructuras sobrantes</t>
  </si>
  <si>
    <t>2.2.1.1.4</t>
  </si>
  <si>
    <t>Impermeabilización complementaria del edificio</t>
  </si>
  <si>
    <t>2.2.1.1.5</t>
  </si>
  <si>
    <t>Pintura y repello general del edificio</t>
  </si>
  <si>
    <t>2.2.1.1.6</t>
  </si>
  <si>
    <t>Construcción interior de Tienda del Museo, Restaurante, Taquillas y Baños</t>
  </si>
  <si>
    <t>2.2.1.1.7</t>
  </si>
  <si>
    <t>Construcción de áreas públicas exteriores</t>
  </si>
  <si>
    <t>2.2.1.1.8</t>
  </si>
  <si>
    <t>Equipamiento del Auditorio</t>
  </si>
  <si>
    <t>2.2.1.2</t>
  </si>
  <si>
    <t>Infraestructura del Inmueble Original del Museo</t>
  </si>
  <si>
    <t>2.2.1.2.1</t>
  </si>
  <si>
    <t>Infraestructura eléctrica y plomería</t>
  </si>
  <si>
    <t>2.2.1.2.2</t>
  </si>
  <si>
    <t>Infraestructura Mecánica</t>
  </si>
  <si>
    <t>2.2.1.2.3</t>
  </si>
  <si>
    <t>Infraestructura Informática</t>
  </si>
  <si>
    <t>2.2.1.2.4</t>
  </si>
  <si>
    <t>Sistema de Seguridad</t>
  </si>
  <si>
    <t>2.2.1.2.5</t>
  </si>
  <si>
    <t>Iluminación Interna y Externa del edificio</t>
  </si>
  <si>
    <t>2.2.1.3</t>
  </si>
  <si>
    <t xml:space="preserve">Resguardo Patrimonial de la Colección del MARTA </t>
  </si>
  <si>
    <t>2.2.1.3.1</t>
  </si>
  <si>
    <t>Proyecto Ejecutivo para el Diseño y Construcción del   Resguardo de la Colección Patrimonial del MARTA</t>
  </si>
  <si>
    <t>2.2.1.3.2</t>
  </si>
  <si>
    <t xml:space="preserve">Construcción del Nuevo Edificio de Resguardo Patrimonial del MARTA </t>
  </si>
  <si>
    <t>2.2.1.3.3</t>
  </si>
  <si>
    <t xml:space="preserve">Equipamiento del Nuevo Edificio de Resguardo Patrimonial del MARTA </t>
  </si>
  <si>
    <t>2.2.1.4</t>
  </si>
  <si>
    <t>Curaduría y Restauración</t>
  </si>
  <si>
    <t>2.2.1.4.1</t>
  </si>
  <si>
    <t xml:space="preserve">Catalogación de la Colección Permanente </t>
  </si>
  <si>
    <t>2.2.1.4.2</t>
  </si>
  <si>
    <t>Restauración de la Colección</t>
  </si>
  <si>
    <t>2.2.1.4.3</t>
  </si>
  <si>
    <t>Restauración de Elementos Patrimoniales no estructurales</t>
  </si>
  <si>
    <t>2.2.1.5</t>
  </si>
  <si>
    <t>Museografía y Equipamiento</t>
  </si>
  <si>
    <t>2.2.1.5.1</t>
  </si>
  <si>
    <t xml:space="preserve">Plan Maestro del Museo MARTA </t>
  </si>
  <si>
    <t>2.2.1.5.2</t>
  </si>
  <si>
    <t>Equipamiento de Salas del Museo  correspondiente a la Fase I del Plan Maestro  (inclure áreas de Lobby)  (Inaugurar en mayo 2019)</t>
  </si>
  <si>
    <t>DG/UEP INAC</t>
  </si>
  <si>
    <t>2.2.1.5.3</t>
  </si>
  <si>
    <t>Equipamiento de Salas del Museo  correspondientes a la Fase II del Plan Maestro (Totalidad del Museo a entregar Sep 2020)</t>
  </si>
  <si>
    <t>2.2.2</t>
  </si>
  <si>
    <t>Producto 11: Instrumentos de gestión del museo implementados</t>
  </si>
  <si>
    <t># Instrumentos</t>
  </si>
  <si>
    <t>2.2.2.1</t>
  </si>
  <si>
    <t>Elaboración del Manual Institucional</t>
  </si>
  <si>
    <t>2.2.2.2</t>
  </si>
  <si>
    <t>Elaboración del Manual de Marca</t>
  </si>
  <si>
    <t>2.2.2.3</t>
  </si>
  <si>
    <t>Elaboración del Manual de Comunicación</t>
  </si>
  <si>
    <t>2.2.2.4</t>
  </si>
  <si>
    <t>Actividades iniciales de funcionamiento del Museo</t>
  </si>
  <si>
    <t>2.2.2.5</t>
  </si>
  <si>
    <t>Operación del museo</t>
  </si>
  <si>
    <t>2.2.2.5.1</t>
  </si>
  <si>
    <t>Equipamiento Oficinas Administrativas del Museo</t>
  </si>
  <si>
    <t>2.2.2.5.2</t>
  </si>
  <si>
    <t>Personal de Operación (Gasto Recurrente)</t>
  </si>
  <si>
    <t>Personas/meses</t>
  </si>
  <si>
    <t>2.2.2.6</t>
  </si>
  <si>
    <t>Operación del Patronato del MARTA</t>
  </si>
  <si>
    <t>Patronato MARTA</t>
  </si>
  <si>
    <t>2.2.2.6.1</t>
  </si>
  <si>
    <t xml:space="preserve">Director seleccionado por la JD del Patronato para la Dirección Ejecutiva </t>
  </si>
  <si>
    <t>2.2.2.6.2</t>
  </si>
  <si>
    <t>Director seleccionado por la JD del Patronato para la Curaduria del MARTA</t>
  </si>
  <si>
    <t>2.2.2.6.3</t>
  </si>
  <si>
    <t>Dirección de Educación</t>
  </si>
  <si>
    <t>2.2.2.6.4</t>
  </si>
  <si>
    <t>Director Administrativo</t>
  </si>
  <si>
    <t>2.3</t>
  </si>
  <si>
    <t>Sub-Componente II.c) Fortificaciones de Portobelo y San Lorenzo</t>
  </si>
  <si>
    <t>2.3.1</t>
  </si>
  <si>
    <t>Producto 12: Obras de contención en Portobelo realizadas</t>
  </si>
  <si>
    <t>Patronato PPSL</t>
  </si>
  <si>
    <t>2.3.1.1</t>
  </si>
  <si>
    <t>Actualización de Estudios y Diagnósticos</t>
  </si>
  <si>
    <t xml:space="preserve">CT Consultor </t>
  </si>
  <si>
    <t>2.3.1.2</t>
  </si>
  <si>
    <t>Diseño y construcción de obras de contención en Portobelo</t>
  </si>
  <si>
    <t>CT Consultor</t>
  </si>
  <si>
    <t>Contratista</t>
  </si>
  <si>
    <t>2.3.2</t>
  </si>
  <si>
    <t xml:space="preserve">Producto 13: Fuertes en Portobelo restaurados y rehabilitados </t>
  </si>
  <si>
    <t># Fuertes</t>
  </si>
  <si>
    <t>2.3.2.1</t>
  </si>
  <si>
    <t>Santiago el Nuevo</t>
  </si>
  <si>
    <t>2.3.2.1.1</t>
  </si>
  <si>
    <t>Obras s/Plan de Emergencia - Fuerte Santiago el Nuevo</t>
  </si>
  <si>
    <t>INAC (planos/diseños)
EG (EETT/Presupuesto)</t>
  </si>
  <si>
    <t>2.3.2.1.2</t>
  </si>
  <si>
    <t xml:space="preserve">Construccción y/o rehabilitación de  Módulos de Servicios Básicos en Fuerte de Santiago el Nuevo </t>
  </si>
  <si>
    <t>2.3.2.2</t>
  </si>
  <si>
    <t>San Jerónimo</t>
  </si>
  <si>
    <t>2.3.2.2.1</t>
  </si>
  <si>
    <t xml:space="preserve">Obras s/Plan de Emergencia - Fuerte San Jerónimo </t>
  </si>
  <si>
    <t>2.3.2.3</t>
  </si>
  <si>
    <t>San Fernando</t>
  </si>
  <si>
    <t>2.3.2.3.1</t>
  </si>
  <si>
    <t xml:space="preserve">Obras s/Plan de Emergencia - Fuerte San Fernando </t>
  </si>
  <si>
    <t>2.3.2.3.2</t>
  </si>
  <si>
    <t>Construccción y/o rehabilitación de  Módulos de Servicios Básicos en los Fuerte de San Fernando</t>
  </si>
  <si>
    <t>2.3.2.4</t>
  </si>
  <si>
    <t>Santiago el Viejo</t>
  </si>
  <si>
    <t>2.3.2.4.1</t>
  </si>
  <si>
    <t>Obras s/Plan de Emergencia - Fuerte Santiago el Viejo</t>
  </si>
  <si>
    <t>2.3.2.4.2</t>
  </si>
  <si>
    <t>Rehabilitación - Puesta en valor de Santiago el Viejo</t>
  </si>
  <si>
    <t>Recursos para el Patronato</t>
  </si>
  <si>
    <t>Patronato</t>
  </si>
  <si>
    <t>Ejecución del contrato: 2 años</t>
  </si>
  <si>
    <t>Obra (global)</t>
  </si>
  <si>
    <t>% Valor de la obra</t>
  </si>
  <si>
    <t>Ente de Gestión/UEP INAC</t>
  </si>
  <si>
    <t>2.3.6</t>
  </si>
  <si>
    <t>Producto 17: Estación de servicios múltiples (baños, oficinas administrativas, de migración y aduanas, taquillas)</t>
  </si>
  <si>
    <t>2.3.6.1</t>
  </si>
  <si>
    <t>Diseño y construcción de estación de servicios múltiples</t>
  </si>
  <si>
    <t>2.3.6.2</t>
  </si>
  <si>
    <t>2.3.7</t>
  </si>
  <si>
    <t xml:space="preserve">Producto 18: Muelles construidos/rehabilitados  </t>
  </si>
  <si>
    <t>2.3.7.1</t>
  </si>
  <si>
    <t>Diseño y construcción de muelles</t>
  </si>
  <si>
    <t>2.3.7.2</t>
  </si>
  <si>
    <t>2.3.8</t>
  </si>
  <si>
    <r>
      <t>Producto 19</t>
    </r>
    <r>
      <rPr>
        <b/>
        <sz val="10"/>
        <color theme="1"/>
        <rFont val="Calibri"/>
        <family val="2"/>
        <scheme val="minor"/>
      </rPr>
      <t>: Fuerte de San Lorenzo restaurado y rehabilitado</t>
    </r>
  </si>
  <si>
    <t>2.3.8.1</t>
  </si>
  <si>
    <t>Obras s/Plan de Emergencia - Castillo de San Lorenzo</t>
  </si>
  <si>
    <t>2.3.8.2</t>
  </si>
  <si>
    <t>Renovación del Castillo de San Lorenzo (instalación de museo dentro de unas bóvedas)</t>
  </si>
  <si>
    <t>Producto 20: Planes integrales de gestión para las fortificaciones de San Lorenzo y Portobello, implementados</t>
  </si>
  <si>
    <t>2.3.9.1.1</t>
  </si>
  <si>
    <t>Elaboración del Plan de Gestión Túristica - Promoción, Difusión y Señalización</t>
  </si>
  <si>
    <t>2.3.9.1.2</t>
  </si>
  <si>
    <t xml:space="preserve">Elaboración del Plan de Sostenibilidad Económica </t>
  </si>
  <si>
    <t>2.3.9.1.3</t>
  </si>
  <si>
    <t>Elaboración del Plan de Uso Público y capacidad de carga</t>
  </si>
  <si>
    <t>2.3.9.1.4</t>
  </si>
  <si>
    <t>Elaboración del Plan de recorridos de interpretación</t>
  </si>
  <si>
    <t>2.3.10</t>
  </si>
  <si>
    <t>Producto 21: Capacitación técnica a los funcionarios del PPSL realizada</t>
  </si>
  <si>
    <t>2.3.11.1</t>
  </si>
  <si>
    <t>Estimación de costos</t>
  </si>
  <si>
    <t>CCII</t>
  </si>
  <si>
    <t>2.3.11</t>
  </si>
  <si>
    <t>Producto 22: Capacitación en restauración de conservación de fuertes realizada</t>
  </si>
  <si>
    <t>2.3.12.1</t>
  </si>
  <si>
    <t>Formación de mano de obra de Portobelo y San Lorenzo especializada en restauración</t>
  </si>
  <si>
    <t>2.3.14.1</t>
  </si>
  <si>
    <t>Ejecución de obras de rehabilitación de la Iglesia del Cristo Negro, contratación de la firma bajo la modalidad diseño y construcción</t>
  </si>
  <si>
    <t>2.3.14.2</t>
  </si>
  <si>
    <t>2.3.15.1</t>
  </si>
  <si>
    <t>Diseño y construcción del edificio de la Aduana, incluye museografía y mobiliario en el 2° piso del edificio</t>
  </si>
  <si>
    <t>2.3.15.2</t>
  </si>
  <si>
    <t>4.1</t>
  </si>
  <si>
    <t>Equipo de la UEP-INAC</t>
  </si>
  <si>
    <t>Se mantiene</t>
  </si>
  <si>
    <t>Coordinador Unidad INAC</t>
  </si>
  <si>
    <t>Experto en Patrimonio Histótico para la coordinación y supervisión del desarrollo de las actividades</t>
  </si>
  <si>
    <t>Especialista Legal-Adquisiciones</t>
  </si>
  <si>
    <t>Especialista Administrativo Financiero</t>
  </si>
  <si>
    <t>Sistema Informático de Gestión</t>
  </si>
  <si>
    <t>Proveedor</t>
  </si>
  <si>
    <t>Implementación del Plan de Fortalecimiento del INAC para la ejecución del Proyecto</t>
  </si>
  <si>
    <t>Sin Programar</t>
  </si>
  <si>
    <t>Consolidación de Areas de apoyo (cómputo, compras, legal, arquitectura, tesorería y mantenimiento), definicón del RRHH requerido, capacitaciones, etc.</t>
  </si>
  <si>
    <t>Espacio físico y equipo para funcionamiento de la UCP</t>
  </si>
  <si>
    <t>Técnico Experto en Fuertes</t>
  </si>
  <si>
    <t>Abogado  (por servicios profesionales)</t>
  </si>
  <si>
    <t>4.2</t>
  </si>
  <si>
    <t>Auditoría</t>
  </si>
  <si>
    <t>4.3</t>
  </si>
  <si>
    <t>Evaluación</t>
  </si>
  <si>
    <t>Análisis Costo-Beneficio ExPost del Proyecto</t>
  </si>
  <si>
    <t>5</t>
  </si>
  <si>
    <t>5.1</t>
  </si>
  <si>
    <t>Como mecanismo de ejecución se prevé la conformación en el INAC de un Equipo de Coordinación con Especialistas que coordinarán la ejecución del proyecto, con el apoyo de un Ente de Gestión especializado para la Dirección de Proyectos, la ejecución de lo</t>
  </si>
  <si>
    <t>5.2</t>
  </si>
  <si>
    <t>Toma de decisión al más alto nivel institucional para la definición clara en los ROPs respectivos del Proyecto a cerca de las funciones y competencias de las instancias internas institucionales (en lo posible a nivel de cargos) y la definición de procedi</t>
  </si>
  <si>
    <t>5.3</t>
  </si>
  <si>
    <t>5.4</t>
  </si>
  <si>
    <t>5.5</t>
  </si>
  <si>
    <t>5.6</t>
  </si>
  <si>
    <t>Capacitación, asistencia técnica contínua y asesoramiento a ambos organismos ejecutores para la gestión de las adquisiciones del proyecto</t>
  </si>
  <si>
    <t>5.7</t>
  </si>
  <si>
    <t>5.8</t>
  </si>
  <si>
    <t>Definición e implementación de una Estrategia de Gestión del Cambio a cargo de una empresa especializada para gestionar adecuadamente para el establecimiento de un nuevo modelo de gestión.</t>
  </si>
  <si>
    <t>5.9</t>
  </si>
  <si>
    <t>Alto nivel de involucramiento de la máxima autoridad institucional para la toma de decisiones oportuna que dé fluidez al proceso de reforma</t>
  </si>
  <si>
    <t>5.10</t>
  </si>
  <si>
    <t>Fortalecimiento con RRHH especializados para la gestión ambiental y social del proyecto</t>
  </si>
  <si>
    <t>UEP MiAMBIENTE</t>
  </si>
  <si>
    <t>METAS FÍSICAS - MiAMBIENTE</t>
  </si>
  <si>
    <t>METAS FINANCIERAS - MiAMBIENTE</t>
  </si>
  <si>
    <t># Estudio</t>
  </si>
  <si>
    <t># Proyecto</t>
  </si>
  <si>
    <t># Plataforma</t>
  </si>
  <si>
    <t># Planes</t>
  </si>
  <si>
    <t>5.1 Cuadro de Costos a Nivel de Componentes</t>
  </si>
  <si>
    <t>Categorías de Inversión</t>
  </si>
  <si>
    <t>Totales</t>
  </si>
  <si>
    <t>Componente I. Modernización de Instrumentos de Gestión Patrimonial</t>
  </si>
  <si>
    <t>Componente II. Rehabilitación y Puesta en Valor de Bienes Culturales</t>
  </si>
  <si>
    <t>Componente III. Conservación y Valorización de Bienes Naturales</t>
  </si>
  <si>
    <t>Sub-Total Componentes</t>
  </si>
  <si>
    <t>Administración, Auditorias,  Evaluaciones y PGAS</t>
  </si>
  <si>
    <t>5.1 Cuadro de Costos a Nivel de Componentes en millones</t>
  </si>
  <si>
    <t>4.1 CC POD</t>
  </si>
  <si>
    <t>Cuadro de Costos a Nivel de Componentes para el POD</t>
  </si>
  <si>
    <t>Objeto del Gasto - PGE</t>
  </si>
  <si>
    <t>Programación Financiera BID (año de proyecto)</t>
  </si>
  <si>
    <t>Programación Financiera CL (año de proyecto)</t>
  </si>
  <si>
    <t>Programación Presupuestaria y Financiera BID (año calendario)</t>
  </si>
  <si>
    <t>Programación Presupuestaria y Financiera CL (año calendario)</t>
  </si>
  <si>
    <t>Programación Presupuestaria y Financiera Total (año calendario)</t>
  </si>
  <si>
    <t>Requerido Año 2018 - Fuente BID</t>
  </si>
  <si>
    <t>Requerido Año 2018 - Fuente CL</t>
  </si>
  <si>
    <t>Solicitado por MiAMBIENTE</t>
  </si>
  <si>
    <t>Presupuesto 2018 (a completar)</t>
  </si>
  <si>
    <t xml:space="preserve"># </t>
  </si>
  <si>
    <t>10. Presupuesto 2018</t>
  </si>
  <si>
    <t>Supuestos y Criterios utilizados para la programación</t>
  </si>
  <si>
    <t>1. Supuestos de planificación - POD y Contrato de Préstamo</t>
  </si>
  <si>
    <t>Fecha</t>
  </si>
  <si>
    <t>Misión de Orientación</t>
  </si>
  <si>
    <t>29/11 al 05/12/2016</t>
  </si>
  <si>
    <t>Misión de Análisis</t>
  </si>
  <si>
    <t>13 al 17/02/2017</t>
  </si>
  <si>
    <t>1.3</t>
  </si>
  <si>
    <t xml:space="preserve">Presentación del POD </t>
  </si>
  <si>
    <t>27/11/2017</t>
  </si>
  <si>
    <t>1.4</t>
  </si>
  <si>
    <t>Presentación al Directorio</t>
  </si>
  <si>
    <t>13/12/2017</t>
  </si>
  <si>
    <t>1.5</t>
  </si>
  <si>
    <t>Firma del Contrato de Préstamo (4 meses)</t>
  </si>
  <si>
    <t>13/02/2018</t>
  </si>
  <si>
    <t>1.6</t>
  </si>
  <si>
    <t xml:space="preserve">Trámite de aprobación del contrato de préstamo 3 meses (MEF) </t>
  </si>
  <si>
    <t>13/05/2018</t>
  </si>
  <si>
    <t>Refrendo del Contrato de Préstamo por la CGR (3 meses)</t>
  </si>
  <si>
    <t>13/08/2018</t>
  </si>
  <si>
    <t>1.7</t>
  </si>
  <si>
    <t xml:space="preserve">Cumplimiento de Condiciones Previas al Primer Desembolso (1 mes) </t>
  </si>
  <si>
    <t>13/09/2018</t>
  </si>
  <si>
    <t>1.8</t>
  </si>
  <si>
    <t>Inicio de la ejecución del Programa</t>
  </si>
  <si>
    <t>AMP 100% (20 personas)</t>
  </si>
  <si>
    <t>IDAAN Central 50% (1439 + 229, confirmar)</t>
  </si>
  <si>
    <t>2. Criterios para la Programación Financiera</t>
  </si>
  <si>
    <t>Panamá Metro 100% (561 personas</t>
  </si>
  <si>
    <t>El refrendo por parte de la CGR de cada pago toma un promedio de 30 días días calendario o 22 días hábiles, para lo cual se establece un rezago de un mes desde la fecha de presentación de las factura y la materialización de los pagos.</t>
  </si>
  <si>
    <t>Para la programación financiera y el calculo de los desembolsos se consideraron dos escenarios:
1) Programación con criterio de año de Programa y no año calendario; y 2) Programación con criterio de año calendario y no año de Programa</t>
  </si>
  <si>
    <t>3. Criterios para el Plan de Adquisiciones</t>
  </si>
  <si>
    <t>4. Criterios para la programación de actividades en el PEP-POA (Project)</t>
  </si>
  <si>
    <t>Las actividades de mitigación de riesgos están identificadas con letras rojas y con las siglas GRP-A #, para indicar el número de la actividad correspondiente a la Matriz de Mitigación de Riesgos</t>
  </si>
  <si>
    <t>Las actividades correspondientes a cumplimiento de condiciones previas y especiales de ejecución están identificadas con fondo de color naranja claro.</t>
  </si>
  <si>
    <t>Las actividades que se realizan en paralelo al cumplimiento de condiciones previas al primer desembolso tienen fondo de color gris claro</t>
  </si>
  <si>
    <t>4.4</t>
  </si>
  <si>
    <t>Para simplificar la programación del PEP/POA, cuando un proceso de adquisición afecta a varios productos, en el primer producto donde se prevé la contratación, es donde se desarrolla la programación de todo el proceso licitatorio,</t>
  </si>
  <si>
    <t>4.5</t>
  </si>
  <si>
    <t>Se establece un mes de rezago entre la fecha de solicitud de pago y el depósito efectivo en la cuenta del proveedor atribuido al refrendo de la CGR</t>
  </si>
  <si>
    <t>16/10/2018</t>
  </si>
  <si>
    <t>Las fechas utilizadas para la "Revisión de TDRs por parte del BID; Aviso Especial de Adquisiciones; y Firma del Contrato" se establecen por trimestres de los años del Proyecto</t>
  </si>
  <si>
    <t>8.4</t>
  </si>
  <si>
    <t>Plan de Manejo de IFV aprobado y con N.O.</t>
  </si>
  <si>
    <t>Diseño de obras aprobado por CD</t>
  </si>
  <si>
    <t>Evaluación de Impacto Ambiental y Licencia Ambiental disponibles</t>
  </si>
  <si>
    <t xml:space="preserve"> Plan de Manejo de IFV aprobado y con N.O.</t>
  </si>
  <si>
    <t xml:space="preserve"> Evaluación de Impacto Ambiental y Licencia Ambiental disponibles</t>
  </si>
  <si>
    <t>9.1.2_Estr. Proy.</t>
  </si>
  <si>
    <t>9.2.2_PA</t>
  </si>
  <si>
    <t>9.3.2_Det PA</t>
  </si>
  <si>
    <t>Siglas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</si>
</sst>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 #,##0_ ;_ * \-#,##0_ ;_ * &quot;-&quot;_ ;_ @_ "/>
    <numFmt numFmtId="43" formatCode="_ * #,##0.00_ ;_ * \-#,##0.00_ ;_ * &quot;-&quot;??_ ;_ @_ "/>
    <numFmt numFmtId="164" formatCode="_(* #,##0_);_(* \(#,##0\);_(* &quot;-&quot;_);_(@_)"/>
    <numFmt numFmtId="165" formatCode="_(* #,##0.00_);_(* \(#,##0.00\);_(* &quot;-&quot;??_);_(@_)"/>
    <numFmt numFmtId="166" formatCode="_-&quot;$&quot;* #,##0.00_-;\-&quot;$&quot;* #,##0.00_-;_-&quot;$&quot;* &quot;-&quot;??_-;_-@_-"/>
    <numFmt numFmtId="167" formatCode="[$USD]\ #,##0.00"/>
    <numFmt numFmtId="168" formatCode="_-[$B/.-180A]* #,##0.00_-;\-[$B/.-180A]* #,##0.00_-;_-[$B/.-180A]* &quot;-&quot;??_-;_-@_-"/>
    <numFmt numFmtId="169" formatCode="_(* #,##0_);_(* \(#,##0\);_(* &quot;-&quot;??_);_(@_)"/>
    <numFmt numFmtId="170" formatCode="&quot; &quot;* #,##0&quot; &quot;;&quot; &quot;* \(#,##0\);&quot; &quot;* &quot;-&quot;??&quot; &quot;"/>
    <numFmt numFmtId="171" formatCode="&quot; &quot;* #,##0.00&quot; &quot;;&quot; &quot;* \(#,##0.00\);&quot; &quot;* &quot;-&quot;??&quot; &quot;"/>
    <numFmt numFmtId="172" formatCode="_-[$B/.-180A]* #,##0_-;\-[$B/.-180A]* #,##0_-;_-[$B/.-180A]* &quot;-&quot;??_-;_-@_-"/>
    <numFmt numFmtId="173" formatCode="_-[$B/.-180A]\ * #,##0.00_ ;_-[$B/.-180A]\ * \-#,##0.00\ ;_-[$B/.-180A]\ * &quot;-&quot;??_ ;_-@_ "/>
    <numFmt numFmtId="174" formatCode="_ &quot;$&quot;\ * #,##0.00_ ;_ &quot;$&quot;\ * \-#,##0.00_ ;_ &quot;$&quot;\ * &quot;-&quot;??_ ;_ @_ "/>
    <numFmt numFmtId="175" formatCode="_-* #,##0.00_-;\-* #,##0.00_-;_-* &quot;-&quot;??_-;_-@_-"/>
    <numFmt numFmtId="176" formatCode="0.0"/>
    <numFmt numFmtId="177" formatCode="_-* #,##0.00_-;\-* #,##0.00_-;_-* \-??_-;_-@_-"/>
    <numFmt numFmtId="178" formatCode="_-&quot;$&quot;* #,##0_-;\-&quot;$&quot;* #,##0_-;_-&quot;$&quot;* &quot;-&quot;??_-;_-@_-"/>
    <numFmt numFmtId="179" formatCode="_ * #,##0_ ;_ * \-#,##0_ ;_ * &quot;-&quot;??_ ;_ @_ "/>
    <numFmt numFmtId="180" formatCode="_-* #,##0\ _€_-;\-* #,##0\ _€_-;_-* &quot;-&quot;??\ _€_-;_-@_-"/>
    <numFmt numFmtId="181" formatCode="[$USD]\ #,##0"/>
    <numFmt numFmtId="182" formatCode="0.0%"/>
    <numFmt numFmtId="183" formatCode="_(&quot;$&quot;* #,##0.00_);_(&quot;$&quot;* \(#,##0.00\);_(&quot;$&quot;* &quot;-&quot;??_);_(@_)"/>
    <numFmt numFmtId="184" formatCode="_(&quot;$&quot;* #,##0_);_(&quot;$&quot;* \(#,##0\);_(&quot;$&quot;* &quot;-&quot;??_);_(@_)"/>
    <numFmt numFmtId="189" formatCode="_(* #,##0.0_);_(* \(#,##0.0\);_(* &quot;-&quot;_);_(@_)"/>
  </numFmts>
  <fonts count="117"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color indexed="9"/>
      <name val="Calibri"/>
      <family val="2"/>
      <scheme val="minor"/>
    </font>
    <font>
      <sz val="10"/>
      <name val="Calibri"/>
      <family val="2"/>
      <scheme val="minor"/>
    </font>
    <font>
      <b/>
      <sz val="10"/>
      <name val="Calibri"/>
      <family val="2"/>
      <scheme val="minor"/>
    </font>
    <font>
      <b/>
      <sz val="10"/>
      <color indexed="9"/>
      <name val="Calibri"/>
      <family val="2"/>
      <scheme val="minor"/>
    </font>
    <font>
      <i/>
      <sz val="8"/>
      <name val="Calibri"/>
      <family val="2"/>
      <scheme val="minor"/>
    </font>
    <font>
      <i/>
      <sz val="9"/>
      <name val="Calibri"/>
      <family val="2"/>
      <scheme val="minor"/>
    </font>
    <font>
      <b/>
      <sz val="9"/>
      <color indexed="9"/>
      <name val="Calibri"/>
      <family val="2"/>
      <scheme val="minor"/>
    </font>
    <font>
      <u/>
      <sz val="10"/>
      <color theme="10"/>
      <name val="Arial"/>
      <family val="2"/>
    </font>
    <font>
      <sz val="9"/>
      <name val="Calibri"/>
      <family val="2"/>
      <scheme val="minor"/>
    </font>
    <font>
      <b/>
      <sz val="9"/>
      <name val="Calibri"/>
      <family val="2"/>
      <scheme val="minor"/>
    </font>
    <font>
      <sz val="8"/>
      <name val="Calibri"/>
      <family val="2"/>
      <scheme val="minor"/>
    </font>
    <font>
      <b/>
      <sz val="12"/>
      <name val="Calibri"/>
      <family val="2"/>
      <scheme val="minor"/>
    </font>
    <font>
      <b/>
      <sz val="11"/>
      <name val="Calibri"/>
      <family val="2"/>
      <scheme val="minor"/>
    </font>
    <font>
      <b/>
      <sz val="10"/>
      <name val="Arial"/>
      <family val="2"/>
    </font>
    <font>
      <b/>
      <sz val="12"/>
      <name val="Arial"/>
      <family val="2"/>
    </font>
    <font>
      <i/>
      <sz val="10"/>
      <name val="Arial"/>
      <family val="2"/>
    </font>
    <font>
      <sz val="9"/>
      <color indexed="81"/>
      <name val="Tahoma"/>
      <family val="2"/>
    </font>
    <font>
      <b/>
      <i/>
      <sz val="10"/>
      <name val="Arial"/>
      <family val="2"/>
    </font>
    <font>
      <i/>
      <sz val="8"/>
      <name val="Arial"/>
      <family val="2"/>
    </font>
    <font>
      <sz val="11"/>
      <color indexed="9"/>
      <name val="Calibri"/>
      <family val="2"/>
      <scheme val="minor"/>
    </font>
    <font>
      <b/>
      <sz val="10"/>
      <color indexed="10"/>
      <name val="Calibri"/>
      <family val="2"/>
    </font>
    <font>
      <sz val="10"/>
      <name val="Calibri"/>
      <family val="2"/>
    </font>
    <font>
      <b/>
      <sz val="10"/>
      <name val="Calibri"/>
      <family val="2"/>
    </font>
    <font>
      <b/>
      <sz val="12"/>
      <color indexed="9"/>
      <name val="Calibri"/>
      <family val="2"/>
      <scheme val="minor"/>
    </font>
    <font>
      <sz val="11"/>
      <name val="Calibri"/>
      <family val="2"/>
      <scheme val="minor"/>
    </font>
    <font>
      <b/>
      <sz val="8"/>
      <name val="Calibri"/>
      <family val="2"/>
      <scheme val="minor"/>
    </font>
    <font>
      <b/>
      <sz val="10"/>
      <color theme="0"/>
      <name val="Calibri"/>
      <family val="2"/>
      <scheme val="minor"/>
    </font>
    <font>
      <b/>
      <sz val="8"/>
      <color theme="0"/>
      <name val="Calibri"/>
      <family val="2"/>
      <scheme val="minor"/>
    </font>
    <font>
      <b/>
      <sz val="10"/>
      <color theme="1"/>
      <name val="Calibri"/>
      <family val="2"/>
      <scheme val="minor"/>
    </font>
    <font>
      <b/>
      <sz val="8"/>
      <color theme="1"/>
      <name val="Calibri"/>
      <family val="2"/>
      <scheme val="minor"/>
    </font>
    <font>
      <i/>
      <sz val="10"/>
      <color theme="1"/>
      <name val="Calibri"/>
      <family val="2"/>
      <scheme val="minor"/>
    </font>
    <font>
      <sz val="10"/>
      <color theme="1"/>
      <name val="Calibri"/>
      <family val="2"/>
      <scheme val="minor"/>
    </font>
    <font>
      <sz val="8"/>
      <color theme="1"/>
      <name val="Calibri"/>
      <family val="2"/>
      <scheme val="minor"/>
    </font>
    <font>
      <sz val="10"/>
      <color rgb="FF000000"/>
      <name val="Calibri"/>
      <family val="2"/>
      <scheme val="minor"/>
    </font>
    <font>
      <sz val="10"/>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color indexed="8"/>
      <name val="Calibri"/>
      <family val="2"/>
    </font>
    <font>
      <b/>
      <sz val="11"/>
      <color theme="0"/>
      <name val="Calibri"/>
      <family val="2"/>
    </font>
    <font>
      <b/>
      <sz val="11"/>
      <color indexed="8"/>
      <name val="Calibri"/>
      <family val="2"/>
    </font>
    <font>
      <strike/>
      <sz val="11"/>
      <color theme="1"/>
      <name val="Calibri"/>
      <family val="2"/>
      <scheme val="minor"/>
    </font>
    <font>
      <b/>
      <i/>
      <sz val="10"/>
      <name val="Calibri"/>
      <family val="2"/>
      <scheme val="minor"/>
    </font>
    <font>
      <b/>
      <i/>
      <sz val="11"/>
      <color theme="1"/>
      <name val="Calibri"/>
      <family val="2"/>
      <scheme val="minor"/>
    </font>
    <font>
      <b/>
      <i/>
      <sz val="10"/>
      <color theme="1"/>
      <name val="Calibri"/>
      <family val="2"/>
      <scheme val="minor"/>
    </font>
    <font>
      <sz val="11"/>
      <color theme="0"/>
      <name val="Calibri"/>
      <family val="2"/>
      <scheme val="minor"/>
    </font>
    <font>
      <sz val="11"/>
      <color indexed="8"/>
      <name val="Calibri"/>
      <family val="2"/>
    </font>
    <font>
      <b/>
      <sz val="11"/>
      <color indexed="8"/>
      <name val="Calibri"/>
      <family val="2"/>
    </font>
    <font>
      <b/>
      <sz val="16"/>
      <color theme="0"/>
      <name val="Calibri"/>
      <family val="2"/>
      <scheme val="minor"/>
    </font>
    <font>
      <b/>
      <sz val="14"/>
      <color theme="0"/>
      <name val="Calibri"/>
      <family val="2"/>
      <scheme val="minor"/>
    </font>
    <font>
      <vertAlign val="superscript"/>
      <sz val="10"/>
      <name val="Calibri"/>
      <family val="2"/>
      <scheme val="minor"/>
    </font>
    <font>
      <sz val="10"/>
      <color theme="0"/>
      <name val="Calibri"/>
      <family val="2"/>
      <scheme val="minor"/>
    </font>
    <font>
      <b/>
      <sz val="11"/>
      <color rgb="FFFF0000"/>
      <name val="Calibri"/>
      <family val="2"/>
      <scheme val="minor"/>
    </font>
    <font>
      <sz val="8"/>
      <color theme="0"/>
      <name val="Calibri"/>
      <family val="2"/>
      <scheme val="minor"/>
    </font>
    <font>
      <i/>
      <sz val="11"/>
      <color theme="1"/>
      <name val="Calibri"/>
      <family val="2"/>
      <scheme val="minor"/>
    </font>
    <font>
      <u/>
      <sz val="11"/>
      <color theme="10"/>
      <name val="Calibri"/>
      <family val="2"/>
    </font>
    <font>
      <b/>
      <sz val="10"/>
      <color rgb="FFFF0000"/>
      <name val="Calibri"/>
      <family val="2"/>
      <scheme val="minor"/>
    </font>
    <font>
      <b/>
      <sz val="8"/>
      <color indexed="9"/>
      <name val="Calibri"/>
      <family val="2"/>
      <scheme val="minor"/>
    </font>
    <font>
      <vertAlign val="superscript"/>
      <sz val="10"/>
      <color rgb="FFFF0000"/>
      <name val="Calibri"/>
      <family val="2"/>
      <scheme val="minor"/>
    </font>
    <font>
      <sz val="12"/>
      <color rgb="FF000000"/>
      <name val="Calibri"/>
      <family val="2"/>
      <charset val="1"/>
    </font>
    <font>
      <b/>
      <sz val="10"/>
      <color indexed="9"/>
      <name val="Calibri"/>
      <family val="2"/>
    </font>
    <font>
      <b/>
      <sz val="10"/>
      <color indexed="8"/>
      <name val="Calibri"/>
      <family val="2"/>
    </font>
    <font>
      <sz val="10"/>
      <color indexed="8"/>
      <name val="Calibri"/>
      <family val="2"/>
    </font>
    <font>
      <i/>
      <sz val="10"/>
      <name val="Calibri"/>
      <family val="2"/>
    </font>
    <font>
      <sz val="9"/>
      <name val="Calibri"/>
      <family val="2"/>
    </font>
    <font>
      <sz val="8"/>
      <name val="Arial"/>
      <family val="2"/>
    </font>
    <font>
      <i/>
      <sz val="10"/>
      <color rgb="FF000000"/>
      <name val="Calibri"/>
      <family val="2"/>
      <scheme val="minor"/>
    </font>
    <font>
      <i/>
      <sz val="11"/>
      <color theme="1"/>
      <name val="Calibri"/>
      <family val="2"/>
    </font>
    <font>
      <sz val="11"/>
      <color theme="1"/>
      <name val="Calibri"/>
      <family val="2"/>
    </font>
    <font>
      <i/>
      <sz val="11"/>
      <color theme="0"/>
      <name val="Calibri"/>
      <family val="2"/>
    </font>
    <font>
      <sz val="11"/>
      <color theme="0"/>
      <name val="Calibri"/>
      <family val="2"/>
    </font>
    <font>
      <b/>
      <sz val="12"/>
      <name val="Calibri"/>
      <family val="2"/>
      <scheme val="minor"/>
    </font>
    <font>
      <sz val="11"/>
      <color theme="1"/>
      <name val="Calibri"/>
      <family val="2"/>
      <scheme val="minor"/>
    </font>
    <font>
      <sz val="10"/>
      <name val="Arial"/>
      <family val="2"/>
    </font>
    <font>
      <b/>
      <sz val="12"/>
      <color indexed="9"/>
      <name val="Calibri"/>
      <family val="2"/>
      <scheme val="minor"/>
    </font>
    <font>
      <sz val="10"/>
      <name val="Calibri"/>
      <family val="2"/>
      <scheme val="minor"/>
    </font>
    <font>
      <sz val="9"/>
      <color indexed="9"/>
      <name val="Calibri"/>
      <family val="2"/>
      <scheme val="minor"/>
    </font>
    <font>
      <sz val="9"/>
      <color theme="0"/>
      <name val="Calibri"/>
      <family val="2"/>
      <scheme val="minor"/>
    </font>
    <font>
      <sz val="9"/>
      <name val="Arial"/>
      <family val="2"/>
    </font>
    <font>
      <sz val="9"/>
      <name val="Calibri"/>
      <family val="2"/>
      <scheme val="minor"/>
    </font>
    <font>
      <sz val="9"/>
      <color theme="1"/>
      <name val="Calibri"/>
      <family val="2"/>
      <scheme val="minor"/>
    </font>
    <font>
      <b/>
      <sz val="10"/>
      <name val="Calibri"/>
      <family val="2"/>
      <scheme val="minor"/>
    </font>
    <font>
      <sz val="11"/>
      <name val="Calibri"/>
      <family val="2"/>
      <scheme val="minor"/>
    </font>
    <font>
      <sz val="10"/>
      <color indexed="9"/>
      <name val="Calibri"/>
      <family val="2"/>
      <scheme val="minor"/>
    </font>
    <font>
      <i/>
      <sz val="9"/>
      <name val="Calibri"/>
      <family val="2"/>
      <scheme val="minor"/>
    </font>
    <font>
      <sz val="10"/>
      <color theme="1"/>
      <name val="Calibri"/>
      <family val="2"/>
      <scheme val="minor"/>
    </font>
    <font>
      <b/>
      <sz val="9"/>
      <color theme="1"/>
      <name val="Calibri"/>
      <family val="2"/>
      <scheme val="minor"/>
    </font>
    <font>
      <i/>
      <sz val="11"/>
      <color theme="1"/>
      <name val="Calibri"/>
      <family val="2"/>
      <scheme val="minor"/>
    </font>
    <font>
      <b/>
      <sz val="11"/>
      <color theme="1"/>
      <name val="Calibri"/>
      <family val="2"/>
      <scheme val="minor"/>
    </font>
    <font>
      <sz val="10"/>
      <color theme="1"/>
      <name val="Calibri"/>
      <family val="2"/>
    </font>
    <font>
      <b/>
      <sz val="10"/>
      <color theme="0"/>
      <name val="Calibri"/>
      <family val="2"/>
    </font>
    <font>
      <b/>
      <sz val="12"/>
      <name val="Browallia New"/>
      <family val="2"/>
    </font>
    <font>
      <b/>
      <sz val="12"/>
      <color theme="1"/>
      <name val="Browallia New"/>
      <family val="2"/>
    </font>
    <font>
      <sz val="12"/>
      <color theme="1"/>
      <name val="Browallia New"/>
      <family val="2"/>
    </font>
    <font>
      <sz val="12"/>
      <name val="Browallia New"/>
      <family val="2"/>
    </font>
    <font>
      <b/>
      <i/>
      <sz val="10"/>
      <name val="Calibri"/>
      <family val="2"/>
    </font>
    <font>
      <b/>
      <sz val="10"/>
      <color rgb="FFFFFFFF"/>
      <name val="Calibri"/>
      <family val="2"/>
      <scheme val="minor"/>
    </font>
    <font>
      <vertAlign val="superscript"/>
      <sz val="10"/>
      <color theme="1"/>
      <name val="Calibri"/>
      <family val="2"/>
      <scheme val="minor"/>
    </font>
    <font>
      <b/>
      <i/>
      <sz val="10"/>
      <color rgb="FFFF0000"/>
      <name val="Calibri"/>
      <family val="2"/>
      <scheme val="minor"/>
    </font>
    <font>
      <i/>
      <sz val="10"/>
      <name val="Calibri"/>
      <family val="2"/>
      <scheme val="minor"/>
    </font>
    <font>
      <b/>
      <sz val="10"/>
      <color rgb="FF000000"/>
      <name val="Calibri"/>
      <family val="2"/>
      <scheme val="minor"/>
    </font>
    <font>
      <b/>
      <i/>
      <sz val="10"/>
      <color rgb="FF000000"/>
      <name val="Calibri"/>
      <family val="2"/>
      <scheme val="minor"/>
    </font>
    <font>
      <b/>
      <sz val="16"/>
      <name val="Calibri"/>
      <family val="2"/>
      <scheme val="minor"/>
    </font>
    <font>
      <b/>
      <sz val="14"/>
      <name val="Calibri"/>
      <family val="2"/>
      <scheme val="minor"/>
    </font>
    <font>
      <b/>
      <sz val="12"/>
      <color theme="0"/>
      <name val="Calibri"/>
      <family val="2"/>
      <scheme val="minor"/>
    </font>
    <font>
      <b/>
      <sz val="7"/>
      <name val="Calibri"/>
      <family val="2"/>
      <scheme val="minor"/>
    </font>
    <font>
      <b/>
      <strike/>
      <sz val="10"/>
      <name val="Calibri"/>
      <family val="2"/>
      <scheme val="minor"/>
    </font>
    <font>
      <b/>
      <sz val="9"/>
      <color indexed="81"/>
      <name val="Tahoma"/>
      <family val="2"/>
    </font>
    <font>
      <b/>
      <sz val="10"/>
      <color rgb="FF0D0D0D"/>
      <name val="Arial"/>
      <family val="2"/>
    </font>
    <font>
      <sz val="10"/>
      <color rgb="FF222A35"/>
      <name val="Arial"/>
      <family val="2"/>
    </font>
    <font>
      <b/>
      <sz val="10"/>
      <color rgb="FF222A35"/>
      <name val="Arial"/>
      <family val="2"/>
    </font>
    <font>
      <sz val="10"/>
      <color rgb="FF222222"/>
      <name val="Calibri"/>
      <family val="2"/>
      <scheme val="minor"/>
    </font>
  </fonts>
  <fills count="63">
    <fill>
      <patternFill patternType="none"/>
    </fill>
    <fill>
      <patternFill patternType="gray125"/>
    </fill>
    <fill>
      <patternFill patternType="solid">
        <fgColor indexed="12"/>
        <bgColor indexed="64"/>
      </patternFill>
    </fill>
    <fill>
      <patternFill patternType="solid">
        <fgColor indexed="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F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indexed="48"/>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8" tint="-0.499984740745262"/>
        <bgColor indexed="64"/>
      </patternFill>
    </fill>
    <fill>
      <patternFill patternType="solid">
        <fgColor rgb="FF8DB4E2"/>
        <bgColor indexed="64"/>
      </patternFill>
    </fill>
    <fill>
      <patternFill patternType="solid">
        <fgColor rgb="FF00B050"/>
        <bgColor indexed="64"/>
      </patternFill>
    </fill>
    <fill>
      <patternFill patternType="solid">
        <fgColor theme="9" tint="0.39997558519241921"/>
        <bgColor indexed="64"/>
      </patternFill>
    </fill>
    <fill>
      <patternFill patternType="solid">
        <fgColor rgb="FF16365C"/>
        <bgColor indexed="64"/>
      </patternFill>
    </fill>
    <fill>
      <patternFill patternType="solid">
        <fgColor rgb="FF538DD5"/>
        <bgColor indexed="64"/>
      </patternFill>
    </fill>
    <fill>
      <patternFill patternType="solid">
        <fgColor rgb="FF808080"/>
        <bgColor indexed="64"/>
      </patternFill>
    </fill>
    <fill>
      <patternFill patternType="solid">
        <fgColor rgb="FFA6A6A6"/>
        <bgColor indexed="64"/>
      </patternFill>
    </fill>
    <fill>
      <patternFill patternType="solid">
        <fgColor rgb="FFD6E3BC"/>
        <bgColor indexed="64"/>
      </patternFill>
    </fill>
    <fill>
      <patternFill patternType="solid">
        <fgColor rgb="FFFFFFFF"/>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rgb="FFFFC000"/>
        <bgColor indexed="64"/>
      </patternFill>
    </fill>
    <fill>
      <patternFill patternType="solid">
        <fgColor theme="2" tint="-0.499984740745262"/>
        <bgColor indexed="64"/>
      </patternFill>
    </fill>
    <fill>
      <patternFill patternType="solid">
        <fgColor theme="9" tint="-0.499984740745262"/>
        <bgColor indexed="64"/>
      </patternFill>
    </fill>
    <fill>
      <patternFill patternType="solid">
        <fgColor theme="3"/>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indexed="18"/>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CC"/>
        <bgColor indexed="64"/>
      </patternFill>
    </fill>
    <fill>
      <patternFill patternType="solid">
        <fgColor rgb="FF00206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EF6F0"/>
        <bgColor indexed="64"/>
      </patternFill>
    </fill>
    <fill>
      <patternFill patternType="solid">
        <fgColor theme="0" tint="-0.499984740745262"/>
        <bgColor indexed="64"/>
      </patternFill>
    </fill>
    <fill>
      <patternFill patternType="solid">
        <fgColor theme="2" tint="-0.749992370372631"/>
        <bgColor indexed="64"/>
      </patternFill>
    </fill>
    <fill>
      <patternFill patternType="solid">
        <fgColor theme="7" tint="0.39997558519241921"/>
        <bgColor indexed="64"/>
      </patternFill>
    </fill>
    <fill>
      <patternFill patternType="solid">
        <fgColor rgb="FF0070C0"/>
        <bgColor indexed="64"/>
      </patternFill>
    </fill>
    <fill>
      <patternFill patternType="solid">
        <fgColor theme="4" tint="-0.249977111117893"/>
        <bgColor indexed="64"/>
      </patternFill>
    </fill>
    <fill>
      <patternFill patternType="solid">
        <fgColor rgb="FF7030A0"/>
        <bgColor indexed="64"/>
      </patternFill>
    </fill>
    <fill>
      <patternFill patternType="solid">
        <fgColor rgb="FF1F497D"/>
        <bgColor indexed="64"/>
      </patternFill>
    </fill>
    <fill>
      <patternFill patternType="solid">
        <fgColor rgb="FFC00000"/>
        <bgColor indexed="64"/>
      </patternFill>
    </fill>
    <fill>
      <patternFill patternType="solid">
        <fgColor rgb="FFB8CCE4"/>
        <bgColor indexed="64"/>
      </patternFill>
    </fill>
    <fill>
      <patternFill patternType="solid">
        <fgColor rgb="FFC6D9F1"/>
        <bgColor indexed="64"/>
      </patternFill>
    </fill>
  </fills>
  <borders count="73">
    <border>
      <left/>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B1BBCC"/>
      </left>
      <right style="thin">
        <color rgb="FFB1BBCC"/>
      </right>
      <top style="thin">
        <color rgb="FFB1BBCC"/>
      </top>
      <bottom style="thin">
        <color rgb="FFB1BBCC"/>
      </bottom>
      <diagonal/>
    </border>
    <border>
      <left/>
      <right style="hair">
        <color auto="1"/>
      </right>
      <top/>
      <bottom/>
      <diagonal/>
    </border>
    <border>
      <left style="medium">
        <color indexed="64"/>
      </left>
      <right style="hair">
        <color auto="1"/>
      </right>
      <top style="medium">
        <color indexed="64"/>
      </top>
      <bottom style="hair">
        <color auto="1"/>
      </bottom>
      <diagonal/>
    </border>
    <border>
      <left style="medium">
        <color indexed="64"/>
      </left>
      <right style="hair">
        <color auto="1"/>
      </right>
      <top style="medium">
        <color indexed="64"/>
      </top>
      <bottom/>
      <diagonal/>
    </border>
    <border>
      <left style="medium">
        <color indexed="64"/>
      </left>
      <right style="hair">
        <color auto="1"/>
      </right>
      <top style="hair">
        <color auto="1"/>
      </top>
      <bottom style="hair">
        <color auto="1"/>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medium">
        <color indexed="64"/>
      </bottom>
      <diagonal/>
    </border>
  </borders>
  <cellStyleXfs count="37">
    <xf numFmtId="0" fontId="0" fillId="0" borderId="0"/>
    <xf numFmtId="0" fontId="3" fillId="0" borderId="0"/>
    <xf numFmtId="0" fontId="11" fillId="0" borderId="0" applyNumberForma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1" fillId="0" borderId="0" applyFont="0" applyFill="0" applyBorder="0" applyAlignment="0" applyProtection="0"/>
    <xf numFmtId="0" fontId="43" fillId="0" borderId="0" applyNumberFormat="0" applyFill="0" applyBorder="0" applyProtection="0"/>
    <xf numFmtId="165" fontId="1" fillId="0" borderId="0" applyFont="0" applyFill="0" applyBorder="0" applyAlignment="0" applyProtection="0"/>
    <xf numFmtId="0" fontId="51" fillId="0" borderId="0" applyNumberFormat="0" applyFill="0" applyBorder="0" applyProtection="0"/>
    <xf numFmtId="164" fontId="1" fillId="0" borderId="0" applyFont="0" applyFill="0" applyBorder="0" applyAlignment="0" applyProtection="0"/>
    <xf numFmtId="0" fontId="60" fillId="0" borderId="0" applyNumberFormat="0" applyFill="0" applyBorder="0" applyAlignment="0" applyProtection="0">
      <alignment vertical="top"/>
      <protection locked="0"/>
    </xf>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3" fillId="0" borderId="0"/>
    <xf numFmtId="175" fontId="41" fillId="0" borderId="0" applyFont="0" applyFill="0" applyBorder="0" applyAlignment="0" applyProtection="0"/>
    <xf numFmtId="9" fontId="41" fillId="0" borderId="0" applyFont="0" applyFill="0" applyBorder="0" applyAlignment="0" applyProtection="0"/>
    <xf numFmtId="0" fontId="41"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77" fontId="64" fillId="0" borderId="0" applyBorder="0" applyProtection="0"/>
    <xf numFmtId="9" fontId="64" fillId="0" borderId="0" applyBorder="0" applyProtection="0"/>
    <xf numFmtId="0" fontId="64" fillId="0" borderId="0"/>
    <xf numFmtId="0" fontId="1" fillId="0" borderId="0"/>
    <xf numFmtId="0" fontId="3" fillId="0" borderId="0"/>
    <xf numFmtId="183" fontId="1" fillId="0" borderId="0" applyFont="0" applyFill="0" applyBorder="0" applyAlignment="0" applyProtection="0"/>
  </cellStyleXfs>
  <cellXfs count="1712">
    <xf numFmtId="0" fontId="0" fillId="0" borderId="0" xfId="0"/>
    <xf numFmtId="0" fontId="5" fillId="0" borderId="0" xfId="1" applyFont="1"/>
    <xf numFmtId="0" fontId="8" fillId="4" borderId="2"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2" fillId="0" borderId="2" xfId="1" applyFont="1" applyFill="1" applyBorder="1" applyAlignment="1">
      <alignment vertical="center" wrapText="1"/>
    </xf>
    <xf numFmtId="0" fontId="10" fillId="6" borderId="2" xfId="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3" fillId="8" borderId="2" xfId="1" applyFont="1" applyFill="1" applyBorder="1"/>
    <xf numFmtId="0" fontId="5" fillId="0" borderId="0" xfId="1" applyFont="1" applyAlignment="1">
      <alignment wrapText="1"/>
    </xf>
    <xf numFmtId="0" fontId="14" fillId="0" borderId="0" xfId="1" applyFont="1" applyAlignment="1">
      <alignment wrapText="1"/>
    </xf>
    <xf numFmtId="0" fontId="15" fillId="0" borderId="0" xfId="1" applyFont="1" applyAlignment="1">
      <alignment horizontal="left" vertical="center"/>
    </xf>
    <xf numFmtId="0" fontId="3" fillId="0" borderId="0" xfId="1"/>
    <xf numFmtId="0" fontId="5" fillId="0" borderId="0" xfId="1" applyFont="1" applyAlignment="1">
      <alignment horizontal="center" vertical="center"/>
    </xf>
    <xf numFmtId="0" fontId="5" fillId="0" borderId="0" xfId="1" applyFont="1" applyAlignment="1">
      <alignment vertical="center"/>
    </xf>
    <xf numFmtId="0" fontId="3" fillId="0" borderId="0" xfId="1" applyAlignment="1">
      <alignment vertical="center"/>
    </xf>
    <xf numFmtId="164" fontId="0" fillId="0" borderId="0" xfId="7" applyFont="1"/>
    <xf numFmtId="0" fontId="18" fillId="0" borderId="0" xfId="1" applyFont="1" applyAlignment="1">
      <alignment vertical="center"/>
    </xf>
    <xf numFmtId="0" fontId="3" fillId="0" borderId="14" xfId="1" applyBorder="1"/>
    <xf numFmtId="0" fontId="3" fillId="0" borderId="0" xfId="1" applyBorder="1"/>
    <xf numFmtId="0" fontId="3" fillId="0" borderId="15" xfId="1" applyBorder="1"/>
    <xf numFmtId="0" fontId="18" fillId="0" borderId="14" xfId="1" applyFont="1" applyBorder="1" applyAlignment="1">
      <alignment vertical="center" wrapText="1"/>
    </xf>
    <xf numFmtId="0" fontId="18" fillId="0" borderId="0" xfId="1" applyFont="1" applyBorder="1" applyAlignment="1">
      <alignment vertical="center" wrapText="1"/>
    </xf>
    <xf numFmtId="0" fontId="18" fillId="0" borderId="15" xfId="1" applyFont="1" applyBorder="1" applyAlignment="1">
      <alignment vertical="center" wrapText="1"/>
    </xf>
    <xf numFmtId="0" fontId="21" fillId="0" borderId="14" xfId="1" applyFont="1" applyBorder="1" applyAlignment="1">
      <alignment vertical="center"/>
    </xf>
    <xf numFmtId="0" fontId="17" fillId="0" borderId="0" xfId="1" applyFont="1" applyBorder="1"/>
    <xf numFmtId="0" fontId="21" fillId="0" borderId="14" xfId="1" applyFont="1" applyBorder="1"/>
    <xf numFmtId="0" fontId="3" fillId="9" borderId="14" xfId="1" applyFill="1" applyBorder="1" applyAlignment="1">
      <alignment horizontal="center" vertical="center"/>
    </xf>
    <xf numFmtId="0" fontId="3" fillId="9" borderId="0" xfId="1" applyFill="1" applyBorder="1" applyAlignment="1">
      <alignment horizontal="center" vertical="center"/>
    </xf>
    <xf numFmtId="0" fontId="3" fillId="9" borderId="15" xfId="1" applyFill="1" applyBorder="1" applyAlignment="1">
      <alignment horizontal="center" vertical="center" wrapText="1"/>
    </xf>
    <xf numFmtId="0" fontId="19" fillId="9" borderId="14" xfId="1" applyFont="1" applyFill="1" applyBorder="1" applyAlignment="1">
      <alignment horizontal="center" vertical="center"/>
    </xf>
    <xf numFmtId="0" fontId="3" fillId="0" borderId="14" xfId="1" applyBorder="1" applyAlignment="1">
      <alignment horizontal="left" vertical="center"/>
    </xf>
    <xf numFmtId="0" fontId="3" fillId="0" borderId="0" xfId="1" applyBorder="1" applyAlignment="1">
      <alignment horizontal="left" vertical="center" wrapText="1"/>
    </xf>
    <xf numFmtId="0" fontId="3" fillId="0" borderId="15" xfId="1" applyBorder="1" applyAlignment="1">
      <alignment vertical="center"/>
    </xf>
    <xf numFmtId="0" fontId="3" fillId="0" borderId="16" xfId="1" applyBorder="1" applyAlignment="1">
      <alignment horizontal="left" vertical="center" wrapText="1"/>
    </xf>
    <xf numFmtId="0" fontId="3" fillId="0" borderId="17" xfId="1" applyBorder="1" applyAlignment="1">
      <alignment horizontal="left" vertical="center" wrapText="1"/>
    </xf>
    <xf numFmtId="0" fontId="3" fillId="0" borderId="18" xfId="1" applyBorder="1" applyAlignment="1">
      <alignment vertical="center"/>
    </xf>
    <xf numFmtId="0" fontId="3" fillId="0" borderId="14" xfId="1" applyBorder="1" applyAlignment="1">
      <alignment horizontal="left" vertical="center" wrapText="1"/>
    </xf>
    <xf numFmtId="0" fontId="3" fillId="0" borderId="14" xfId="1" applyBorder="1" applyAlignment="1">
      <alignment vertical="center"/>
    </xf>
    <xf numFmtId="0" fontId="3" fillId="0" borderId="0" xfId="1" applyBorder="1" applyAlignment="1">
      <alignment vertical="center"/>
    </xf>
    <xf numFmtId="0" fontId="3" fillId="0" borderId="16" xfId="1" applyBorder="1"/>
    <xf numFmtId="0" fontId="3" fillId="0" borderId="17" xfId="1" applyBorder="1"/>
    <xf numFmtId="0" fontId="3" fillId="0" borderId="18" xfId="1" applyBorder="1"/>
    <xf numFmtId="0" fontId="3" fillId="0" borderId="0" xfId="1" applyAlignment="1">
      <alignment horizontal="left" vertical="center"/>
    </xf>
    <xf numFmtId="0" fontId="17" fillId="0" borderId="0" xfId="1" applyFont="1" applyAlignment="1">
      <alignment horizontal="left"/>
    </xf>
    <xf numFmtId="0" fontId="3" fillId="0" borderId="18" xfId="1" applyBorder="1" applyAlignment="1">
      <alignment horizontal="center" vertical="center"/>
    </xf>
    <xf numFmtId="0" fontId="21" fillId="0" borderId="14" xfId="1" applyFont="1" applyBorder="1" applyAlignment="1">
      <alignment horizontal="left"/>
    </xf>
    <xf numFmtId="0" fontId="17" fillId="0" borderId="0" xfId="1" applyFont="1" applyBorder="1" applyAlignment="1">
      <alignment horizontal="left"/>
    </xf>
    <xf numFmtId="0" fontId="3" fillId="9" borderId="11" xfId="1" applyFill="1" applyBorder="1" applyAlignment="1">
      <alignment horizontal="center" vertical="center"/>
    </xf>
    <xf numFmtId="0" fontId="3" fillId="9" borderId="12" xfId="1" applyFill="1" applyBorder="1" applyAlignment="1">
      <alignment horizontal="center" vertical="center"/>
    </xf>
    <xf numFmtId="0" fontId="3" fillId="9" borderId="13" xfId="1" applyFill="1" applyBorder="1" applyAlignment="1">
      <alignment horizontal="center" vertical="center" wrapText="1"/>
    </xf>
    <xf numFmtId="0" fontId="3" fillId="0" borderId="0" xfId="11"/>
    <xf numFmtId="0" fontId="23" fillId="13" borderId="19" xfId="11" applyFont="1" applyFill="1" applyBorder="1" applyAlignment="1">
      <alignment horizontal="center" vertical="center"/>
    </xf>
    <xf numFmtId="0" fontId="23" fillId="13" borderId="21" xfId="11" applyFont="1" applyFill="1" applyBorder="1" applyAlignment="1">
      <alignment horizontal="center" vertical="center" wrapText="1"/>
    </xf>
    <xf numFmtId="0" fontId="27" fillId="13" borderId="29" xfId="11" applyFont="1" applyFill="1" applyBorder="1" applyAlignment="1">
      <alignment horizontal="center" vertical="center" wrapText="1"/>
    </xf>
    <xf numFmtId="0" fontId="27" fillId="13" borderId="23" xfId="11" applyFont="1" applyFill="1" applyBorder="1" applyAlignment="1">
      <alignment horizontal="center" vertical="center" wrapText="1"/>
    </xf>
    <xf numFmtId="0" fontId="27" fillId="13" borderId="24" xfId="11" applyFont="1" applyFill="1" applyBorder="1" applyAlignment="1">
      <alignment horizontal="center" vertical="center" wrapText="1"/>
    </xf>
    <xf numFmtId="0" fontId="6" fillId="0" borderId="30" xfId="11" applyFont="1" applyFill="1" applyBorder="1" applyAlignment="1">
      <alignment horizontal="left" vertical="center" wrapText="1"/>
    </xf>
    <xf numFmtId="0" fontId="5" fillId="0" borderId="27" xfId="11" applyFont="1" applyFill="1" applyBorder="1" applyAlignment="1">
      <alignment horizontal="left" vertical="center" wrapText="1"/>
    </xf>
    <xf numFmtId="0" fontId="5" fillId="0" borderId="28" xfId="11" applyFont="1" applyFill="1" applyBorder="1" applyAlignment="1">
      <alignment horizontal="left" vertical="center" wrapText="1"/>
    </xf>
    <xf numFmtId="0" fontId="5" fillId="0" borderId="29" xfId="11" quotePrefix="1" applyFont="1" applyBorder="1" applyAlignment="1" applyProtection="1"/>
    <xf numFmtId="0" fontId="5" fillId="0" borderId="29" xfId="11" applyFont="1" applyBorder="1" applyAlignment="1" applyProtection="1"/>
    <xf numFmtId="0" fontId="27" fillId="13" borderId="30" xfId="11" applyFont="1" applyFill="1" applyBorder="1" applyAlignment="1">
      <alignment horizontal="center" vertical="center" wrapText="1"/>
    </xf>
    <xf numFmtId="0" fontId="12" fillId="14" borderId="2" xfId="1" applyFont="1" applyFill="1" applyBorder="1" applyAlignment="1">
      <alignment horizontal="right"/>
    </xf>
    <xf numFmtId="49" fontId="0" fillId="0" borderId="23" xfId="0" applyNumberFormat="1" applyBorder="1" applyAlignment="1">
      <alignment horizontal="right" vertical="center" wrapText="1"/>
    </xf>
    <xf numFmtId="168" fontId="0" fillId="0" borderId="23" xfId="0" applyNumberFormat="1" applyFont="1" applyFill="1" applyBorder="1" applyAlignment="1">
      <alignment horizontal="center" vertical="center"/>
    </xf>
    <xf numFmtId="0" fontId="2" fillId="27" borderId="0" xfId="0" applyFont="1" applyFill="1" applyAlignment="1">
      <alignment horizontal="center" vertical="center" wrapText="1"/>
    </xf>
    <xf numFmtId="0" fontId="2" fillId="27" borderId="23" xfId="0" applyFont="1" applyFill="1" applyBorder="1" applyAlignment="1">
      <alignment horizontal="center" vertical="center" wrapText="1"/>
    </xf>
    <xf numFmtId="0" fontId="39" fillId="0" borderId="0" xfId="0" applyFont="1" applyAlignment="1">
      <alignment wrapText="1"/>
    </xf>
    <xf numFmtId="0" fontId="0" fillId="0" borderId="23" xfId="0" applyBorder="1" applyAlignment="1">
      <alignment vertical="center" wrapText="1"/>
    </xf>
    <xf numFmtId="0" fontId="0" fillId="0" borderId="23" xfId="0" applyBorder="1" applyAlignment="1">
      <alignment horizontal="left" vertical="center" wrapText="1"/>
    </xf>
    <xf numFmtId="0" fontId="0" fillId="0" borderId="0" xfId="0" applyAlignment="1">
      <alignment horizontal="center" vertical="center"/>
    </xf>
    <xf numFmtId="0" fontId="0" fillId="0" borderId="23" xfId="0" applyBorder="1" applyAlignment="1">
      <alignment vertical="center"/>
    </xf>
    <xf numFmtId="49" fontId="28" fillId="0" borderId="23" xfId="0" applyNumberFormat="1" applyFont="1" applyFill="1" applyBorder="1" applyAlignment="1">
      <alignment horizontal="right" vertical="center" wrapText="1"/>
    </xf>
    <xf numFmtId="0" fontId="39" fillId="0" borderId="0" xfId="0" applyFont="1"/>
    <xf numFmtId="49" fontId="0" fillId="0" borderId="23" xfId="0" applyNumberFormat="1" applyFont="1" applyBorder="1" applyAlignment="1">
      <alignment horizontal="right" vertical="center" wrapText="1"/>
    </xf>
    <xf numFmtId="0" fontId="0" fillId="10" borderId="23" xfId="0" applyFill="1" applyBorder="1" applyAlignment="1">
      <alignment vertical="center" wrapText="1"/>
    </xf>
    <xf numFmtId="0" fontId="0" fillId="0" borderId="0" xfId="0" applyFont="1"/>
    <xf numFmtId="49" fontId="0" fillId="10" borderId="34" xfId="0" applyNumberFormat="1" applyFill="1" applyBorder="1" applyAlignment="1">
      <alignment horizontal="right" vertical="center" wrapText="1"/>
    </xf>
    <xf numFmtId="49" fontId="0" fillId="0" borderId="34" xfId="0" applyNumberFormat="1" applyBorder="1" applyAlignment="1">
      <alignment horizontal="right" vertical="center" wrapText="1"/>
    </xf>
    <xf numFmtId="168" fontId="0" fillId="10" borderId="23" xfId="0" applyNumberFormat="1" applyFont="1" applyFill="1" applyBorder="1" applyAlignment="1">
      <alignment horizontal="center" vertical="center"/>
    </xf>
    <xf numFmtId="0" fontId="40" fillId="0" borderId="0" xfId="0" applyFont="1"/>
    <xf numFmtId="49" fontId="41" fillId="0" borderId="34" xfId="0" applyNumberFormat="1" applyFont="1" applyFill="1" applyBorder="1" applyAlignment="1">
      <alignment horizontal="right" vertical="center" wrapText="1"/>
    </xf>
    <xf numFmtId="0" fontId="0" fillId="0" borderId="31" xfId="0" applyFill="1" applyBorder="1" applyAlignment="1">
      <alignment horizontal="left" vertical="center" wrapText="1"/>
    </xf>
    <xf numFmtId="49" fontId="0" fillId="0" borderId="0" xfId="0" applyNumberFormat="1" applyAlignment="1">
      <alignment wrapText="1"/>
    </xf>
    <xf numFmtId="0" fontId="42" fillId="0" borderId="0" xfId="0" applyFont="1"/>
    <xf numFmtId="49" fontId="0" fillId="0" borderId="0" xfId="0" applyNumberFormat="1" applyAlignment="1">
      <alignment horizontal="right" wrapText="1"/>
    </xf>
    <xf numFmtId="0" fontId="2" fillId="29" borderId="0" xfId="0" applyFont="1" applyFill="1" applyAlignment="1">
      <alignment horizontal="center" vertical="center"/>
    </xf>
    <xf numFmtId="0" fontId="2" fillId="29" borderId="23" xfId="0" applyFont="1" applyFill="1" applyBorder="1" applyAlignment="1">
      <alignment horizontal="center" vertical="center" wrapText="1"/>
    </xf>
    <xf numFmtId="0" fontId="2" fillId="29" borderId="14" xfId="0" applyFont="1" applyFill="1" applyBorder="1" applyAlignment="1">
      <alignment horizontal="center" vertical="center"/>
    </xf>
    <xf numFmtId="49" fontId="0" fillId="0" borderId="23" xfId="0" applyNumberFormat="1" applyFont="1" applyFill="1" applyBorder="1" applyAlignment="1">
      <alignment horizontal="left" vertical="center" wrapText="1"/>
    </xf>
    <xf numFmtId="49" fontId="0" fillId="0" borderId="23" xfId="0" applyNumberFormat="1" applyFont="1" applyFill="1" applyBorder="1" applyAlignment="1">
      <alignment horizontal="right" vertical="center" wrapText="1"/>
    </xf>
    <xf numFmtId="49" fontId="0" fillId="0" borderId="23" xfId="0" applyNumberFormat="1" applyFill="1" applyBorder="1" applyAlignment="1">
      <alignment horizontal="right" vertical="center" wrapText="1"/>
    </xf>
    <xf numFmtId="4" fontId="0" fillId="0" borderId="23" xfId="0" applyNumberFormat="1" applyFill="1" applyBorder="1" applyAlignment="1">
      <alignment vertical="center" wrapText="1"/>
    </xf>
    <xf numFmtId="0" fontId="0" fillId="0" borderId="0" xfId="0" applyAlignment="1">
      <alignment wrapText="1"/>
    </xf>
    <xf numFmtId="0" fontId="0" fillId="0" borderId="0" xfId="0" applyAlignment="1"/>
    <xf numFmtId="49" fontId="41" fillId="0" borderId="0" xfId="0" applyNumberFormat="1" applyFont="1" applyFill="1" applyBorder="1" applyAlignment="1">
      <alignment horizontal="right" vertical="center" wrapText="1"/>
    </xf>
    <xf numFmtId="168" fontId="0" fillId="0" borderId="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2" fillId="31" borderId="0" xfId="0" applyFont="1" applyFill="1" applyAlignment="1">
      <alignment horizontal="center" vertical="center"/>
    </xf>
    <xf numFmtId="0" fontId="2" fillId="31" borderId="23" xfId="0" applyFont="1" applyFill="1" applyBorder="1" applyAlignment="1">
      <alignment horizontal="center" vertical="center" wrapText="1"/>
    </xf>
    <xf numFmtId="49" fontId="0" fillId="11" borderId="23" xfId="0" applyNumberFormat="1" applyFont="1" applyFill="1" applyBorder="1" applyAlignment="1">
      <alignment horizontal="right" vertical="center" wrapText="1"/>
    </xf>
    <xf numFmtId="0" fontId="28" fillId="0" borderId="23" xfId="0" applyFont="1" applyBorder="1" applyAlignment="1">
      <alignment vertical="center" wrapText="1"/>
    </xf>
    <xf numFmtId="49" fontId="41" fillId="10" borderId="34" xfId="0" applyNumberFormat="1" applyFont="1" applyFill="1" applyBorder="1" applyAlignment="1">
      <alignment horizontal="right" vertical="center" wrapText="1"/>
    </xf>
    <xf numFmtId="0" fontId="0" fillId="32" borderId="23" xfId="0" applyFill="1" applyBorder="1"/>
    <xf numFmtId="0" fontId="0" fillId="0" borderId="0" xfId="0" applyAlignment="1">
      <alignment vertical="center" wrapText="1"/>
    </xf>
    <xf numFmtId="0" fontId="0" fillId="0" borderId="0" xfId="0" applyAlignment="1">
      <alignment vertical="center"/>
    </xf>
    <xf numFmtId="49" fontId="41" fillId="0" borderId="23" xfId="0" applyNumberFormat="1" applyFont="1" applyFill="1" applyBorder="1" applyAlignment="1">
      <alignment horizontal="right" vertical="center" wrapText="1"/>
    </xf>
    <xf numFmtId="0" fontId="0" fillId="0" borderId="23" xfId="0" applyFill="1" applyBorder="1" applyAlignment="1">
      <alignment horizontal="left" vertical="center" wrapText="1"/>
    </xf>
    <xf numFmtId="49" fontId="41" fillId="10" borderId="23" xfId="0" applyNumberFormat="1" applyFont="1" applyFill="1" applyBorder="1" applyAlignment="1">
      <alignment horizontal="right" vertical="center" wrapText="1"/>
    </xf>
    <xf numFmtId="0" fontId="5" fillId="11" borderId="2" xfId="1" applyNumberFormat="1" applyFont="1" applyFill="1" applyBorder="1" applyAlignment="1">
      <alignment horizontal="left" vertical="top" wrapText="1"/>
    </xf>
    <xf numFmtId="0" fontId="5" fillId="0" borderId="2" xfId="1" applyNumberFormat="1" applyFont="1" applyFill="1" applyBorder="1" applyAlignment="1">
      <alignment horizontal="left" vertical="top" wrapText="1"/>
    </xf>
    <xf numFmtId="169" fontId="2" fillId="27" borderId="23" xfId="14" applyNumberFormat="1" applyFont="1" applyFill="1" applyBorder="1" applyAlignment="1">
      <alignment horizontal="center" vertical="center" wrapText="1"/>
    </xf>
    <xf numFmtId="49" fontId="0" fillId="0" borderId="37" xfId="0" applyNumberFormat="1" applyBorder="1" applyAlignment="1">
      <alignment horizontal="right" vertical="center" wrapText="1"/>
    </xf>
    <xf numFmtId="0" fontId="0" fillId="0" borderId="23" xfId="0" applyBorder="1" applyAlignment="1">
      <alignment horizontal="left" vertical="center"/>
    </xf>
    <xf numFmtId="168" fontId="39" fillId="28" borderId="40" xfId="0" applyNumberFormat="1" applyFont="1" applyFill="1" applyBorder="1" applyAlignment="1">
      <alignment horizontal="center" vertical="center"/>
    </xf>
    <xf numFmtId="49" fontId="39" fillId="28" borderId="34" xfId="0" applyNumberFormat="1" applyFont="1" applyFill="1" applyBorder="1" applyAlignment="1">
      <alignment horizontal="left" wrapText="1"/>
    </xf>
    <xf numFmtId="169" fontId="39" fillId="28" borderId="23" xfId="14" applyNumberFormat="1" applyFont="1" applyFill="1" applyBorder="1"/>
    <xf numFmtId="49" fontId="0" fillId="10" borderId="23" xfId="0" applyNumberFormat="1" applyFont="1" applyFill="1" applyBorder="1" applyAlignment="1">
      <alignment horizontal="right" vertical="center" wrapText="1"/>
    </xf>
    <xf numFmtId="49" fontId="39" fillId="28" borderId="13" xfId="0" applyNumberFormat="1" applyFont="1" applyFill="1" applyBorder="1" applyAlignment="1">
      <alignment horizontal="left" wrapText="1"/>
    </xf>
    <xf numFmtId="169" fontId="39" fillId="28" borderId="31" xfId="14" applyNumberFormat="1" applyFont="1" applyFill="1" applyBorder="1"/>
    <xf numFmtId="0" fontId="2" fillId="36" borderId="38" xfId="0" applyFont="1" applyFill="1" applyBorder="1" applyAlignment="1">
      <alignment horizontal="center" vertical="center"/>
    </xf>
    <xf numFmtId="169" fontId="0" fillId="0" borderId="0" xfId="14" applyNumberFormat="1" applyFont="1"/>
    <xf numFmtId="168" fontId="2" fillId="36" borderId="40" xfId="0" applyNumberFormat="1" applyFont="1" applyFill="1" applyBorder="1" applyAlignment="1">
      <alignment horizontal="center" vertical="center"/>
    </xf>
    <xf numFmtId="169" fontId="2" fillId="29" borderId="23" xfId="14" applyNumberFormat="1" applyFont="1" applyFill="1" applyBorder="1" applyAlignment="1">
      <alignment horizontal="center" vertical="center" wrapText="1"/>
    </xf>
    <xf numFmtId="169" fontId="0" fillId="10" borderId="23" xfId="14" applyNumberFormat="1" applyFont="1" applyFill="1" applyBorder="1" applyAlignment="1"/>
    <xf numFmtId="169" fontId="0" fillId="0" borderId="23" xfId="14" applyNumberFormat="1" applyFont="1" applyBorder="1" applyAlignment="1">
      <alignment vertical="center"/>
    </xf>
    <xf numFmtId="169" fontId="0" fillId="0" borderId="23" xfId="14" applyNumberFormat="1" applyFont="1" applyBorder="1" applyAlignment="1"/>
    <xf numFmtId="168" fontId="39" fillId="14" borderId="44" xfId="0" applyNumberFormat="1" applyFont="1" applyFill="1" applyBorder="1" applyAlignment="1">
      <alignment horizontal="center" vertical="center"/>
    </xf>
    <xf numFmtId="49" fontId="39" fillId="14" borderId="23" xfId="0" applyNumberFormat="1" applyFont="1" applyFill="1" applyBorder="1" applyAlignment="1">
      <alignment horizontal="left" wrapText="1"/>
    </xf>
    <xf numFmtId="169" fontId="39" fillId="14" borderId="23" xfId="14" applyNumberFormat="1" applyFont="1" applyFill="1" applyBorder="1" applyAlignment="1"/>
    <xf numFmtId="0" fontId="0" fillId="14" borderId="23" xfId="0" applyFill="1" applyBorder="1" applyAlignment="1"/>
    <xf numFmtId="169" fontId="39" fillId="0" borderId="23" xfId="14" applyNumberFormat="1" applyFont="1" applyBorder="1" applyAlignment="1"/>
    <xf numFmtId="168" fontId="39" fillId="14" borderId="40" xfId="0" applyNumberFormat="1" applyFont="1" applyFill="1" applyBorder="1" applyAlignment="1">
      <alignment horizontal="center" vertical="center"/>
    </xf>
    <xf numFmtId="168" fontId="2" fillId="29" borderId="0" xfId="0" applyNumberFormat="1" applyFont="1" applyFill="1" applyAlignment="1">
      <alignment horizontal="center" vertical="center"/>
    </xf>
    <xf numFmtId="169" fontId="2" fillId="31" borderId="23" xfId="14" applyNumberFormat="1" applyFont="1" applyFill="1" applyBorder="1" applyAlignment="1">
      <alignment horizontal="center" vertical="center" wrapText="1"/>
    </xf>
    <xf numFmtId="169" fontId="0" fillId="0" borderId="23" xfId="14" applyNumberFormat="1" applyFont="1" applyBorder="1" applyAlignment="1">
      <alignment wrapText="1"/>
    </xf>
    <xf numFmtId="49" fontId="39" fillId="32" borderId="34" xfId="0" applyNumberFormat="1" applyFont="1" applyFill="1" applyBorder="1" applyAlignment="1">
      <alignment wrapText="1"/>
    </xf>
    <xf numFmtId="169" fontId="39" fillId="32" borderId="23" xfId="14" applyNumberFormat="1" applyFont="1" applyFill="1" applyBorder="1" applyAlignment="1">
      <alignment wrapText="1"/>
    </xf>
    <xf numFmtId="165" fontId="39" fillId="32" borderId="23" xfId="14" applyNumberFormat="1" applyFont="1" applyFill="1" applyBorder="1" applyAlignment="1">
      <alignment wrapText="1"/>
    </xf>
    <xf numFmtId="169" fontId="39" fillId="11" borderId="23" xfId="14" applyNumberFormat="1" applyFont="1" applyFill="1" applyBorder="1" applyAlignment="1">
      <alignment wrapText="1"/>
    </xf>
    <xf numFmtId="169" fontId="39" fillId="32" borderId="34" xfId="14" applyNumberFormat="1" applyFont="1" applyFill="1" applyBorder="1" applyAlignment="1">
      <alignment wrapText="1"/>
    </xf>
    <xf numFmtId="0" fontId="0" fillId="0" borderId="23" xfId="0" applyBorder="1" applyAlignment="1">
      <alignment wrapText="1"/>
    </xf>
    <xf numFmtId="168" fontId="2" fillId="31" borderId="0" xfId="0" applyNumberFormat="1" applyFont="1" applyFill="1" applyAlignment="1">
      <alignment horizontal="center" vertical="center"/>
    </xf>
    <xf numFmtId="49" fontId="44" fillId="33" borderId="23" xfId="15" applyNumberFormat="1" applyFont="1" applyFill="1" applyBorder="1" applyAlignment="1">
      <alignment horizontal="center" vertical="center" wrapText="1"/>
    </xf>
    <xf numFmtId="0" fontId="51" fillId="0" borderId="0" xfId="15" applyNumberFormat="1" applyFont="1" applyAlignment="1"/>
    <xf numFmtId="49" fontId="43" fillId="0" borderId="23" xfId="15" applyNumberFormat="1" applyFont="1" applyFill="1" applyBorder="1" applyAlignment="1">
      <alignment horizontal="right" vertical="center" wrapText="1"/>
    </xf>
    <xf numFmtId="170" fontId="51" fillId="0" borderId="23" xfId="15" applyNumberFormat="1" applyFont="1" applyFill="1" applyBorder="1" applyAlignment="1">
      <alignment wrapText="1"/>
    </xf>
    <xf numFmtId="49" fontId="43" fillId="0" borderId="23" xfId="15" applyNumberFormat="1" applyFont="1" applyFill="1" applyBorder="1" applyAlignment="1">
      <alignment vertical="center" wrapText="1"/>
    </xf>
    <xf numFmtId="49" fontId="51" fillId="0" borderId="23" xfId="15" applyNumberFormat="1" applyFont="1" applyFill="1" applyBorder="1" applyAlignment="1">
      <alignment vertical="center" wrapText="1"/>
    </xf>
    <xf numFmtId="0" fontId="43" fillId="0" borderId="23" xfId="15" applyFont="1" applyFill="1" applyBorder="1" applyAlignment="1">
      <alignment vertical="center" wrapText="1"/>
    </xf>
    <xf numFmtId="170" fontId="52" fillId="30" borderId="23" xfId="15" applyNumberFormat="1" applyFont="1" applyFill="1" applyBorder="1" applyAlignment="1">
      <alignment wrapText="1"/>
    </xf>
    <xf numFmtId="171" fontId="52" fillId="30" borderId="23" xfId="15" applyNumberFormat="1" applyFont="1" applyFill="1" applyBorder="1" applyAlignment="1">
      <alignment wrapText="1"/>
    </xf>
    <xf numFmtId="0" fontId="51" fillId="30" borderId="23" xfId="15" applyFont="1" applyFill="1" applyBorder="1" applyAlignment="1">
      <alignment vertical="center" wrapText="1"/>
    </xf>
    <xf numFmtId="0" fontId="44" fillId="33" borderId="23" xfId="15" applyFont="1" applyFill="1" applyBorder="1" applyAlignment="1">
      <alignment horizontal="center" vertical="center"/>
    </xf>
    <xf numFmtId="0" fontId="51" fillId="0" borderId="0" xfId="15" applyFont="1" applyAlignment="1"/>
    <xf numFmtId="0" fontId="39" fillId="0" borderId="23" xfId="0" applyFont="1" applyBorder="1" applyAlignment="1">
      <alignment vertical="center" wrapText="1"/>
    </xf>
    <xf numFmtId="0" fontId="39" fillId="0" borderId="23" xfId="0" applyFont="1" applyBorder="1" applyAlignment="1">
      <alignment horizontal="center" vertical="center" wrapText="1"/>
    </xf>
    <xf numFmtId="0" fontId="39" fillId="0" borderId="23" xfId="0" applyFont="1" applyBorder="1" applyAlignment="1">
      <alignment horizontal="center" vertical="center"/>
    </xf>
    <xf numFmtId="0" fontId="39" fillId="0" borderId="32" xfId="0" applyFont="1" applyFill="1" applyBorder="1" applyAlignment="1">
      <alignment horizontal="center" vertical="center" wrapText="1"/>
    </xf>
    <xf numFmtId="0" fontId="39" fillId="28" borderId="32" xfId="0" applyFont="1" applyFill="1" applyBorder="1" applyAlignment="1">
      <alignment horizontal="center" vertical="center"/>
    </xf>
    <xf numFmtId="0" fontId="39" fillId="34" borderId="23" xfId="0" applyFont="1" applyFill="1" applyBorder="1" applyAlignment="1">
      <alignment vertical="center" wrapText="1"/>
    </xf>
    <xf numFmtId="0" fontId="0" fillId="34" borderId="23" xfId="0" applyFill="1" applyBorder="1" applyAlignment="1">
      <alignment vertical="center" wrapText="1"/>
    </xf>
    <xf numFmtId="172" fontId="0" fillId="34" borderId="23" xfId="0" applyNumberFormat="1" applyFill="1" applyBorder="1" applyAlignment="1">
      <alignment vertical="center" wrapText="1"/>
    </xf>
    <xf numFmtId="172" fontId="0" fillId="28" borderId="23" xfId="0" applyNumberFormat="1" applyFill="1" applyBorder="1" applyAlignment="1">
      <alignment vertical="center"/>
    </xf>
    <xf numFmtId="172" fontId="0" fillId="0" borderId="23" xfId="0" applyNumberFormat="1" applyFont="1" applyFill="1" applyBorder="1" applyAlignment="1">
      <alignment horizontal="center" vertical="center"/>
    </xf>
    <xf numFmtId="0" fontId="0" fillId="0" borderId="23" xfId="0" applyBorder="1" applyAlignment="1">
      <alignment horizontal="center" vertical="center" wrapText="1"/>
    </xf>
    <xf numFmtId="172" fontId="0" fillId="0" borderId="0" xfId="0" applyNumberFormat="1"/>
    <xf numFmtId="172" fontId="0" fillId="28" borderId="23" xfId="0" applyNumberFormat="1" applyFill="1" applyBorder="1" applyAlignment="1">
      <alignment horizontal="center" vertical="center"/>
    </xf>
    <xf numFmtId="172" fontId="0" fillId="0" borderId="0" xfId="0" applyNumberFormat="1" applyAlignment="1">
      <alignment vertical="center" wrapText="1"/>
    </xf>
    <xf numFmtId="172" fontId="0" fillId="0" borderId="0" xfId="0" applyNumberFormat="1" applyAlignment="1">
      <alignment vertical="center"/>
    </xf>
    <xf numFmtId="168" fontId="0" fillId="0" borderId="0" xfId="0" applyNumberFormat="1" applyAlignment="1">
      <alignment vertical="center"/>
    </xf>
    <xf numFmtId="0" fontId="0" fillId="0" borderId="23" xfId="0" applyBorder="1" applyAlignment="1">
      <alignment horizontal="right" vertical="center" wrapText="1"/>
    </xf>
    <xf numFmtId="173" fontId="0" fillId="0" borderId="0" xfId="0" applyNumberFormat="1"/>
    <xf numFmtId="0" fontId="2" fillId="27" borderId="0" xfId="0" applyFont="1" applyFill="1" applyAlignment="1">
      <alignment horizontal="center" vertical="center"/>
    </xf>
    <xf numFmtId="0" fontId="2" fillId="27" borderId="31" xfId="0" applyFont="1" applyFill="1" applyBorder="1" applyAlignment="1">
      <alignment horizontal="center" vertical="center"/>
    </xf>
    <xf numFmtId="169" fontId="2" fillId="27" borderId="31" xfId="14" applyNumberFormat="1" applyFont="1" applyFill="1" applyBorder="1" applyAlignment="1">
      <alignment horizontal="center" vertical="center"/>
    </xf>
    <xf numFmtId="0" fontId="0" fillId="28" borderId="23" xfId="0" applyFill="1" applyBorder="1" applyAlignment="1">
      <alignment horizontal="center" vertical="center"/>
    </xf>
    <xf numFmtId="168" fontId="50" fillId="36" borderId="23" xfId="0" applyNumberFormat="1" applyFont="1" applyFill="1" applyBorder="1"/>
    <xf numFmtId="168" fontId="2" fillId="37" borderId="23" xfId="0" applyNumberFormat="1" applyFont="1" applyFill="1" applyBorder="1"/>
    <xf numFmtId="0" fontId="39" fillId="32" borderId="23" xfId="0" applyFont="1" applyFill="1" applyBorder="1" applyAlignment="1">
      <alignment horizontal="center" vertical="center" wrapText="1"/>
    </xf>
    <xf numFmtId="49" fontId="0" fillId="28" borderId="23" xfId="0" applyNumberFormat="1" applyFill="1" applyBorder="1" applyAlignment="1">
      <alignment horizontal="right" vertical="center" wrapText="1"/>
    </xf>
    <xf numFmtId="168" fontId="0" fillId="28" borderId="23" xfId="0" applyNumberFormat="1" applyFont="1" applyFill="1" applyBorder="1" applyAlignment="1">
      <alignment horizontal="center" vertical="center"/>
    </xf>
    <xf numFmtId="0" fontId="0" fillId="28" borderId="23" xfId="0" applyFill="1" applyBorder="1" applyAlignment="1">
      <alignment vertical="center" wrapText="1"/>
    </xf>
    <xf numFmtId="168" fontId="39" fillId="32" borderId="23" xfId="0" applyNumberFormat="1" applyFont="1" applyFill="1" applyBorder="1" applyAlignment="1">
      <alignment horizontal="center" vertical="center"/>
    </xf>
    <xf numFmtId="0" fontId="43" fillId="0" borderId="23" xfId="15" applyNumberFormat="1" applyFont="1" applyBorder="1" applyAlignment="1">
      <alignment vertical="center" wrapText="1"/>
    </xf>
    <xf numFmtId="168" fontId="2" fillId="33" borderId="0" xfId="0" applyNumberFormat="1" applyFont="1" applyFill="1"/>
    <xf numFmtId="0" fontId="42" fillId="0" borderId="0" xfId="0" applyFont="1" applyAlignment="1">
      <alignment horizontal="center"/>
    </xf>
    <xf numFmtId="168" fontId="42" fillId="0" borderId="0" xfId="0" applyNumberFormat="1" applyFont="1" applyAlignment="1">
      <alignment horizontal="center"/>
    </xf>
    <xf numFmtId="0" fontId="0" fillId="30" borderId="23" xfId="0" applyFill="1" applyBorder="1" applyAlignment="1">
      <alignment horizontal="center" vertical="center"/>
    </xf>
    <xf numFmtId="49" fontId="0" fillId="30" borderId="23" xfId="0" applyNumberFormat="1" applyFill="1" applyBorder="1" applyAlignment="1">
      <alignment horizontal="center" vertical="center"/>
    </xf>
    <xf numFmtId="0" fontId="35" fillId="14" borderId="23" xfId="0" applyFont="1" applyFill="1" applyBorder="1" applyAlignment="1"/>
    <xf numFmtId="0" fontId="35" fillId="0" borderId="0" xfId="0" applyFont="1"/>
    <xf numFmtId="169" fontId="30" fillId="38" borderId="23" xfId="14" applyNumberFormat="1" applyFont="1" applyFill="1" applyBorder="1" applyAlignment="1">
      <alignment horizontal="center" vertical="center" wrapText="1"/>
    </xf>
    <xf numFmtId="0" fontId="35" fillId="4" borderId="23" xfId="0" applyFont="1" applyFill="1" applyBorder="1" applyAlignment="1">
      <alignment horizontal="center" vertical="center"/>
    </xf>
    <xf numFmtId="49" fontId="35" fillId="4" borderId="23" xfId="0" applyNumberFormat="1" applyFont="1" applyFill="1" applyBorder="1" applyAlignment="1">
      <alignment horizontal="center" vertical="center"/>
    </xf>
    <xf numFmtId="0" fontId="56" fillId="38" borderId="23" xfId="0" applyFont="1" applyFill="1" applyBorder="1" applyAlignment="1">
      <alignment horizontal="center" vertical="center" wrapText="1"/>
    </xf>
    <xf numFmtId="49" fontId="56" fillId="38" borderId="23" xfId="0" applyNumberFormat="1" applyFont="1" applyFill="1" applyBorder="1" applyAlignment="1">
      <alignment horizontal="center" vertical="center"/>
    </xf>
    <xf numFmtId="0" fontId="35" fillId="4" borderId="23" xfId="0" applyNumberFormat="1" applyFont="1" applyFill="1" applyBorder="1" applyAlignment="1">
      <alignment horizontal="center" vertical="center"/>
    </xf>
    <xf numFmtId="168" fontId="39" fillId="14" borderId="42" xfId="0" applyNumberFormat="1" applyFont="1" applyFill="1" applyBorder="1" applyAlignment="1">
      <alignment vertical="center"/>
    </xf>
    <xf numFmtId="164" fontId="1" fillId="0" borderId="2" xfId="7" applyNumberFormat="1" applyFont="1" applyFill="1" applyBorder="1" applyAlignment="1">
      <alignment vertical="top"/>
    </xf>
    <xf numFmtId="0" fontId="44" fillId="33" borderId="0" xfId="15" applyFont="1" applyFill="1" applyBorder="1" applyAlignment="1">
      <alignment horizontal="center" vertical="center"/>
    </xf>
    <xf numFmtId="0" fontId="51" fillId="0" borderId="0" xfId="15" applyNumberFormat="1" applyFont="1" applyFill="1" applyBorder="1" applyAlignment="1"/>
    <xf numFmtId="0" fontId="51" fillId="0" borderId="0" xfId="15" applyNumberFormat="1" applyFont="1" applyFill="1" applyBorder="1" applyAlignment="1">
      <alignment wrapText="1"/>
    </xf>
    <xf numFmtId="168" fontId="44" fillId="33" borderId="0" xfId="15" applyNumberFormat="1" applyFont="1" applyFill="1" applyBorder="1" applyAlignment="1">
      <alignment horizontal="center" vertical="center"/>
    </xf>
    <xf numFmtId="0" fontId="51" fillId="0" borderId="0" xfId="15" applyFont="1" applyBorder="1" applyAlignment="1"/>
    <xf numFmtId="0" fontId="35" fillId="0" borderId="0" xfId="0" applyFont="1" applyBorder="1"/>
    <xf numFmtId="168" fontId="39" fillId="30" borderId="23" xfId="0" applyNumberFormat="1" applyFont="1" applyFill="1" applyBorder="1" applyAlignment="1">
      <alignment horizontal="center" vertical="center"/>
    </xf>
    <xf numFmtId="49" fontId="52" fillId="30" borderId="23" xfId="15" applyNumberFormat="1" applyFont="1" applyFill="1" applyBorder="1" applyAlignment="1">
      <alignment wrapText="1"/>
    </xf>
    <xf numFmtId="0" fontId="35"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0" xfId="0" applyFont="1" applyFill="1" applyBorder="1" applyAlignment="1"/>
    <xf numFmtId="168" fontId="39" fillId="30" borderId="42" xfId="0" applyNumberFormat="1" applyFont="1" applyFill="1" applyBorder="1" applyAlignment="1">
      <alignment horizontal="center" vertical="center"/>
    </xf>
    <xf numFmtId="0" fontId="51" fillId="30" borderId="23" xfId="15" applyNumberFormat="1" applyFont="1" applyFill="1" applyBorder="1" applyAlignment="1">
      <alignment vertical="center" wrapText="1"/>
    </xf>
    <xf numFmtId="168" fontId="45" fillId="30" borderId="23" xfId="15" applyNumberFormat="1" applyFont="1" applyFill="1" applyBorder="1" applyAlignment="1">
      <alignment horizontal="center" vertical="center"/>
    </xf>
    <xf numFmtId="168" fontId="45" fillId="30" borderId="42" xfId="15" applyNumberFormat="1" applyFont="1" applyFill="1" applyBorder="1" applyAlignment="1">
      <alignment horizontal="center" vertical="center"/>
    </xf>
    <xf numFmtId="0" fontId="35" fillId="30" borderId="23" xfId="0" applyFont="1" applyFill="1" applyBorder="1" applyAlignment="1">
      <alignment horizontal="center" vertical="center"/>
    </xf>
    <xf numFmtId="49" fontId="35" fillId="30" borderId="23" xfId="0" applyNumberFormat="1" applyFont="1" applyFill="1" applyBorder="1" applyAlignment="1">
      <alignment horizontal="center" vertical="center"/>
    </xf>
    <xf numFmtId="168" fontId="39" fillId="32" borderId="40" xfId="0" applyNumberFormat="1" applyFont="1" applyFill="1" applyBorder="1" applyAlignment="1">
      <alignment horizontal="center" vertical="center"/>
    </xf>
    <xf numFmtId="168" fontId="39" fillId="32" borderId="26" xfId="0" applyNumberFormat="1" applyFont="1" applyFill="1" applyBorder="1" applyAlignment="1">
      <alignment horizontal="center" vertical="center"/>
    </xf>
    <xf numFmtId="0" fontId="54" fillId="33" borderId="33" xfId="0" applyFont="1" applyFill="1" applyBorder="1" applyAlignment="1"/>
    <xf numFmtId="0" fontId="54" fillId="33" borderId="37" xfId="0" applyFont="1" applyFill="1" applyBorder="1" applyAlignment="1"/>
    <xf numFmtId="0" fontId="54" fillId="33" borderId="34" xfId="0" applyFont="1" applyFill="1" applyBorder="1" applyAlignment="1"/>
    <xf numFmtId="0" fontId="54" fillId="31" borderId="33" xfId="0" applyFont="1" applyFill="1" applyBorder="1" applyAlignment="1"/>
    <xf numFmtId="0" fontId="54" fillId="31" borderId="37" xfId="0" applyFont="1" applyFill="1" applyBorder="1" applyAlignment="1"/>
    <xf numFmtId="0" fontId="54" fillId="31" borderId="34" xfId="0" applyFont="1" applyFill="1" applyBorder="1" applyAlignment="1"/>
    <xf numFmtId="168" fontId="39" fillId="14" borderId="18" xfId="0" applyNumberFormat="1" applyFont="1" applyFill="1" applyBorder="1" applyAlignment="1">
      <alignment vertical="center"/>
    </xf>
    <xf numFmtId="168" fontId="39" fillId="14" borderId="26" xfId="0" applyNumberFormat="1" applyFont="1" applyFill="1" applyBorder="1" applyAlignment="1">
      <alignment horizontal="center" vertical="center"/>
    </xf>
    <xf numFmtId="0" fontId="35" fillId="30" borderId="23" xfId="0" applyNumberFormat="1" applyFont="1" applyFill="1" applyBorder="1" applyAlignment="1">
      <alignment horizontal="center" vertical="center"/>
    </xf>
    <xf numFmtId="0" fontId="0" fillId="32" borderId="23" xfId="0" applyNumberFormat="1" applyFill="1" applyBorder="1"/>
    <xf numFmtId="0" fontId="50" fillId="36" borderId="23" xfId="0" applyNumberFormat="1" applyFont="1" applyFill="1" applyBorder="1"/>
    <xf numFmtId="0" fontId="43" fillId="0" borderId="0" xfId="15" applyNumberFormat="1" applyFont="1" applyAlignment="1"/>
    <xf numFmtId="0" fontId="43" fillId="0" borderId="0" xfId="15" applyNumberFormat="1" applyFont="1" applyFill="1" applyBorder="1" applyAlignment="1"/>
    <xf numFmtId="49" fontId="31" fillId="35" borderId="2" xfId="1" applyNumberFormat="1" applyFont="1" applyFill="1" applyBorder="1" applyAlignment="1">
      <alignment horizontal="right" vertical="center"/>
    </xf>
    <xf numFmtId="49" fontId="31" fillId="35" borderId="2" xfId="1" applyNumberFormat="1" applyFont="1" applyFill="1" applyBorder="1" applyAlignment="1">
      <alignment horizontal="left" vertical="center" wrapText="1"/>
    </xf>
    <xf numFmtId="164" fontId="31" fillId="35" borderId="2" xfId="16" applyFont="1" applyFill="1" applyBorder="1" applyAlignment="1">
      <alignment horizontal="right" vertical="center"/>
    </xf>
    <xf numFmtId="1" fontId="31" fillId="18" borderId="2" xfId="0" applyNumberFormat="1" applyFont="1" applyFill="1" applyBorder="1" applyAlignment="1">
      <alignment horizontal="right" vertical="center"/>
    </xf>
    <xf numFmtId="1" fontId="31" fillId="18" borderId="2" xfId="0" applyNumberFormat="1" applyFont="1" applyFill="1" applyBorder="1" applyAlignment="1">
      <alignment vertical="center" wrapText="1"/>
    </xf>
    <xf numFmtId="164" fontId="31" fillId="18" borderId="2" xfId="16" applyFont="1" applyFill="1" applyBorder="1" applyAlignment="1">
      <alignment vertical="center"/>
    </xf>
    <xf numFmtId="49" fontId="36" fillId="0" borderId="2" xfId="0" applyNumberFormat="1" applyFont="1" applyBorder="1" applyAlignment="1">
      <alignment horizontal="right" vertical="center"/>
    </xf>
    <xf numFmtId="49" fontId="36" fillId="0" borderId="2" xfId="0" applyNumberFormat="1" applyFont="1" applyBorder="1" applyAlignment="1">
      <alignment vertical="center" wrapText="1"/>
    </xf>
    <xf numFmtId="164" fontId="36" fillId="0" borderId="2" xfId="16" applyFont="1" applyBorder="1" applyAlignment="1">
      <alignment vertical="center"/>
    </xf>
    <xf numFmtId="0" fontId="59" fillId="0" borderId="0" xfId="0" applyFont="1"/>
    <xf numFmtId="0" fontId="13" fillId="4" borderId="2" xfId="0" applyFont="1" applyFill="1" applyBorder="1" applyAlignment="1">
      <alignment horizontal="center" vertical="center"/>
    </xf>
    <xf numFmtId="1" fontId="13" fillId="4" borderId="2" xfId="0" applyNumberFormat="1" applyFont="1" applyFill="1" applyBorder="1" applyAlignment="1">
      <alignment horizontal="center" vertical="center"/>
    </xf>
    <xf numFmtId="164" fontId="35" fillId="0" borderId="2" xfId="0" applyNumberFormat="1" applyFont="1" applyBorder="1" applyAlignment="1">
      <alignment horizontal="center" vertical="center" wrapText="1"/>
    </xf>
    <xf numFmtId="49" fontId="58" fillId="12" borderId="2" xfId="0" applyNumberFormat="1" applyFont="1" applyFill="1" applyBorder="1"/>
    <xf numFmtId="0" fontId="31" fillId="12" borderId="2" xfId="0" applyFont="1" applyFill="1" applyBorder="1" applyAlignment="1">
      <alignment horizontal="left" vertical="center" wrapText="1"/>
    </xf>
    <xf numFmtId="164" fontId="31" fillId="12" borderId="2" xfId="0" applyNumberFormat="1" applyFont="1" applyFill="1" applyBorder="1" applyAlignment="1">
      <alignment horizontal="right" vertical="center"/>
    </xf>
    <xf numFmtId="0" fontId="35" fillId="0" borderId="2" xfId="0" applyFont="1" applyBorder="1" applyAlignment="1">
      <alignment horizontal="center" vertical="center" wrapText="1"/>
    </xf>
    <xf numFmtId="0" fontId="37" fillId="0" borderId="2" xfId="0" applyNumberFormat="1" applyFont="1" applyBorder="1" applyAlignment="1">
      <alignment vertical="center" wrapText="1"/>
    </xf>
    <xf numFmtId="0" fontId="5" fillId="0" borderId="2" xfId="1" applyNumberFormat="1" applyFont="1" applyFill="1" applyBorder="1" applyAlignment="1">
      <alignment horizontal="left" vertical="top" wrapText="1" indent="2"/>
    </xf>
    <xf numFmtId="0" fontId="35" fillId="11" borderId="2" xfId="1" applyNumberFormat="1" applyFont="1" applyFill="1" applyBorder="1" applyAlignment="1">
      <alignment horizontal="left" vertical="top" wrapText="1"/>
    </xf>
    <xf numFmtId="0" fontId="30" fillId="18" borderId="2" xfId="1" applyNumberFormat="1" applyFont="1" applyFill="1" applyBorder="1" applyAlignment="1">
      <alignment horizontal="left" vertical="top" wrapText="1"/>
    </xf>
    <xf numFmtId="164" fontId="30" fillId="18" borderId="2" xfId="7" applyNumberFormat="1" applyFont="1" applyFill="1" applyBorder="1" applyAlignment="1">
      <alignment horizontal="right" vertical="top" wrapText="1"/>
    </xf>
    <xf numFmtId="0" fontId="6" fillId="19" borderId="2" xfId="1" applyNumberFormat="1" applyFont="1" applyFill="1" applyBorder="1" applyAlignment="1">
      <alignment horizontal="left" vertical="top" wrapText="1"/>
    </xf>
    <xf numFmtId="164" fontId="6" fillId="19" borderId="2" xfId="7" applyNumberFormat="1" applyFont="1" applyFill="1" applyBorder="1" applyAlignment="1">
      <alignment horizontal="left" vertical="top" wrapText="1"/>
    </xf>
    <xf numFmtId="164" fontId="28" fillId="0" borderId="2" xfId="7" applyNumberFormat="1" applyFont="1" applyFill="1" applyBorder="1" applyAlignment="1">
      <alignment vertical="top"/>
    </xf>
    <xf numFmtId="0" fontId="47" fillId="28" borderId="2" xfId="1" applyNumberFormat="1" applyFont="1" applyFill="1" applyBorder="1" applyAlignment="1">
      <alignment horizontal="left" vertical="top" wrapText="1"/>
    </xf>
    <xf numFmtId="164" fontId="48" fillId="28" borderId="2" xfId="7" applyNumberFormat="1" applyFont="1" applyFill="1" applyBorder="1" applyAlignment="1">
      <alignment vertical="top"/>
    </xf>
    <xf numFmtId="0" fontId="6" fillId="9" borderId="2" xfId="1" applyNumberFormat="1" applyFont="1" applyFill="1" applyBorder="1" applyAlignment="1">
      <alignment horizontal="left" vertical="top" wrapText="1"/>
    </xf>
    <xf numFmtId="164" fontId="39" fillId="9" borderId="2" xfId="7" applyNumberFormat="1" applyFont="1" applyFill="1" applyBorder="1" applyAlignment="1">
      <alignment vertical="top"/>
    </xf>
    <xf numFmtId="164" fontId="16" fillId="9" borderId="2" xfId="7" applyNumberFormat="1" applyFont="1" applyFill="1" applyBorder="1" applyAlignment="1">
      <alignment vertical="top"/>
    </xf>
    <xf numFmtId="0" fontId="49" fillId="28" borderId="2" xfId="1" applyNumberFormat="1" applyFont="1" applyFill="1" applyBorder="1" applyAlignment="1">
      <alignment horizontal="left" vertical="top" wrapText="1"/>
    </xf>
    <xf numFmtId="0" fontId="5" fillId="11" borderId="2" xfId="1" applyNumberFormat="1" applyFont="1" applyFill="1" applyBorder="1" applyAlignment="1">
      <alignment horizontal="left" vertical="top" wrapText="1" indent="2"/>
    </xf>
    <xf numFmtId="0" fontId="35" fillId="11" borderId="2" xfId="1" applyNumberFormat="1" applyFont="1" applyFill="1" applyBorder="1" applyAlignment="1">
      <alignment horizontal="left" vertical="top" wrapText="1" indent="2"/>
    </xf>
    <xf numFmtId="164" fontId="31" fillId="35" borderId="2" xfId="16" applyNumberFormat="1" applyFont="1" applyFill="1" applyBorder="1" applyAlignment="1">
      <alignment horizontal="right" vertical="center"/>
    </xf>
    <xf numFmtId="0" fontId="5" fillId="0" borderId="0" xfId="1" applyFont="1" applyFill="1" applyAlignment="1">
      <alignment vertical="center"/>
    </xf>
    <xf numFmtId="0" fontId="14" fillId="0" borderId="2" xfId="1" applyFont="1" applyFill="1" applyBorder="1" applyAlignment="1">
      <alignment vertical="center" wrapText="1"/>
    </xf>
    <xf numFmtId="0" fontId="14" fillId="0" borderId="2" xfId="2" quotePrefix="1" applyFont="1" applyFill="1" applyBorder="1" applyAlignment="1">
      <alignment vertical="center" wrapText="1"/>
    </xf>
    <xf numFmtId="0" fontId="14" fillId="0" borderId="2" xfId="1" applyFont="1" applyBorder="1" applyAlignment="1">
      <alignment vertical="center" wrapText="1"/>
    </xf>
    <xf numFmtId="0" fontId="62" fillId="0" borderId="2" xfId="1" applyFont="1" applyFill="1" applyBorder="1" applyAlignment="1">
      <alignment horizontal="center" vertical="center" wrapText="1"/>
    </xf>
    <xf numFmtId="0" fontId="29" fillId="8" borderId="2" xfId="1" applyFont="1" applyFill="1" applyBorder="1"/>
    <xf numFmtId="0" fontId="14" fillId="8" borderId="2" xfId="1" applyFont="1" applyFill="1" applyBorder="1" applyAlignment="1">
      <alignment wrapText="1"/>
    </xf>
    <xf numFmtId="0" fontId="14" fillId="0" borderId="3" xfId="1" applyFont="1" applyBorder="1" applyAlignment="1">
      <alignment horizontal="left" vertical="top" wrapText="1"/>
    </xf>
    <xf numFmtId="0" fontId="14" fillId="0" borderId="2" xfId="1" applyFont="1" applyBorder="1" applyAlignment="1">
      <alignment vertical="top" wrapText="1"/>
    </xf>
    <xf numFmtId="0" fontId="14" fillId="0" borderId="2" xfId="1" applyFont="1" applyBorder="1" applyAlignment="1">
      <alignment horizontal="left" vertical="top" wrapText="1"/>
    </xf>
    <xf numFmtId="0" fontId="31" fillId="35" borderId="2" xfId="1" applyNumberFormat="1" applyFont="1" applyFill="1" applyBorder="1" applyAlignment="1">
      <alignment horizontal="left" vertical="center" wrapText="1"/>
    </xf>
    <xf numFmtId="4" fontId="5" fillId="0" borderId="2" xfId="1" applyNumberFormat="1" applyFont="1" applyFill="1" applyBorder="1" applyAlignment="1">
      <alignment horizontal="left" vertical="top" wrapText="1"/>
    </xf>
    <xf numFmtId="0" fontId="38" fillId="0" borderId="2" xfId="1" applyNumberFormat="1" applyFont="1" applyFill="1" applyBorder="1" applyAlignment="1">
      <alignment horizontal="left" vertical="top" wrapText="1" indent="2"/>
    </xf>
    <xf numFmtId="0" fontId="0" fillId="0" borderId="0" xfId="0" applyNumberFormat="1" applyAlignment="1">
      <alignment vertical="center"/>
    </xf>
    <xf numFmtId="164" fontId="6" fillId="9" borderId="2" xfId="1" applyNumberFormat="1" applyFont="1" applyFill="1" applyBorder="1" applyAlignment="1">
      <alignment horizontal="left" vertical="top" wrapText="1"/>
    </xf>
    <xf numFmtId="0" fontId="0" fillId="0" borderId="0" xfId="0" applyFill="1"/>
    <xf numFmtId="164" fontId="36" fillId="0" borderId="2" xfId="16" applyFont="1" applyFill="1" applyBorder="1" applyAlignment="1">
      <alignment vertical="center"/>
    </xf>
    <xf numFmtId="0" fontId="28" fillId="0" borderId="0" xfId="0" applyFont="1" applyFill="1"/>
    <xf numFmtId="1" fontId="14" fillId="0" borderId="2" xfId="0" applyNumberFormat="1" applyFont="1" applyFill="1" applyBorder="1" applyAlignment="1">
      <alignment horizontal="right" vertical="center"/>
    </xf>
    <xf numFmtId="1" fontId="14" fillId="0" borderId="2" xfId="0" applyNumberFormat="1" applyFont="1" applyFill="1" applyBorder="1" applyAlignment="1">
      <alignment vertical="center" wrapText="1"/>
    </xf>
    <xf numFmtId="164" fontId="14" fillId="0" borderId="2" xfId="16" applyFont="1" applyFill="1" applyBorder="1" applyAlignment="1">
      <alignment vertical="center"/>
    </xf>
    <xf numFmtId="0" fontId="57" fillId="0" borderId="0" xfId="0" applyFont="1"/>
    <xf numFmtId="9" fontId="0" fillId="0" borderId="0" xfId="30" applyNumberFormat="1" applyFont="1" applyAlignment="1">
      <alignment horizontal="center"/>
    </xf>
    <xf numFmtId="9" fontId="13" fillId="4" borderId="2" xfId="30" applyNumberFormat="1" applyFont="1" applyFill="1" applyBorder="1" applyAlignment="1">
      <alignment horizontal="center" vertical="center"/>
    </xf>
    <xf numFmtId="9" fontId="31" fillId="12" borderId="2" xfId="30" applyNumberFormat="1" applyFont="1" applyFill="1" applyBorder="1" applyAlignment="1">
      <alignment horizontal="center" vertical="center"/>
    </xf>
    <xf numFmtId="9" fontId="31" fillId="35" borderId="2" xfId="30" applyNumberFormat="1" applyFont="1" applyFill="1" applyBorder="1" applyAlignment="1">
      <alignment horizontal="center" vertical="center"/>
    </xf>
    <xf numFmtId="9" fontId="31" fillId="18" borderId="2" xfId="30" applyNumberFormat="1" applyFont="1" applyFill="1" applyBorder="1" applyAlignment="1">
      <alignment horizontal="center" vertical="center"/>
    </xf>
    <xf numFmtId="49" fontId="36" fillId="0" borderId="2" xfId="0" applyNumberFormat="1" applyFont="1" applyBorder="1" applyAlignment="1">
      <alignment horizontal="left" vertical="center"/>
    </xf>
    <xf numFmtId="1" fontId="5" fillId="0" borderId="2"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167" fontId="66" fillId="0" borderId="0" xfId="1" applyNumberFormat="1" applyFont="1" applyAlignment="1">
      <alignment horizontal="center"/>
    </xf>
    <xf numFmtId="169" fontId="66" fillId="0" borderId="0" xfId="8" applyNumberFormat="1" applyFont="1" applyAlignment="1">
      <alignment horizontal="center"/>
    </xf>
    <xf numFmtId="169" fontId="0" fillId="0" borderId="0" xfId="8" applyNumberFormat="1" applyFont="1"/>
    <xf numFmtId="167" fontId="66" fillId="0" borderId="0" xfId="1" applyNumberFormat="1" applyFont="1" applyAlignment="1">
      <alignment vertical="center"/>
    </xf>
    <xf numFmtId="167" fontId="66" fillId="0" borderId="0" xfId="1" applyNumberFormat="1" applyFont="1" applyAlignment="1"/>
    <xf numFmtId="164" fontId="66" fillId="0" borderId="0" xfId="7" applyFont="1" applyAlignment="1"/>
    <xf numFmtId="169" fontId="67" fillId="0" borderId="0" xfId="8" applyNumberFormat="1" applyFont="1" applyAlignment="1">
      <alignment horizontal="left"/>
    </xf>
    <xf numFmtId="169" fontId="66" fillId="0" borderId="0" xfId="8" applyNumberFormat="1" applyFont="1" applyAlignment="1"/>
    <xf numFmtId="167" fontId="25" fillId="0" borderId="0" xfId="1" applyNumberFormat="1" applyFont="1"/>
    <xf numFmtId="167" fontId="65" fillId="40" borderId="31" xfId="1" applyNumberFormat="1" applyFont="1" applyFill="1" applyBorder="1" applyAlignment="1">
      <alignment horizontal="center" vertical="center"/>
    </xf>
    <xf numFmtId="167" fontId="65" fillId="40" borderId="23" xfId="1" applyNumberFormat="1" applyFont="1" applyFill="1" applyBorder="1" applyAlignment="1">
      <alignment horizontal="center" vertical="center"/>
    </xf>
    <xf numFmtId="167" fontId="25" fillId="0" borderId="23" xfId="1" applyNumberFormat="1" applyFont="1" applyBorder="1"/>
    <xf numFmtId="164" fontId="25" fillId="0" borderId="23" xfId="7" applyFont="1" applyBorder="1" applyAlignment="1">
      <alignment horizontal="center"/>
    </xf>
    <xf numFmtId="167" fontId="26" fillId="0" borderId="23" xfId="1" applyNumberFormat="1" applyFont="1" applyBorder="1"/>
    <xf numFmtId="164" fontId="26" fillId="0" borderId="23" xfId="7" applyFont="1" applyBorder="1" applyAlignment="1">
      <alignment horizontal="center"/>
    </xf>
    <xf numFmtId="9" fontId="68" fillId="0" borderId="23" xfId="9" applyFont="1" applyFill="1" applyBorder="1" applyAlignment="1">
      <alignment horizontal="center"/>
    </xf>
    <xf numFmtId="164" fontId="3" fillId="0" borderId="0" xfId="1" applyNumberFormat="1"/>
    <xf numFmtId="0" fontId="69" fillId="0" borderId="0" xfId="1" applyFont="1"/>
    <xf numFmtId="169" fontId="3" fillId="0" borderId="0" xfId="1" applyNumberFormat="1"/>
    <xf numFmtId="9" fontId="25" fillId="0" borderId="23" xfId="30" applyFont="1" applyBorder="1" applyAlignment="1">
      <alignment horizontal="center"/>
    </xf>
    <xf numFmtId="9" fontId="25" fillId="0" borderId="23" xfId="30" applyFont="1" applyFill="1" applyBorder="1" applyAlignment="1">
      <alignment horizontal="center"/>
    </xf>
    <xf numFmtId="0" fontId="1" fillId="0" borderId="0" xfId="3" applyBorder="1"/>
    <xf numFmtId="0" fontId="1" fillId="0" borderId="0" xfId="3"/>
    <xf numFmtId="0" fontId="2" fillId="0" borderId="0" xfId="3" applyFont="1" applyFill="1" applyBorder="1" applyAlignment="1">
      <alignment horizontal="right"/>
    </xf>
    <xf numFmtId="0" fontId="1" fillId="0" borderId="0" xfId="3" applyBorder="1" applyAlignment="1">
      <alignment horizontal="left"/>
    </xf>
    <xf numFmtId="0" fontId="16" fillId="42" borderId="0" xfId="3" applyFont="1" applyFill="1" applyBorder="1"/>
    <xf numFmtId="0" fontId="16" fillId="42" borderId="0" xfId="3" applyFont="1" applyFill="1" applyBorder="1" applyAlignment="1">
      <alignment horizontal="center"/>
    </xf>
    <xf numFmtId="0" fontId="16" fillId="43" borderId="0" xfId="3" applyFont="1" applyFill="1" applyBorder="1" applyAlignment="1">
      <alignment horizontal="right"/>
    </xf>
    <xf numFmtId="178" fontId="0" fillId="0" borderId="0" xfId="4" applyNumberFormat="1" applyFont="1" applyBorder="1"/>
    <xf numFmtId="164" fontId="0" fillId="0" borderId="0" xfId="5" applyFont="1"/>
    <xf numFmtId="164" fontId="1" fillId="0" borderId="0" xfId="3" applyNumberFormat="1"/>
    <xf numFmtId="0" fontId="5" fillId="0" borderId="27" xfId="11" applyFont="1" applyBorder="1" applyAlignment="1">
      <alignment horizontal="center" vertical="center"/>
    </xf>
    <xf numFmtId="0" fontId="5" fillId="0" borderId="28" xfId="11" applyFont="1" applyBorder="1" applyAlignment="1">
      <alignment horizontal="center" vertical="center"/>
    </xf>
    <xf numFmtId="0" fontId="5" fillId="0" borderId="30" xfId="11" applyFont="1" applyBorder="1" applyAlignment="1">
      <alignment horizontal="center" vertical="center"/>
    </xf>
    <xf numFmtId="0" fontId="7" fillId="13" borderId="19" xfId="11" applyFont="1" applyFill="1" applyBorder="1" applyAlignment="1">
      <alignment horizontal="center" vertical="center"/>
    </xf>
    <xf numFmtId="0" fontId="23" fillId="13" borderId="20" xfId="11" applyFont="1" applyFill="1" applyBorder="1" applyAlignment="1">
      <alignment horizontal="center" vertical="center" wrapText="1"/>
    </xf>
    <xf numFmtId="0" fontId="36" fillId="0" borderId="2" xfId="0" applyNumberFormat="1" applyFont="1" applyBorder="1" applyAlignment="1">
      <alignment horizontal="left" vertical="center" wrapText="1"/>
    </xf>
    <xf numFmtId="49" fontId="36" fillId="0" borderId="2" xfId="0" applyNumberFormat="1" applyFont="1" applyBorder="1" applyAlignment="1">
      <alignment horizontal="left" vertical="center" wrapText="1"/>
    </xf>
    <xf numFmtId="9" fontId="31" fillId="35" borderId="2" xfId="30" applyFont="1" applyFill="1" applyBorder="1" applyAlignment="1">
      <alignment horizontal="center" vertical="center"/>
    </xf>
    <xf numFmtId="164" fontId="35" fillId="0" borderId="2" xfId="16" applyFont="1" applyBorder="1" applyAlignment="1">
      <alignment horizontal="center" vertical="center" wrapText="1"/>
    </xf>
    <xf numFmtId="164" fontId="37" fillId="0" borderId="2" xfId="16" applyFont="1" applyBorder="1" applyAlignment="1">
      <alignment vertical="center" wrapText="1"/>
    </xf>
    <xf numFmtId="49" fontId="35" fillId="0" borderId="2" xfId="0" applyNumberFormat="1" applyFont="1" applyBorder="1" applyAlignment="1">
      <alignment horizontal="center" vertical="center" wrapText="1"/>
    </xf>
    <xf numFmtId="0" fontId="36" fillId="0" borderId="0" xfId="0" applyFont="1"/>
    <xf numFmtId="0" fontId="14" fillId="0" borderId="29" xfId="11" applyFont="1" applyBorder="1" applyAlignment="1" applyProtection="1">
      <alignment horizontal="left" vertical="center" wrapText="1" indent="1"/>
    </xf>
    <xf numFmtId="0" fontId="5" fillId="0" borderId="29" xfId="11" applyFont="1" applyBorder="1" applyAlignment="1" applyProtection="1">
      <alignment vertical="center" wrapText="1"/>
    </xf>
    <xf numFmtId="0" fontId="5" fillId="0" borderId="29" xfId="11" applyFont="1" applyBorder="1" applyAlignment="1" applyProtection="1">
      <alignment wrapText="1"/>
    </xf>
    <xf numFmtId="0" fontId="16" fillId="0" borderId="0" xfId="0" applyFont="1"/>
    <xf numFmtId="0" fontId="15" fillId="0" borderId="0" xfId="1" applyFont="1" applyBorder="1" applyAlignment="1">
      <alignment vertical="center"/>
    </xf>
    <xf numFmtId="0" fontId="15" fillId="0" borderId="0" xfId="1" applyFont="1" applyBorder="1" applyAlignment="1">
      <alignment horizontal="left" vertical="center"/>
    </xf>
    <xf numFmtId="0" fontId="5" fillId="0" borderId="0" xfId="1" applyFont="1" applyBorder="1" applyAlignment="1">
      <alignment horizontal="left" vertical="center"/>
    </xf>
    <xf numFmtId="2" fontId="5" fillId="0" borderId="0" xfId="1" applyNumberFormat="1" applyFont="1" applyBorder="1" applyAlignment="1">
      <alignment horizontal="left" vertical="center"/>
    </xf>
    <xf numFmtId="0" fontId="5" fillId="0" borderId="0" xfId="1" applyFont="1" applyBorder="1" applyAlignment="1">
      <alignment horizontal="right" vertical="center"/>
    </xf>
    <xf numFmtId="0" fontId="5" fillId="0" borderId="0" xfId="1" applyFont="1" applyFill="1" applyBorder="1" applyAlignment="1">
      <alignment horizontal="left" vertical="center"/>
    </xf>
    <xf numFmtId="0" fontId="5" fillId="0" borderId="0" xfId="1" applyFont="1" applyBorder="1" applyAlignment="1">
      <alignment vertical="center"/>
    </xf>
    <xf numFmtId="0" fontId="6" fillId="0" borderId="0" xfId="1" applyFont="1" applyBorder="1" applyAlignment="1">
      <alignment vertical="center"/>
    </xf>
    <xf numFmtId="0" fontId="29" fillId="43" borderId="2" xfId="1" applyFont="1" applyFill="1" applyBorder="1" applyAlignment="1">
      <alignment vertical="center" wrapText="1"/>
    </xf>
    <xf numFmtId="0" fontId="29" fillId="43" borderId="2" xfId="1" applyFont="1" applyFill="1" applyBorder="1" applyAlignment="1">
      <alignment horizontal="center" vertical="center" wrapText="1"/>
    </xf>
    <xf numFmtId="0" fontId="14" fillId="14" borderId="2" xfId="34" applyFont="1" applyFill="1" applyBorder="1" applyAlignment="1">
      <alignment horizontal="left" vertical="center" wrapText="1"/>
    </xf>
    <xf numFmtId="0" fontId="14" fillId="14" borderId="2" xfId="34" applyFont="1" applyFill="1" applyBorder="1" applyAlignment="1">
      <alignment horizontal="center" vertical="center" wrapText="1"/>
    </xf>
    <xf numFmtId="0" fontId="5" fillId="11" borderId="0" xfId="1" applyFont="1" applyFill="1" applyBorder="1" applyAlignment="1">
      <alignment vertical="center"/>
    </xf>
    <xf numFmtId="0" fontId="14" fillId="11" borderId="2" xfId="34" applyFont="1" applyFill="1" applyBorder="1" applyAlignment="1">
      <alignment horizontal="left" vertical="center" wrapText="1"/>
    </xf>
    <xf numFmtId="0" fontId="14" fillId="11" borderId="2" xfId="34" applyFont="1" applyFill="1" applyBorder="1" applyAlignment="1">
      <alignment horizontal="center" vertical="center" wrapText="1"/>
    </xf>
    <xf numFmtId="0" fontId="70" fillId="0" borderId="0" xfId="1" applyFont="1"/>
    <xf numFmtId="0" fontId="29" fillId="43" borderId="50" xfId="1" applyFont="1" applyFill="1" applyBorder="1" applyAlignment="1">
      <alignment vertical="center" wrapText="1"/>
    </xf>
    <xf numFmtId="0" fontId="14" fillId="11" borderId="56" xfId="34" applyFont="1" applyFill="1" applyBorder="1" applyAlignment="1">
      <alignment horizontal="left" vertical="center" wrapText="1"/>
    </xf>
    <xf numFmtId="0" fontId="5" fillId="0" borderId="0" xfId="1" applyFont="1" applyFill="1" applyAlignment="1">
      <alignment horizontal="center" vertical="center"/>
    </xf>
    <xf numFmtId="0" fontId="3" fillId="0" borderId="0" xfId="1" applyFill="1"/>
    <xf numFmtId="180" fontId="31" fillId="35" borderId="2" xfId="1" applyNumberFormat="1" applyFont="1" applyFill="1" applyBorder="1" applyAlignment="1">
      <alignment horizontal="right" vertical="center" wrapText="1"/>
    </xf>
    <xf numFmtId="0" fontId="31" fillId="35" borderId="2" xfId="1" applyFont="1" applyFill="1" applyBorder="1" applyAlignment="1">
      <alignment vertical="center"/>
    </xf>
    <xf numFmtId="180" fontId="31" fillId="35" borderId="2" xfId="1" applyNumberFormat="1" applyFont="1" applyFill="1" applyBorder="1" applyAlignment="1">
      <alignment vertical="center" wrapText="1"/>
    </xf>
    <xf numFmtId="180" fontId="30" fillId="35" borderId="2" xfId="1" applyNumberFormat="1" applyFont="1" applyFill="1" applyBorder="1" applyAlignment="1">
      <alignment horizontal="right" vertical="center" wrapText="1"/>
    </xf>
    <xf numFmtId="180" fontId="31" fillId="18" borderId="2" xfId="1" applyNumberFormat="1" applyFont="1" applyFill="1" applyBorder="1" applyAlignment="1">
      <alignment horizontal="right" vertical="center" wrapText="1"/>
    </xf>
    <xf numFmtId="0" fontId="31" fillId="18" borderId="2" xfId="1" applyFont="1" applyFill="1" applyBorder="1" applyAlignment="1">
      <alignment vertical="center"/>
    </xf>
    <xf numFmtId="180" fontId="31" fillId="18" borderId="2" xfId="1" applyNumberFormat="1" applyFont="1" applyFill="1" applyBorder="1" applyAlignment="1">
      <alignment vertical="center" wrapText="1"/>
    </xf>
    <xf numFmtId="180" fontId="30" fillId="18" borderId="2" xfId="1" applyNumberFormat="1" applyFont="1" applyFill="1" applyBorder="1" applyAlignment="1">
      <alignment horizontal="right" vertical="center" wrapText="1"/>
    </xf>
    <xf numFmtId="0" fontId="31" fillId="35" borderId="2" xfId="1" applyNumberFormat="1" applyFont="1" applyFill="1" applyBorder="1" applyAlignment="1">
      <alignment vertical="center"/>
    </xf>
    <xf numFmtId="0" fontId="31" fillId="35" borderId="2" xfId="1" applyNumberFormat="1" applyFont="1" applyFill="1" applyBorder="1" applyAlignment="1">
      <alignment vertical="center" wrapText="1"/>
    </xf>
    <xf numFmtId="49" fontId="31" fillId="35" borderId="2" xfId="1" applyNumberFormat="1" applyFont="1" applyFill="1" applyBorder="1" applyAlignment="1">
      <alignment horizontal="right" vertical="center" wrapText="1"/>
    </xf>
    <xf numFmtId="1" fontId="29" fillId="43" borderId="2" xfId="1" applyNumberFormat="1" applyFont="1" applyFill="1" applyBorder="1" applyAlignment="1">
      <alignment horizontal="center" vertical="center" wrapText="1"/>
    </xf>
    <xf numFmtId="164" fontId="29" fillId="43" borderId="2" xfId="16" applyFont="1" applyFill="1" applyBorder="1" applyAlignment="1">
      <alignment horizontal="center" vertical="center" wrapText="1"/>
    </xf>
    <xf numFmtId="164" fontId="14" fillId="14" borderId="2" xfId="16" applyFont="1" applyFill="1" applyBorder="1" applyAlignment="1">
      <alignment horizontal="center" vertical="center" wrapText="1"/>
    </xf>
    <xf numFmtId="164" fontId="14" fillId="11" borderId="2" xfId="16" applyFont="1" applyFill="1" applyBorder="1" applyAlignment="1">
      <alignment horizontal="center" vertical="center" wrapText="1"/>
    </xf>
    <xf numFmtId="164" fontId="31" fillId="35" borderId="2" xfId="16" applyFont="1" applyFill="1" applyBorder="1" applyAlignment="1">
      <alignment vertical="center" wrapText="1"/>
    </xf>
    <xf numFmtId="164" fontId="31" fillId="35" borderId="2" xfId="16" applyFont="1" applyFill="1" applyBorder="1" applyAlignment="1">
      <alignment horizontal="right" vertical="center" wrapText="1"/>
    </xf>
    <xf numFmtId="164" fontId="29" fillId="43" borderId="50" xfId="16" applyFont="1" applyFill="1" applyBorder="1" applyAlignment="1">
      <alignment horizontal="center" vertical="center" wrapText="1"/>
    </xf>
    <xf numFmtId="164" fontId="14" fillId="14" borderId="10" xfId="16" applyFont="1" applyFill="1" applyBorder="1" applyAlignment="1">
      <alignment horizontal="center" vertical="center" wrapText="1"/>
    </xf>
    <xf numFmtId="164" fontId="14" fillId="11" borderId="57" xfId="16" applyFont="1" applyFill="1" applyBorder="1" applyAlignment="1">
      <alignment horizontal="center" vertical="center" wrapText="1"/>
    </xf>
    <xf numFmtId="164" fontId="14" fillId="11" borderId="56" xfId="16" applyFont="1" applyFill="1" applyBorder="1" applyAlignment="1">
      <alignment horizontal="center" vertical="center" wrapText="1"/>
    </xf>
    <xf numFmtId="164" fontId="36" fillId="0" borderId="23" xfId="16" applyFont="1" applyBorder="1" applyAlignment="1">
      <alignment vertical="center"/>
    </xf>
    <xf numFmtId="0" fontId="71" fillId="25" borderId="2" xfId="0" applyNumberFormat="1" applyFont="1" applyFill="1" applyBorder="1" applyAlignment="1">
      <alignment horizontal="left" vertical="center" wrapText="1"/>
    </xf>
    <xf numFmtId="0" fontId="71" fillId="25" borderId="2" xfId="0" applyFont="1" applyFill="1" applyBorder="1" applyAlignment="1">
      <alignment horizontal="left" vertical="center" wrapText="1"/>
    </xf>
    <xf numFmtId="0" fontId="71" fillId="0" borderId="2" xfId="0" applyNumberFormat="1" applyFont="1" applyFill="1" applyBorder="1" applyAlignment="1">
      <alignment horizontal="left" vertical="center" wrapText="1"/>
    </xf>
    <xf numFmtId="0" fontId="77" fillId="0" borderId="0" xfId="0" applyFont="1"/>
    <xf numFmtId="4" fontId="77" fillId="0" borderId="0" xfId="0" applyNumberFormat="1" applyFont="1"/>
    <xf numFmtId="10" fontId="77" fillId="0" borderId="0" xfId="0" applyNumberFormat="1" applyFont="1"/>
    <xf numFmtId="0" fontId="78" fillId="0" borderId="0" xfId="1" applyFont="1"/>
    <xf numFmtId="0" fontId="78" fillId="0" borderId="0" xfId="11" applyFont="1" applyBorder="1"/>
    <xf numFmtId="0" fontId="78" fillId="0" borderId="0" xfId="1" applyFont="1" applyBorder="1"/>
    <xf numFmtId="0" fontId="80" fillId="0" borderId="0" xfId="11" applyFont="1" applyFill="1" applyBorder="1" applyAlignment="1">
      <alignment vertical="center" wrapText="1"/>
    </xf>
    <xf numFmtId="0" fontId="82" fillId="13" borderId="23" xfId="1" applyFont="1" applyFill="1" applyBorder="1" applyAlignment="1">
      <alignment horizontal="center" vertical="center"/>
    </xf>
    <xf numFmtId="0" fontId="83" fillId="0" borderId="0" xfId="1" applyFont="1"/>
    <xf numFmtId="0" fontId="84" fillId="0" borderId="0" xfId="11" applyFont="1" applyFill="1" applyBorder="1" applyAlignment="1">
      <alignment vertical="center" wrapText="1"/>
    </xf>
    <xf numFmtId="0" fontId="83" fillId="0" borderId="0" xfId="1" applyFont="1" applyBorder="1"/>
    <xf numFmtId="0" fontId="85" fillId="0" borderId="0" xfId="0" applyFont="1"/>
    <xf numFmtId="4" fontId="82" fillId="13" borderId="23" xfId="1" applyNumberFormat="1" applyFont="1" applyFill="1" applyBorder="1" applyAlignment="1">
      <alignment horizontal="center" vertical="center" wrapText="1"/>
    </xf>
    <xf numFmtId="10" fontId="82" fillId="13" borderId="23" xfId="1" applyNumberFormat="1" applyFont="1" applyFill="1" applyBorder="1" applyAlignment="1">
      <alignment horizontal="center" vertical="center" wrapText="1"/>
    </xf>
    <xf numFmtId="0" fontId="82" fillId="13" borderId="23" xfId="1" applyFont="1" applyFill="1" applyBorder="1" applyAlignment="1">
      <alignment horizontal="center" vertical="center" wrapText="1"/>
    </xf>
    <xf numFmtId="0" fontId="84" fillId="0" borderId="0" xfId="0" applyFont="1" applyBorder="1"/>
    <xf numFmtId="164" fontId="80" fillId="0" borderId="23" xfId="16" applyFont="1" applyFill="1" applyBorder="1" applyAlignment="1">
      <alignment vertical="center" wrapText="1"/>
    </xf>
    <xf numFmtId="0" fontId="80" fillId="0" borderId="23" xfId="1" applyNumberFormat="1" applyFont="1" applyFill="1" applyBorder="1" applyAlignment="1">
      <alignment horizontal="right" vertical="center" wrapText="1"/>
    </xf>
    <xf numFmtId="49" fontId="80" fillId="0" borderId="23" xfId="1" applyNumberFormat="1" applyFont="1" applyFill="1" applyBorder="1" applyAlignment="1">
      <alignment horizontal="right" vertical="center" wrapText="1"/>
    </xf>
    <xf numFmtId="164" fontId="80" fillId="0" borderId="31" xfId="1" applyNumberFormat="1" applyFont="1" applyFill="1" applyBorder="1" applyAlignment="1">
      <alignment vertical="center" wrapText="1"/>
    </xf>
    <xf numFmtId="49" fontId="80" fillId="0" borderId="31" xfId="1" applyNumberFormat="1" applyFont="1" applyFill="1" applyBorder="1" applyAlignment="1">
      <alignment horizontal="right" vertical="center" wrapText="1"/>
    </xf>
    <xf numFmtId="0" fontId="78" fillId="0" borderId="0" xfId="1" applyNumberFormat="1" applyFont="1"/>
    <xf numFmtId="0" fontId="80" fillId="0" borderId="0" xfId="11" applyNumberFormat="1" applyFont="1" applyFill="1" applyBorder="1" applyAlignment="1">
      <alignment vertical="center" wrapText="1"/>
    </xf>
    <xf numFmtId="0" fontId="78" fillId="0" borderId="0" xfId="1" applyNumberFormat="1" applyFont="1" applyBorder="1"/>
    <xf numFmtId="0" fontId="77" fillId="0" borderId="0" xfId="0" applyNumberFormat="1" applyFont="1"/>
    <xf numFmtId="1" fontId="80" fillId="0" borderId="31" xfId="1" applyNumberFormat="1" applyFont="1" applyFill="1" applyBorder="1" applyAlignment="1">
      <alignment horizontal="right" vertical="center" wrapText="1"/>
    </xf>
    <xf numFmtId="164" fontId="80" fillId="0" borderId="23" xfId="1" applyNumberFormat="1" applyFont="1" applyFill="1" applyBorder="1" applyAlignment="1">
      <alignment vertical="center" wrapText="1"/>
    </xf>
    <xf numFmtId="0" fontId="80" fillId="9" borderId="30" xfId="1" applyFont="1" applyFill="1" applyBorder="1" applyAlignment="1">
      <alignment vertical="center" wrapText="1"/>
    </xf>
    <xf numFmtId="0" fontId="80" fillId="9" borderId="27" xfId="1" applyFont="1" applyFill="1" applyBorder="1" applyAlignment="1">
      <alignment vertical="center" wrapText="1"/>
    </xf>
    <xf numFmtId="0" fontId="86" fillId="9" borderId="27" xfId="1" applyFont="1" applyFill="1" applyBorder="1" applyAlignment="1">
      <alignment horizontal="center" vertical="center" wrapText="1"/>
    </xf>
    <xf numFmtId="3" fontId="86" fillId="9" borderId="27" xfId="1" applyNumberFormat="1" applyFont="1" applyFill="1" applyBorder="1" applyAlignment="1">
      <alignment vertical="center" wrapText="1"/>
    </xf>
    <xf numFmtId="10" fontId="80" fillId="9" borderId="27" xfId="1" applyNumberFormat="1" applyFont="1" applyFill="1" applyBorder="1" applyAlignment="1">
      <alignment vertical="center" wrapText="1"/>
    </xf>
    <xf numFmtId="0" fontId="80" fillId="9" borderId="28" xfId="1" applyFont="1" applyFill="1" applyBorder="1" applyAlignment="1">
      <alignment vertical="center" wrapText="1"/>
    </xf>
    <xf numFmtId="0" fontId="87" fillId="0" borderId="0" xfId="0" applyFont="1" applyBorder="1"/>
    <xf numFmtId="0" fontId="88" fillId="13" borderId="23" xfId="1" applyFont="1" applyFill="1" applyBorder="1" applyAlignment="1">
      <alignment horizontal="center" vertical="center"/>
    </xf>
    <xf numFmtId="4" fontId="88" fillId="13" borderId="23" xfId="1" applyNumberFormat="1" applyFont="1" applyFill="1" applyBorder="1" applyAlignment="1">
      <alignment horizontal="center" vertical="center" wrapText="1"/>
    </xf>
    <xf numFmtId="10" fontId="88" fillId="13" borderId="23" xfId="1" applyNumberFormat="1" applyFont="1" applyFill="1" applyBorder="1" applyAlignment="1">
      <alignment horizontal="center" vertical="center" wrapText="1"/>
    </xf>
    <xf numFmtId="0" fontId="88" fillId="13" borderId="23" xfId="1" applyFont="1" applyFill="1" applyBorder="1" applyAlignment="1">
      <alignment horizontal="center" vertical="center" wrapText="1"/>
    </xf>
    <xf numFmtId="0" fontId="80" fillId="0" borderId="29" xfId="1" applyFont="1" applyFill="1" applyBorder="1" applyAlignment="1">
      <alignment vertical="center" wrapText="1"/>
    </xf>
    <xf numFmtId="0" fontId="80" fillId="0" borderId="23" xfId="1" applyFont="1" applyFill="1" applyBorder="1" applyAlignment="1">
      <alignment vertical="center" wrapText="1"/>
    </xf>
    <xf numFmtId="0" fontId="80" fillId="0" borderId="23" xfId="1" applyFont="1" applyFill="1" applyBorder="1" applyAlignment="1">
      <alignment horizontal="center" vertical="center" wrapText="1"/>
    </xf>
    <xf numFmtId="3" fontId="80" fillId="0" borderId="23" xfId="1" applyNumberFormat="1" applyFont="1" applyFill="1" applyBorder="1" applyAlignment="1">
      <alignment vertical="center" wrapText="1"/>
    </xf>
    <xf numFmtId="9" fontId="80" fillId="0" borderId="23" xfId="1" applyNumberFormat="1" applyFont="1" applyFill="1" applyBorder="1" applyAlignment="1">
      <alignment horizontal="center" vertical="center" wrapText="1"/>
    </xf>
    <xf numFmtId="10" fontId="80" fillId="0" borderId="23" xfId="1" applyNumberFormat="1" applyFont="1" applyFill="1" applyBorder="1" applyAlignment="1">
      <alignment vertical="center" wrapText="1"/>
    </xf>
    <xf numFmtId="0" fontId="80" fillId="0" borderId="24" xfId="1" applyFont="1" applyFill="1" applyBorder="1" applyAlignment="1">
      <alignment vertical="center" wrapText="1"/>
    </xf>
    <xf numFmtId="0" fontId="80" fillId="0" borderId="23" xfId="1" applyNumberFormat="1" applyFont="1" applyFill="1" applyBorder="1" applyAlignment="1">
      <alignment horizontal="center" vertical="center" wrapText="1"/>
    </xf>
    <xf numFmtId="0" fontId="80" fillId="0" borderId="22" xfId="1" applyNumberFormat="1" applyFont="1" applyFill="1" applyBorder="1" applyAlignment="1">
      <alignment vertical="center" wrapText="1"/>
    </xf>
    <xf numFmtId="49" fontId="80" fillId="0" borderId="31" xfId="1" applyNumberFormat="1" applyFont="1" applyFill="1" applyBorder="1" applyAlignment="1">
      <alignment vertical="center" wrapText="1"/>
    </xf>
    <xf numFmtId="0" fontId="80" fillId="0" borderId="31" xfId="1" applyNumberFormat="1" applyFont="1" applyFill="1" applyBorder="1" applyAlignment="1">
      <alignment horizontal="center" vertical="center" wrapText="1"/>
    </xf>
    <xf numFmtId="0" fontId="77" fillId="0" borderId="23" xfId="0" applyFont="1" applyBorder="1" applyAlignment="1">
      <alignment horizontal="center" vertical="center" wrapText="1"/>
    </xf>
    <xf numFmtId="0" fontId="80" fillId="0" borderId="31" xfId="1" applyNumberFormat="1" applyFont="1" applyFill="1" applyBorder="1" applyAlignment="1">
      <alignment vertical="center" wrapText="1"/>
    </xf>
    <xf numFmtId="0" fontId="80" fillId="0" borderId="31" xfId="1" applyFont="1" applyFill="1" applyBorder="1" applyAlignment="1">
      <alignment horizontal="center" vertical="center" wrapText="1"/>
    </xf>
    <xf numFmtId="3" fontId="80" fillId="0" borderId="31" xfId="1" applyNumberFormat="1" applyFont="1" applyFill="1" applyBorder="1" applyAlignment="1">
      <alignment vertical="center" wrapText="1"/>
    </xf>
    <xf numFmtId="10" fontId="80" fillId="0" borderId="31" xfId="1" applyNumberFormat="1" applyFont="1" applyFill="1" applyBorder="1" applyAlignment="1">
      <alignment vertical="center" wrapText="1"/>
    </xf>
    <xf numFmtId="0" fontId="80" fillId="0" borderId="35" xfId="1" applyFont="1" applyFill="1" applyBorder="1" applyAlignment="1">
      <alignment vertical="center" wrapText="1"/>
    </xf>
    <xf numFmtId="0" fontId="80" fillId="0" borderId="31" xfId="1" applyFont="1" applyFill="1" applyBorder="1" applyAlignment="1">
      <alignment vertical="center" wrapText="1"/>
    </xf>
    <xf numFmtId="9" fontId="80" fillId="9" borderId="27" xfId="1" applyNumberFormat="1" applyFont="1" applyFill="1" applyBorder="1" applyAlignment="1">
      <alignment vertical="center" wrapText="1"/>
    </xf>
    <xf numFmtId="0" fontId="80" fillId="0" borderId="22" xfId="1" applyNumberFormat="1" applyFont="1" applyFill="1" applyBorder="1" applyAlignment="1">
      <alignment horizontal="left" vertical="center" wrapText="1"/>
    </xf>
    <xf numFmtId="9" fontId="80" fillId="0" borderId="31" xfId="1" applyNumberFormat="1" applyFont="1" applyFill="1" applyBorder="1" applyAlignment="1">
      <alignment horizontal="center" vertical="center" wrapText="1"/>
    </xf>
    <xf numFmtId="0" fontId="80" fillId="0" borderId="35" xfId="1" applyNumberFormat="1" applyFont="1" applyFill="1" applyBorder="1" applyAlignment="1">
      <alignment vertical="center" wrapText="1"/>
    </xf>
    <xf numFmtId="0" fontId="80" fillId="0" borderId="29" xfId="1" applyFont="1" applyFill="1" applyBorder="1" applyAlignment="1">
      <alignment horizontal="left" vertical="center" wrapText="1"/>
    </xf>
    <xf numFmtId="0" fontId="80" fillId="9" borderId="30" xfId="1" applyNumberFormat="1" applyFont="1" applyFill="1" applyBorder="1" applyAlignment="1">
      <alignment vertical="center" wrapText="1"/>
    </xf>
    <xf numFmtId="0" fontId="80" fillId="9" borderId="27" xfId="1" applyNumberFormat="1" applyFont="1" applyFill="1" applyBorder="1" applyAlignment="1">
      <alignment vertical="center" wrapText="1"/>
    </xf>
    <xf numFmtId="0" fontId="86" fillId="9" borderId="27" xfId="1" applyNumberFormat="1" applyFont="1" applyFill="1" applyBorder="1" applyAlignment="1">
      <alignment horizontal="center" vertical="center" wrapText="1"/>
    </xf>
    <xf numFmtId="164" fontId="86" fillId="9" borderId="27" xfId="1" applyNumberFormat="1" applyFont="1" applyFill="1" applyBorder="1" applyAlignment="1">
      <alignment vertical="center" wrapText="1"/>
    </xf>
    <xf numFmtId="0" fontId="80" fillId="9" borderId="28" xfId="1" applyNumberFormat="1" applyFont="1" applyFill="1" applyBorder="1" applyAlignment="1">
      <alignment vertical="center" wrapText="1"/>
    </xf>
    <xf numFmtId="0" fontId="80" fillId="0" borderId="25" xfId="1" applyNumberFormat="1" applyFont="1" applyFill="1" applyBorder="1" applyAlignment="1">
      <alignment horizontal="center" vertical="center" wrapText="1"/>
    </xf>
    <xf numFmtId="0" fontId="80" fillId="0" borderId="32" xfId="1" applyNumberFormat="1" applyFont="1" applyFill="1" applyBorder="1" applyAlignment="1">
      <alignment horizontal="left" vertical="center" wrapText="1"/>
    </xf>
    <xf numFmtId="0" fontId="80" fillId="0" borderId="32" xfId="1" applyNumberFormat="1" applyFont="1" applyFill="1" applyBorder="1" applyAlignment="1">
      <alignment horizontal="center" vertical="center" wrapText="1"/>
    </xf>
    <xf numFmtId="164" fontId="80" fillId="0" borderId="32" xfId="1" applyNumberFormat="1" applyFont="1" applyFill="1" applyBorder="1" applyAlignment="1">
      <alignment horizontal="center" vertical="center" wrapText="1"/>
    </xf>
    <xf numFmtId="9" fontId="80" fillId="0" borderId="31" xfId="30" applyFont="1" applyFill="1" applyBorder="1" applyAlignment="1">
      <alignment horizontal="center" vertical="center" wrapText="1"/>
    </xf>
    <xf numFmtId="0" fontId="80" fillId="0" borderId="22" xfId="1" applyFont="1" applyFill="1" applyBorder="1" applyAlignment="1">
      <alignment horizontal="center" vertical="center" wrapText="1"/>
    </xf>
    <xf numFmtId="0" fontId="89" fillId="0" borderId="35" xfId="1" applyFont="1" applyFill="1" applyBorder="1" applyAlignment="1">
      <alignment vertical="center" wrapText="1"/>
    </xf>
    <xf numFmtId="0" fontId="80" fillId="0" borderId="22" xfId="1" applyFont="1" applyFill="1" applyBorder="1" applyAlignment="1">
      <alignment vertical="center" wrapText="1"/>
    </xf>
    <xf numFmtId="0" fontId="80" fillId="0" borderId="31" xfId="1" applyFont="1" applyFill="1" applyBorder="1" applyAlignment="1">
      <alignment horizontal="left" vertical="center" wrapText="1"/>
    </xf>
    <xf numFmtId="0" fontId="80" fillId="11" borderId="31" xfId="1" applyFont="1" applyFill="1" applyBorder="1" applyAlignment="1">
      <alignment vertical="center" wrapText="1"/>
    </xf>
    <xf numFmtId="4" fontId="80" fillId="9" borderId="27" xfId="1" applyNumberFormat="1" applyFont="1" applyFill="1" applyBorder="1" applyAlignment="1">
      <alignment vertical="center" wrapText="1"/>
    </xf>
    <xf numFmtId="0" fontId="80" fillId="0" borderId="0" xfId="11" applyFont="1" applyFill="1" applyBorder="1" applyAlignment="1">
      <alignment horizontal="left" vertical="center" wrapText="1"/>
    </xf>
    <xf numFmtId="0" fontId="80" fillId="0" borderId="29" xfId="1" applyNumberFormat="1" applyFont="1" applyFill="1" applyBorder="1" applyAlignment="1">
      <alignment horizontal="center" vertical="center" wrapText="1"/>
    </xf>
    <xf numFmtId="0" fontId="80" fillId="0" borderId="23" xfId="1" applyNumberFormat="1" applyFont="1" applyFill="1" applyBorder="1" applyAlignment="1">
      <alignment horizontal="left" vertical="center" wrapText="1"/>
    </xf>
    <xf numFmtId="164" fontId="80" fillId="0" borderId="23" xfId="1" applyNumberFormat="1" applyFont="1" applyFill="1" applyBorder="1" applyAlignment="1">
      <alignment horizontal="center" vertical="center" wrapText="1"/>
    </xf>
    <xf numFmtId="9" fontId="80" fillId="0" borderId="23" xfId="30" applyFont="1" applyFill="1" applyBorder="1" applyAlignment="1">
      <alignment horizontal="center" vertical="center" wrapText="1"/>
    </xf>
    <xf numFmtId="0" fontId="80" fillId="0" borderId="23" xfId="1" applyNumberFormat="1" applyFont="1" applyFill="1" applyBorder="1" applyAlignment="1">
      <alignment vertical="center" wrapText="1"/>
    </xf>
    <xf numFmtId="0" fontId="80" fillId="0" borderId="24" xfId="1" applyNumberFormat="1" applyFont="1" applyFill="1" applyBorder="1" applyAlignment="1">
      <alignment vertical="center" wrapText="1"/>
    </xf>
    <xf numFmtId="164" fontId="80" fillId="0" borderId="31" xfId="16" applyFont="1" applyFill="1" applyBorder="1" applyAlignment="1">
      <alignment vertical="center" wrapText="1"/>
    </xf>
    <xf numFmtId="0" fontId="80" fillId="0" borderId="34" xfId="1" applyNumberFormat="1" applyFont="1" applyFill="1" applyBorder="1" applyAlignment="1">
      <alignment horizontal="left" vertical="center" wrapText="1"/>
    </xf>
    <xf numFmtId="164" fontId="80" fillId="0" borderId="23" xfId="16" applyFont="1" applyFill="1" applyBorder="1" applyAlignment="1">
      <alignment horizontal="center" vertical="center" wrapText="1"/>
    </xf>
    <xf numFmtId="1" fontId="80" fillId="0" borderId="23" xfId="1" applyNumberFormat="1" applyFont="1" applyFill="1" applyBorder="1" applyAlignment="1">
      <alignment horizontal="right" vertical="center" wrapText="1"/>
    </xf>
    <xf numFmtId="0" fontId="80" fillId="0" borderId="24" xfId="1" applyNumberFormat="1" applyFont="1" applyFill="1" applyBorder="1" applyAlignment="1">
      <alignment horizontal="left" vertical="center" wrapText="1"/>
    </xf>
    <xf numFmtId="0" fontId="80" fillId="0" borderId="15" xfId="1" applyNumberFormat="1" applyFont="1" applyFill="1" applyBorder="1" applyAlignment="1">
      <alignment horizontal="left" vertical="center" wrapText="1"/>
    </xf>
    <xf numFmtId="164" fontId="80" fillId="0" borderId="32" xfId="16" applyFont="1" applyFill="1" applyBorder="1" applyAlignment="1">
      <alignment horizontal="center" vertical="center" wrapText="1"/>
    </xf>
    <xf numFmtId="9" fontId="80" fillId="0" borderId="32" xfId="30" applyFont="1" applyFill="1" applyBorder="1" applyAlignment="1">
      <alignment horizontal="center" vertical="center" wrapText="1"/>
    </xf>
    <xf numFmtId="164" fontId="80" fillId="0" borderId="32" xfId="16" applyFont="1" applyFill="1" applyBorder="1" applyAlignment="1">
      <alignment vertical="center" wrapText="1"/>
    </xf>
    <xf numFmtId="1" fontId="80" fillId="0" borderId="32" xfId="1" applyNumberFormat="1" applyFont="1" applyFill="1" applyBorder="1" applyAlignment="1">
      <alignment horizontal="right" vertical="center" wrapText="1"/>
    </xf>
    <xf numFmtId="0" fontId="80" fillId="0" borderId="47" xfId="1" applyNumberFormat="1" applyFont="1" applyFill="1" applyBorder="1" applyAlignment="1">
      <alignment horizontal="left" vertical="center" wrapText="1"/>
    </xf>
    <xf numFmtId="4" fontId="80" fillId="0" borderId="23" xfId="1" applyNumberFormat="1" applyFont="1" applyFill="1" applyBorder="1" applyAlignment="1">
      <alignment vertical="center" wrapText="1"/>
    </xf>
    <xf numFmtId="0" fontId="80" fillId="0" borderId="0" xfId="1" applyFont="1" applyFill="1" applyBorder="1" applyAlignment="1">
      <alignment vertical="center" wrapText="1"/>
    </xf>
    <xf numFmtId="4" fontId="80" fillId="0" borderId="0" xfId="1" applyNumberFormat="1" applyFont="1" applyFill="1" applyBorder="1" applyAlignment="1">
      <alignment vertical="center" wrapText="1"/>
    </xf>
    <xf numFmtId="10" fontId="80" fillId="0" borderId="0" xfId="1" applyNumberFormat="1" applyFont="1" applyFill="1" applyBorder="1" applyAlignment="1">
      <alignment vertical="center" wrapText="1"/>
    </xf>
    <xf numFmtId="164" fontId="80" fillId="9" borderId="27" xfId="1" applyNumberFormat="1" applyFont="1" applyFill="1" applyBorder="1" applyAlignment="1">
      <alignment vertical="center" wrapText="1"/>
    </xf>
    <xf numFmtId="0" fontId="91" fillId="0" borderId="0" xfId="0" applyFont="1" applyAlignment="1">
      <alignment horizontal="right"/>
    </xf>
    <xf numFmtId="169" fontId="91" fillId="0" borderId="0" xfId="0" applyNumberFormat="1" applyFont="1"/>
    <xf numFmtId="0" fontId="92" fillId="0" borderId="0" xfId="0" applyFont="1" applyAlignment="1">
      <alignment horizontal="center"/>
    </xf>
    <xf numFmtId="0" fontId="77" fillId="0" borderId="0" xfId="0" applyFont="1" applyAlignment="1">
      <alignment horizontal="center"/>
    </xf>
    <xf numFmtId="164" fontId="77" fillId="0" borderId="0" xfId="0" applyNumberFormat="1" applyFont="1"/>
    <xf numFmtId="0" fontId="93" fillId="0" borderId="0" xfId="0" applyFont="1" applyAlignment="1">
      <alignment horizontal="center"/>
    </xf>
    <xf numFmtId="0" fontId="6" fillId="44" borderId="2" xfId="1" applyNumberFormat="1" applyFont="1" applyFill="1" applyBorder="1" applyAlignment="1">
      <alignment horizontal="left" vertical="top" wrapText="1"/>
    </xf>
    <xf numFmtId="0" fontId="6" fillId="44" borderId="2" xfId="1" applyNumberFormat="1" applyFont="1" applyFill="1" applyBorder="1" applyAlignment="1">
      <alignment horizontal="left" vertical="center" wrapText="1"/>
    </xf>
    <xf numFmtId="0" fontId="5" fillId="0" borderId="23" xfId="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5" fillId="0" borderId="31" xfId="1" applyFont="1" applyFill="1" applyBorder="1" applyAlignment="1">
      <alignment horizontal="center" vertical="center" wrapText="1"/>
    </xf>
    <xf numFmtId="0" fontId="35" fillId="0" borderId="0" xfId="0" applyFont="1" applyAlignment="1">
      <alignment horizontal="center" vertical="center"/>
    </xf>
    <xf numFmtId="0" fontId="35" fillId="0" borderId="0" xfId="0" applyFont="1" applyAlignment="1">
      <alignment vertical="center"/>
    </xf>
    <xf numFmtId="0" fontId="35" fillId="0" borderId="2" xfId="0" applyFont="1" applyBorder="1" applyAlignment="1">
      <alignment horizontal="center" vertical="center"/>
    </xf>
    <xf numFmtId="0" fontId="37" fillId="0" borderId="0" xfId="0" applyNumberFormat="1" applyFont="1" applyBorder="1" applyAlignment="1">
      <alignment vertical="center" wrapText="1"/>
    </xf>
    <xf numFmtId="49" fontId="35" fillId="0" borderId="0" xfId="0" applyNumberFormat="1" applyFont="1" applyBorder="1" applyAlignment="1">
      <alignment horizontal="center" vertical="center" wrapText="1"/>
    </xf>
    <xf numFmtId="0" fontId="35" fillId="0" borderId="0" xfId="0" applyFont="1" applyBorder="1" applyAlignment="1">
      <alignment horizontal="center" vertical="center" wrapText="1"/>
    </xf>
    <xf numFmtId="164" fontId="35"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0" xfId="0" applyNumberFormat="1" applyFont="1" applyFill="1" applyBorder="1" applyAlignment="1">
      <alignment horizontal="center" vertical="center" wrapText="1"/>
    </xf>
    <xf numFmtId="169" fontId="77" fillId="0" borderId="0" xfId="0" applyNumberFormat="1" applyFont="1"/>
    <xf numFmtId="3" fontId="6" fillId="0" borderId="4"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 fillId="0" borderId="0" xfId="35" applyFont="1" applyBorder="1" applyAlignment="1">
      <alignment vertical="center"/>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9" fillId="43" borderId="2" xfId="35" applyFont="1" applyFill="1" applyBorder="1" applyAlignment="1">
      <alignment vertical="center" wrapText="1"/>
    </xf>
    <xf numFmtId="0" fontId="29" fillId="43" borderId="2" xfId="35" applyFont="1" applyFill="1" applyBorder="1" applyAlignment="1">
      <alignment horizontal="center" vertical="center" wrapText="1"/>
    </xf>
    <xf numFmtId="164" fontId="29" fillId="43" borderId="2" xfId="35" applyNumberFormat="1" applyFont="1" applyFill="1" applyBorder="1" applyAlignment="1">
      <alignment horizontal="center" vertical="center" wrapText="1"/>
    </xf>
    <xf numFmtId="0" fontId="36" fillId="0" borderId="2" xfId="0" applyFont="1" applyBorder="1" applyAlignment="1">
      <alignment vertical="center" wrapText="1"/>
    </xf>
    <xf numFmtId="0" fontId="36" fillId="0" borderId="2" xfId="0" applyFont="1" applyBorder="1" applyAlignment="1">
      <alignment horizontal="center" vertical="center"/>
    </xf>
    <xf numFmtId="0" fontId="29" fillId="0" borderId="3" xfId="0" applyFont="1" applyFill="1" applyBorder="1" applyAlignment="1">
      <alignment horizontal="center" vertical="center" wrapText="1"/>
    </xf>
    <xf numFmtId="164" fontId="35" fillId="0" borderId="0" xfId="16" applyNumberFormat="1" applyFont="1" applyAlignment="1">
      <alignment vertical="center"/>
    </xf>
    <xf numFmtId="164" fontId="5" fillId="0" borderId="24" xfId="16" applyNumberFormat="1" applyFont="1" applyFill="1" applyBorder="1" applyAlignment="1">
      <alignment horizontal="right" vertical="center" wrapText="1"/>
    </xf>
    <xf numFmtId="164" fontId="5" fillId="0" borderId="31" xfId="16" applyNumberFormat="1" applyFont="1" applyFill="1" applyBorder="1" applyAlignment="1">
      <alignment vertical="center" wrapText="1"/>
    </xf>
    <xf numFmtId="164" fontId="5" fillId="0" borderId="23" xfId="16" applyNumberFormat="1" applyFont="1" applyFill="1" applyBorder="1" applyAlignment="1">
      <alignment horizontal="right" vertical="center" wrapText="1"/>
    </xf>
    <xf numFmtId="164" fontId="27" fillId="13" borderId="27" xfId="11" applyNumberFormat="1" applyFont="1" applyFill="1" applyBorder="1" applyAlignment="1">
      <alignment horizontal="right" vertical="center" wrapText="1"/>
    </xf>
    <xf numFmtId="164" fontId="27" fillId="13" borderId="28" xfId="11" applyNumberFormat="1" applyFont="1" applyFill="1" applyBorder="1" applyAlignment="1">
      <alignment horizontal="right" vertical="center" wrapText="1"/>
    </xf>
    <xf numFmtId="181" fontId="5" fillId="0" borderId="23" xfId="11" applyNumberFormat="1" applyFont="1" applyFill="1" applyBorder="1" applyAlignment="1">
      <alignment horizontal="right" vertical="center" wrapText="1"/>
    </xf>
    <xf numFmtId="181" fontId="5" fillId="0" borderId="24" xfId="11" applyNumberFormat="1" applyFont="1" applyFill="1" applyBorder="1" applyAlignment="1">
      <alignment horizontal="right" vertical="center" wrapText="1"/>
    </xf>
    <xf numFmtId="181" fontId="27" fillId="13" borderId="27" xfId="11" applyNumberFormat="1" applyFont="1" applyFill="1" applyBorder="1" applyAlignment="1">
      <alignment horizontal="right" vertical="center" wrapText="1"/>
    </xf>
    <xf numFmtId="181" fontId="27" fillId="13" borderId="28" xfId="11" applyNumberFormat="1" applyFont="1" applyFill="1" applyBorder="1" applyAlignment="1">
      <alignment horizontal="right" vertical="center" wrapText="1"/>
    </xf>
    <xf numFmtId="179" fontId="93" fillId="0" borderId="0" xfId="0" applyNumberFormat="1" applyFont="1"/>
    <xf numFmtId="176" fontId="25" fillId="0" borderId="23" xfId="7" applyNumberFormat="1" applyFont="1" applyBorder="1" applyAlignment="1">
      <alignment horizontal="center"/>
    </xf>
    <xf numFmtId="176" fontId="26" fillId="0" borderId="23" xfId="7" applyNumberFormat="1" applyFont="1" applyBorder="1" applyAlignment="1">
      <alignment horizontal="center"/>
    </xf>
    <xf numFmtId="49" fontId="5" fillId="11" borderId="2" xfId="1" applyNumberFormat="1" applyFont="1" applyFill="1" applyBorder="1" applyAlignment="1">
      <alignment horizontal="left" vertical="top" wrapText="1"/>
    </xf>
    <xf numFmtId="49" fontId="47" fillId="28" borderId="2" xfId="1" applyNumberFormat="1" applyFont="1" applyFill="1" applyBorder="1" applyAlignment="1">
      <alignment horizontal="right" vertical="center"/>
    </xf>
    <xf numFmtId="49" fontId="5" fillId="0" borderId="2" xfId="1" applyNumberFormat="1" applyFont="1" applyFill="1" applyBorder="1" applyAlignment="1">
      <alignment horizontal="right" vertical="top"/>
    </xf>
    <xf numFmtId="49" fontId="47" fillId="28" borderId="2" xfId="1" applyNumberFormat="1" applyFont="1" applyFill="1" applyBorder="1" applyAlignment="1">
      <alignment horizontal="left" vertical="center" wrapText="1"/>
    </xf>
    <xf numFmtId="49" fontId="96" fillId="47" borderId="2" xfId="1" applyNumberFormat="1" applyFont="1" applyFill="1" applyBorder="1" applyAlignment="1">
      <alignment horizontal="center" vertical="center" wrapText="1"/>
    </xf>
    <xf numFmtId="49" fontId="96" fillId="47" borderId="2" xfId="1" applyNumberFormat="1" applyFont="1" applyFill="1" applyBorder="1" applyAlignment="1">
      <alignment horizontal="left" vertical="center" wrapText="1"/>
    </xf>
    <xf numFmtId="184" fontId="97" fillId="0" borderId="0" xfId="36" applyNumberFormat="1" applyFont="1"/>
    <xf numFmtId="0" fontId="98" fillId="0" borderId="0" xfId="0" applyFont="1"/>
    <xf numFmtId="0" fontId="98" fillId="0" borderId="0" xfId="0" applyFont="1" applyAlignment="1">
      <alignment horizontal="center" vertical="center"/>
    </xf>
    <xf numFmtId="2" fontId="99" fillId="0" borderId="2" xfId="1" applyNumberFormat="1" applyFont="1" applyFill="1" applyBorder="1" applyAlignment="1">
      <alignment horizontal="left" vertical="center" wrapText="1"/>
    </xf>
    <xf numFmtId="184" fontId="98" fillId="0" borderId="0" xfId="36" applyNumberFormat="1" applyFont="1"/>
    <xf numFmtId="49" fontId="96" fillId="47" borderId="2" xfId="1" applyNumberFormat="1" applyFont="1" applyFill="1" applyBorder="1" applyAlignment="1">
      <alignment horizontal="center" vertical="center"/>
    </xf>
    <xf numFmtId="49" fontId="99" fillId="0" borderId="2" xfId="1" applyNumberFormat="1" applyFont="1" applyFill="1" applyBorder="1" applyAlignment="1">
      <alignment horizontal="center" vertical="center"/>
    </xf>
    <xf numFmtId="184" fontId="97" fillId="0" borderId="0" xfId="0" applyNumberFormat="1" applyFont="1"/>
    <xf numFmtId="0" fontId="98" fillId="0" borderId="0" xfId="0" applyFont="1" applyAlignment="1">
      <alignment horizontal="left" wrapText="1"/>
    </xf>
    <xf numFmtId="2" fontId="99" fillId="0" borderId="2" xfId="1" applyNumberFormat="1" applyFont="1" applyFill="1" applyBorder="1" applyAlignment="1">
      <alignment horizontal="center" vertical="center" wrapText="1"/>
    </xf>
    <xf numFmtId="183" fontId="99" fillId="0" borderId="2" xfId="36" applyFont="1" applyFill="1" applyBorder="1" applyAlignment="1">
      <alignment horizontal="left" vertical="center" wrapText="1"/>
    </xf>
    <xf numFmtId="0" fontId="98" fillId="11" borderId="0" xfId="0" applyFont="1" applyFill="1"/>
    <xf numFmtId="184" fontId="98" fillId="0" borderId="0" xfId="0" applyNumberFormat="1" applyFont="1"/>
    <xf numFmtId="0" fontId="98" fillId="0" borderId="0" xfId="0" quotePrefix="1" applyFont="1"/>
    <xf numFmtId="0" fontId="97" fillId="0" borderId="0" xfId="0" applyFont="1" applyAlignment="1">
      <alignment horizontal="center" vertical="center"/>
    </xf>
    <xf numFmtId="0" fontId="97" fillId="0" borderId="0" xfId="0" applyFont="1"/>
    <xf numFmtId="0" fontId="97" fillId="0" borderId="0" xfId="0" applyFont="1" applyAlignment="1">
      <alignment horizontal="right"/>
    </xf>
    <xf numFmtId="164" fontId="98" fillId="0" borderId="0" xfId="0" applyNumberFormat="1" applyFont="1"/>
    <xf numFmtId="0" fontId="97" fillId="0" borderId="60" xfId="0" applyFont="1" applyBorder="1" applyAlignment="1">
      <alignment horizontal="right"/>
    </xf>
    <xf numFmtId="184" fontId="97" fillId="0" borderId="61" xfId="0" applyNumberFormat="1" applyFont="1" applyBorder="1"/>
    <xf numFmtId="183" fontId="98" fillId="0" borderId="0" xfId="0" applyNumberFormat="1" applyFont="1"/>
    <xf numFmtId="0" fontId="97" fillId="0" borderId="44" xfId="0" applyFont="1" applyBorder="1" applyAlignment="1">
      <alignment horizontal="right"/>
    </xf>
    <xf numFmtId="184" fontId="97" fillId="0" borderId="62" xfId="0" applyNumberFormat="1" applyFont="1" applyBorder="1"/>
    <xf numFmtId="183" fontId="98" fillId="0" borderId="0" xfId="0" applyNumberFormat="1" applyFont="1" applyFill="1" applyAlignment="1">
      <alignment wrapText="1"/>
    </xf>
    <xf numFmtId="164" fontId="5" fillId="0" borderId="0" xfId="1" applyNumberFormat="1" applyFont="1" applyFill="1" applyAlignment="1">
      <alignment vertical="top"/>
    </xf>
    <xf numFmtId="182" fontId="68" fillId="0" borderId="23" xfId="9" applyNumberFormat="1" applyFont="1" applyFill="1" applyBorder="1" applyAlignment="1">
      <alignment horizontal="center"/>
    </xf>
    <xf numFmtId="9" fontId="100" fillId="0" borderId="23" xfId="9" applyFont="1" applyFill="1" applyBorder="1" applyAlignment="1">
      <alignment horizontal="center"/>
    </xf>
    <xf numFmtId="182" fontId="100" fillId="0" borderId="23" xfId="30" applyNumberFormat="1" applyFont="1" applyFill="1" applyBorder="1" applyAlignment="1">
      <alignment horizontal="center"/>
    </xf>
    <xf numFmtId="182" fontId="100" fillId="0" borderId="23" xfId="9" applyNumberFormat="1" applyFont="1" applyFill="1" applyBorder="1" applyAlignment="1">
      <alignment horizontal="center"/>
    </xf>
    <xf numFmtId="176" fontId="26" fillId="0" borderId="23" xfId="30" applyNumberFormat="1" applyFont="1" applyFill="1" applyBorder="1" applyAlignment="1">
      <alignment horizontal="center"/>
    </xf>
    <xf numFmtId="0" fontId="17" fillId="0" borderId="0" xfId="1" applyFont="1"/>
    <xf numFmtId="2" fontId="69" fillId="0" borderId="0" xfId="1" applyNumberFormat="1" applyFont="1"/>
    <xf numFmtId="0" fontId="32" fillId="2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5" fillId="0" borderId="2" xfId="0" applyFont="1" applyBorder="1" applyAlignment="1">
      <alignment horizontal="justify" vertical="center" wrapText="1"/>
    </xf>
    <xf numFmtId="0" fontId="35" fillId="0" borderId="2" xfId="0" applyFont="1" applyFill="1" applyBorder="1" applyAlignment="1">
      <alignment horizontal="justify" vertical="center" wrapText="1"/>
    </xf>
    <xf numFmtId="0" fontId="35" fillId="0" borderId="0" xfId="0" applyFont="1" applyBorder="1" applyAlignment="1">
      <alignment horizontal="justify" vertical="center" wrapText="1"/>
    </xf>
    <xf numFmtId="0" fontId="5" fillId="0" borderId="3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left" vertical="center" wrapText="1"/>
    </xf>
    <xf numFmtId="0" fontId="5" fillId="11" borderId="2" xfId="1" applyFont="1" applyFill="1" applyBorder="1" applyAlignment="1">
      <alignment horizontal="left" vertical="center" wrapText="1"/>
    </xf>
    <xf numFmtId="0" fontId="5" fillId="11" borderId="2" xfId="1" applyFont="1" applyFill="1" applyBorder="1" applyAlignment="1">
      <alignment horizontal="right" vertical="center"/>
    </xf>
    <xf numFmtId="164" fontId="35" fillId="0" borderId="2" xfId="7" applyFont="1" applyFill="1" applyBorder="1" applyAlignment="1">
      <alignment vertical="center"/>
    </xf>
    <xf numFmtId="164" fontId="35" fillId="0" borderId="2" xfId="7" applyNumberFormat="1" applyFont="1" applyFill="1" applyBorder="1" applyAlignment="1">
      <alignment vertical="center"/>
    </xf>
    <xf numFmtId="164" fontId="35" fillId="11" borderId="2" xfId="7" applyNumberFormat="1" applyFont="1" applyFill="1" applyBorder="1" applyAlignment="1">
      <alignment horizontal="center" vertical="center"/>
    </xf>
    <xf numFmtId="164" fontId="35" fillId="11" borderId="2" xfId="7" applyNumberFormat="1" applyFont="1" applyFill="1" applyBorder="1" applyAlignment="1">
      <alignment vertical="center"/>
    </xf>
    <xf numFmtId="164" fontId="5" fillId="0" borderId="2" xfId="7" applyNumberFormat="1" applyFont="1" applyFill="1" applyBorder="1" applyAlignment="1">
      <alignment horizontal="left" vertical="center" wrapText="1"/>
    </xf>
    <xf numFmtId="0" fontId="6" fillId="0" borderId="0" xfId="1" applyFont="1" applyAlignment="1">
      <alignment horizontal="left" vertical="top"/>
    </xf>
    <xf numFmtId="0" fontId="5" fillId="0" borderId="0" xfId="1" applyNumberFormat="1" applyFont="1" applyAlignment="1">
      <alignment horizontal="left" vertical="top"/>
    </xf>
    <xf numFmtId="0" fontId="5" fillId="0" borderId="0" xfId="1" applyFont="1" applyAlignment="1">
      <alignment horizontal="left" vertical="top"/>
    </xf>
    <xf numFmtId="2" fontId="5" fillId="0" borderId="0" xfId="1" applyNumberFormat="1" applyFont="1" applyAlignment="1">
      <alignment horizontal="left" vertical="top"/>
    </xf>
    <xf numFmtId="0" fontId="5" fillId="0" borderId="0" xfId="1" applyFont="1" applyFill="1" applyBorder="1" applyAlignment="1">
      <alignment horizontal="left" vertical="top"/>
    </xf>
    <xf numFmtId="0" fontId="5" fillId="0" borderId="0" xfId="1" applyFont="1" applyAlignment="1">
      <alignment vertical="top"/>
    </xf>
    <xf numFmtId="0" fontId="5" fillId="0" borderId="0" xfId="1" applyFont="1" applyAlignment="1">
      <alignment horizontal="left" vertical="top" wrapText="1"/>
    </xf>
    <xf numFmtId="164" fontId="5" fillId="0" borderId="0" xfId="1" applyNumberFormat="1" applyFont="1" applyAlignment="1">
      <alignment horizontal="left" vertical="top" wrapText="1"/>
    </xf>
    <xf numFmtId="164" fontId="5" fillId="0" borderId="0" xfId="7" applyFont="1" applyAlignment="1">
      <alignment horizontal="right" vertical="top"/>
    </xf>
    <xf numFmtId="0" fontId="5" fillId="0" borderId="0" xfId="1" applyFont="1" applyAlignment="1">
      <alignment horizontal="right" vertical="top"/>
    </xf>
    <xf numFmtId="0" fontId="6" fillId="0" borderId="0" xfId="1" applyFont="1" applyFill="1" applyAlignment="1">
      <alignment vertical="top"/>
    </xf>
    <xf numFmtId="164" fontId="6" fillId="0" borderId="0" xfId="1" applyNumberFormat="1" applyFont="1" applyFill="1" applyAlignment="1">
      <alignment vertical="top"/>
    </xf>
    <xf numFmtId="164" fontId="6" fillId="0" borderId="0" xfId="16" applyFont="1" applyFill="1" applyBorder="1" applyAlignment="1">
      <alignment horizontal="left" vertical="top"/>
    </xf>
    <xf numFmtId="0" fontId="5" fillId="0" borderId="0" xfId="1" applyFont="1" applyFill="1" applyAlignment="1">
      <alignment vertical="top"/>
    </xf>
    <xf numFmtId="164" fontId="38" fillId="0" borderId="0" xfId="1" applyNumberFormat="1" applyFont="1" applyFill="1" applyAlignment="1">
      <alignment vertical="top"/>
    </xf>
    <xf numFmtId="49" fontId="30" fillId="12" borderId="2" xfId="1" applyNumberFormat="1" applyFont="1" applyFill="1" applyBorder="1" applyAlignment="1">
      <alignment horizontal="right" vertical="top"/>
    </xf>
    <xf numFmtId="0" fontId="30" fillId="12" borderId="2" xfId="1" applyNumberFormat="1" applyFont="1" applyFill="1" applyBorder="1" applyAlignment="1">
      <alignment horizontal="left" vertical="top" wrapText="1"/>
    </xf>
    <xf numFmtId="49" fontId="30" fillId="12" borderId="2" xfId="1" applyNumberFormat="1" applyFont="1" applyFill="1" applyBorder="1" applyAlignment="1">
      <alignment horizontal="left" vertical="top" wrapText="1"/>
    </xf>
    <xf numFmtId="49" fontId="30" fillId="12" borderId="2" xfId="1" applyNumberFormat="1" applyFont="1" applyFill="1" applyBorder="1" applyAlignment="1">
      <alignment vertical="top" wrapText="1"/>
    </xf>
    <xf numFmtId="49" fontId="30" fillId="12" borderId="2" xfId="1" applyNumberFormat="1" applyFont="1" applyFill="1" applyBorder="1" applyAlignment="1">
      <alignment horizontal="right" vertical="top" wrapText="1"/>
    </xf>
    <xf numFmtId="49" fontId="30" fillId="12" borderId="2" xfId="1" applyNumberFormat="1" applyFont="1" applyFill="1" applyBorder="1" applyAlignment="1">
      <alignment horizontal="center" vertical="top" wrapText="1"/>
    </xf>
    <xf numFmtId="164" fontId="30" fillId="12" borderId="2" xfId="7" applyNumberFormat="1" applyFont="1" applyFill="1" applyBorder="1" applyAlignment="1">
      <alignment horizontal="center" vertical="top" wrapText="1"/>
    </xf>
    <xf numFmtId="49" fontId="30" fillId="35" borderId="2" xfId="1" applyNumberFormat="1" applyFont="1" applyFill="1" applyBorder="1" applyAlignment="1">
      <alignment horizontal="right" vertical="top"/>
    </xf>
    <xf numFmtId="0" fontId="30" fillId="35" borderId="2" xfId="1" applyNumberFormat="1" applyFont="1" applyFill="1" applyBorder="1" applyAlignment="1">
      <alignment horizontal="left" vertical="top" wrapText="1"/>
    </xf>
    <xf numFmtId="49" fontId="30" fillId="35" borderId="2" xfId="1" applyNumberFormat="1" applyFont="1" applyFill="1" applyBorder="1" applyAlignment="1">
      <alignment horizontal="left" vertical="top" wrapText="1"/>
    </xf>
    <xf numFmtId="49" fontId="30" fillId="35" borderId="2" xfId="1" applyNumberFormat="1" applyFont="1" applyFill="1" applyBorder="1" applyAlignment="1">
      <alignment vertical="top" wrapText="1"/>
    </xf>
    <xf numFmtId="49" fontId="30" fillId="35" borderId="2" xfId="1" applyNumberFormat="1" applyFont="1" applyFill="1" applyBorder="1" applyAlignment="1">
      <alignment horizontal="right" vertical="top" wrapText="1"/>
    </xf>
    <xf numFmtId="164" fontId="30" fillId="35" borderId="2" xfId="7" applyNumberFormat="1" applyFont="1" applyFill="1" applyBorder="1" applyAlignment="1">
      <alignment horizontal="left" vertical="top" wrapText="1"/>
    </xf>
    <xf numFmtId="0" fontId="32" fillId="0" borderId="0" xfId="1" applyFont="1" applyFill="1" applyAlignment="1">
      <alignment vertical="top"/>
    </xf>
    <xf numFmtId="1" fontId="30" fillId="18" borderId="2" xfId="1" applyNumberFormat="1" applyFont="1" applyFill="1" applyBorder="1" applyAlignment="1">
      <alignment horizontal="right" vertical="top"/>
    </xf>
    <xf numFmtId="1" fontId="30" fillId="18" borderId="2" xfId="1" applyNumberFormat="1" applyFont="1" applyFill="1" applyBorder="1" applyAlignment="1">
      <alignment horizontal="left" vertical="top" wrapText="1"/>
    </xf>
    <xf numFmtId="1" fontId="30" fillId="18" borderId="2" xfId="1" applyNumberFormat="1" applyFont="1" applyFill="1" applyBorder="1" applyAlignment="1">
      <alignment vertical="top" wrapText="1"/>
    </xf>
    <xf numFmtId="1" fontId="30" fillId="18" borderId="2" xfId="1" applyNumberFormat="1" applyFont="1" applyFill="1" applyBorder="1" applyAlignment="1">
      <alignment horizontal="right" vertical="top" wrapText="1"/>
    </xf>
    <xf numFmtId="1" fontId="6" fillId="0" borderId="0" xfId="1" applyNumberFormat="1" applyFont="1" applyFill="1" applyAlignment="1">
      <alignment vertical="top"/>
    </xf>
    <xf numFmtId="1" fontId="6" fillId="0" borderId="0" xfId="1" applyNumberFormat="1" applyFont="1" applyAlignment="1">
      <alignment vertical="top"/>
    </xf>
    <xf numFmtId="49" fontId="6" fillId="44" borderId="2" xfId="1" applyNumberFormat="1" applyFont="1" applyFill="1" applyBorder="1" applyAlignment="1">
      <alignment horizontal="right" vertical="top"/>
    </xf>
    <xf numFmtId="49" fontId="6" fillId="44" borderId="2" xfId="1" applyNumberFormat="1" applyFont="1" applyFill="1" applyBorder="1" applyAlignment="1">
      <alignment horizontal="left" vertical="top" wrapText="1"/>
    </xf>
    <xf numFmtId="1" fontId="6" fillId="44" borderId="2" xfId="1" applyNumberFormat="1" applyFont="1" applyFill="1" applyBorder="1" applyAlignment="1">
      <alignment horizontal="center" vertical="center" wrapText="1"/>
    </xf>
    <xf numFmtId="49" fontId="6" fillId="44" borderId="2" xfId="1" applyNumberFormat="1" applyFont="1" applyFill="1" applyBorder="1" applyAlignment="1">
      <alignment vertical="top" wrapText="1"/>
    </xf>
    <xf numFmtId="49" fontId="6" fillId="44" borderId="2" xfId="1" applyNumberFormat="1" applyFont="1" applyFill="1" applyBorder="1" applyAlignment="1">
      <alignment horizontal="right" vertical="top" wrapText="1"/>
    </xf>
    <xf numFmtId="164" fontId="6" fillId="44" borderId="2" xfId="7" applyNumberFormat="1" applyFont="1" applyFill="1" applyBorder="1" applyAlignment="1">
      <alignment horizontal="left" vertical="top" wrapText="1"/>
    </xf>
    <xf numFmtId="0" fontId="6" fillId="0" borderId="0" xfId="1" applyFont="1" applyAlignment="1">
      <alignment vertical="top"/>
    </xf>
    <xf numFmtId="0" fontId="37" fillId="25" borderId="2" xfId="0" applyFont="1" applyFill="1" applyBorder="1" applyAlignment="1">
      <alignment horizontal="left" vertical="center" wrapText="1"/>
    </xf>
    <xf numFmtId="164" fontId="5" fillId="11" borderId="2" xfId="7" applyFont="1" applyFill="1" applyBorder="1" applyAlignment="1">
      <alignment horizontal="center" vertical="top" wrapText="1"/>
    </xf>
    <xf numFmtId="1" fontId="5" fillId="11" borderId="2" xfId="1" applyNumberFormat="1" applyFont="1" applyFill="1" applyBorder="1" applyAlignment="1">
      <alignment horizontal="center" vertical="center" wrapText="1"/>
    </xf>
    <xf numFmtId="0" fontId="5" fillId="0" borderId="2" xfId="1" applyFont="1" applyFill="1" applyBorder="1" applyAlignment="1">
      <alignment horizontal="left" vertical="top" wrapText="1"/>
    </xf>
    <xf numFmtId="164" fontId="35" fillId="0" borderId="2" xfId="7" applyFont="1" applyFill="1" applyBorder="1" applyAlignment="1">
      <alignment vertical="top"/>
    </xf>
    <xf numFmtId="0" fontId="5" fillId="0" borderId="2" xfId="1" applyFont="1" applyFill="1" applyBorder="1" applyAlignment="1">
      <alignment horizontal="right" vertical="top"/>
    </xf>
    <xf numFmtId="164" fontId="35" fillId="0" borderId="2" xfId="7" applyNumberFormat="1" applyFont="1" applyFill="1" applyBorder="1" applyAlignment="1">
      <alignment vertical="top"/>
    </xf>
    <xf numFmtId="164" fontId="35" fillId="11" borderId="2" xfId="7" applyNumberFormat="1" applyFont="1" applyFill="1" applyBorder="1" applyAlignment="1">
      <alignment vertical="top"/>
    </xf>
    <xf numFmtId="2" fontId="5" fillId="0" borderId="2" xfId="1" applyNumberFormat="1" applyFont="1" applyFill="1" applyBorder="1" applyAlignment="1">
      <alignment horizontal="left" vertical="top" wrapText="1"/>
    </xf>
    <xf numFmtId="0" fontId="5" fillId="0" borderId="2" xfId="1" applyNumberFormat="1" applyFont="1" applyFill="1" applyBorder="1" applyAlignment="1">
      <alignment horizontal="center" vertical="top" wrapText="1"/>
    </xf>
    <xf numFmtId="9" fontId="5" fillId="0" borderId="2" xfId="1" applyNumberFormat="1" applyFont="1" applyFill="1" applyBorder="1" applyAlignment="1">
      <alignment horizontal="center" vertical="top" wrapText="1"/>
    </xf>
    <xf numFmtId="0" fontId="5" fillId="0" borderId="2" xfId="1" applyFont="1" applyFill="1" applyBorder="1" applyAlignment="1">
      <alignment vertical="top" wrapText="1"/>
    </xf>
    <xf numFmtId="49" fontId="5" fillId="0" borderId="2" xfId="1" applyNumberFormat="1" applyFont="1" applyFill="1" applyBorder="1" applyAlignment="1">
      <alignment horizontal="center" vertical="top" wrapText="1"/>
    </xf>
    <xf numFmtId="0" fontId="5" fillId="0" borderId="2" xfId="1" applyFont="1" applyFill="1" applyBorder="1" applyAlignment="1">
      <alignment vertical="top"/>
    </xf>
    <xf numFmtId="49" fontId="6" fillId="44" borderId="2" xfId="1" applyNumberFormat="1" applyFont="1" applyFill="1" applyBorder="1" applyAlignment="1">
      <alignment horizontal="center" vertical="top" wrapText="1"/>
    </xf>
    <xf numFmtId="49" fontId="5" fillId="0" borderId="2" xfId="1" applyNumberFormat="1" applyFont="1" applyFill="1" applyBorder="1" applyAlignment="1">
      <alignment horizontal="left" vertical="top" wrapText="1"/>
    </xf>
    <xf numFmtId="164" fontId="5" fillId="0" borderId="2" xfId="7" applyFont="1" applyFill="1" applyBorder="1" applyAlignment="1">
      <alignment horizontal="center" vertical="top" wrapText="1"/>
    </xf>
    <xf numFmtId="1" fontId="5" fillId="11" borderId="2" xfId="1" applyNumberFormat="1" applyFont="1" applyFill="1" applyBorder="1" applyAlignment="1">
      <alignment horizontal="center" vertical="top" wrapText="1"/>
    </xf>
    <xf numFmtId="49" fontId="5" fillId="0" borderId="2" xfId="1" applyNumberFormat="1" applyFont="1" applyFill="1" applyBorder="1" applyAlignment="1">
      <alignment horizontal="left" vertical="center" wrapText="1"/>
    </xf>
    <xf numFmtId="1"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vertical="top"/>
    </xf>
    <xf numFmtId="49" fontId="5" fillId="0" borderId="2" xfId="1" applyNumberFormat="1" applyFont="1" applyFill="1" applyBorder="1" applyAlignment="1">
      <alignment horizontal="right" vertical="center"/>
    </xf>
    <xf numFmtId="49" fontId="5" fillId="0" borderId="2" xfId="1" applyNumberFormat="1" applyFont="1" applyFill="1" applyBorder="1" applyAlignment="1">
      <alignment vertical="top" wrapText="1"/>
    </xf>
    <xf numFmtId="164" fontId="5" fillId="0" borderId="2" xfId="7" applyFont="1" applyFill="1" applyBorder="1" applyAlignment="1">
      <alignment vertical="top"/>
    </xf>
    <xf numFmtId="164" fontId="5" fillId="0" borderId="2" xfId="7" applyNumberFormat="1" applyFont="1" applyFill="1" applyBorder="1" applyAlignment="1">
      <alignment vertical="top"/>
    </xf>
    <xf numFmtId="1" fontId="5" fillId="0" borderId="2" xfId="1" applyNumberFormat="1" applyFont="1" applyFill="1" applyBorder="1" applyAlignment="1">
      <alignment horizontal="left" vertical="top" wrapText="1"/>
    </xf>
    <xf numFmtId="1" fontId="5" fillId="0" borderId="2" xfId="1" applyNumberFormat="1" applyFont="1" applyFill="1" applyBorder="1" applyAlignment="1">
      <alignment vertical="top" wrapText="1"/>
    </xf>
    <xf numFmtId="1" fontId="5" fillId="0" borderId="2" xfId="1" applyNumberFormat="1" applyFont="1" applyFill="1" applyBorder="1" applyAlignment="1">
      <alignment horizontal="right" vertical="top" wrapText="1"/>
    </xf>
    <xf numFmtId="164" fontId="5" fillId="0" borderId="2" xfId="7" applyNumberFormat="1" applyFont="1" applyFill="1" applyBorder="1" applyAlignment="1">
      <alignment horizontal="right" vertical="top" wrapText="1"/>
    </xf>
    <xf numFmtId="1" fontId="5" fillId="0" borderId="0" xfId="1" applyNumberFormat="1" applyFont="1" applyFill="1" applyAlignment="1">
      <alignment vertical="top"/>
    </xf>
    <xf numFmtId="49" fontId="5" fillId="11" borderId="2" xfId="1" applyNumberFormat="1" applyFont="1" applyFill="1" applyBorder="1" applyAlignment="1">
      <alignment horizontal="center" vertical="top" wrapText="1"/>
    </xf>
    <xf numFmtId="1" fontId="5" fillId="11" borderId="2" xfId="0" applyNumberFormat="1" applyFont="1" applyFill="1" applyBorder="1" applyAlignment="1">
      <alignment horizontal="center" vertical="center" wrapText="1"/>
    </xf>
    <xf numFmtId="1" fontId="5" fillId="0" borderId="2" xfId="1" applyNumberFormat="1" applyFont="1" applyFill="1" applyBorder="1" applyAlignment="1">
      <alignment horizontal="center" vertical="top" wrapText="1"/>
    </xf>
    <xf numFmtId="49" fontId="5" fillId="0" borderId="2" xfId="1" applyNumberFormat="1" applyFont="1" applyFill="1" applyBorder="1" applyAlignment="1">
      <alignment vertical="center" wrapText="1"/>
    </xf>
    <xf numFmtId="9" fontId="5" fillId="0" borderId="2" xfId="1" applyNumberFormat="1" applyFont="1" applyFill="1" applyBorder="1" applyAlignment="1">
      <alignment vertical="center"/>
    </xf>
    <xf numFmtId="0" fontId="5" fillId="0" borderId="2" xfId="1" applyFont="1" applyFill="1" applyBorder="1" applyAlignment="1">
      <alignment horizontal="right" vertical="center"/>
    </xf>
    <xf numFmtId="49" fontId="6" fillId="44" borderId="2" xfId="1" applyNumberFormat="1" applyFont="1" applyFill="1" applyBorder="1" applyAlignment="1">
      <alignment horizontal="right" vertical="center"/>
    </xf>
    <xf numFmtId="49" fontId="6" fillId="44" borderId="2" xfId="1" applyNumberFormat="1" applyFont="1" applyFill="1" applyBorder="1" applyAlignment="1">
      <alignment horizontal="left" vertical="center" wrapText="1"/>
    </xf>
    <xf numFmtId="49" fontId="6" fillId="44" borderId="2" xfId="1" applyNumberFormat="1" applyFont="1" applyFill="1" applyBorder="1" applyAlignment="1">
      <alignment vertical="center" wrapText="1"/>
    </xf>
    <xf numFmtId="49" fontId="6" fillId="44" borderId="2" xfId="1" applyNumberFormat="1" applyFont="1" applyFill="1" applyBorder="1" applyAlignment="1">
      <alignment horizontal="right" vertical="center" wrapText="1"/>
    </xf>
    <xf numFmtId="164" fontId="6" fillId="44" borderId="2" xfId="7" applyNumberFormat="1" applyFont="1" applyFill="1" applyBorder="1" applyAlignment="1">
      <alignment horizontal="left" vertical="center" wrapText="1"/>
    </xf>
    <xf numFmtId="9" fontId="6" fillId="44" borderId="2" xfId="30" applyFont="1" applyFill="1" applyBorder="1" applyAlignment="1">
      <alignment horizontal="center" vertical="center" wrapText="1"/>
    </xf>
    <xf numFmtId="0" fontId="6" fillId="0" borderId="0" xfId="1" applyFont="1" applyAlignment="1">
      <alignment vertical="center"/>
    </xf>
    <xf numFmtId="49" fontId="47" fillId="28" borderId="2" xfId="1" applyNumberFormat="1" applyFont="1" applyFill="1" applyBorder="1" applyAlignment="1">
      <alignment horizontal="right" vertical="top"/>
    </xf>
    <xf numFmtId="49" fontId="47" fillId="28" borderId="2" xfId="1" applyNumberFormat="1" applyFont="1" applyFill="1" applyBorder="1" applyAlignment="1">
      <alignment horizontal="left" vertical="top" wrapText="1"/>
    </xf>
    <xf numFmtId="0" fontId="47" fillId="28" borderId="2" xfId="7" applyNumberFormat="1" applyFont="1" applyFill="1" applyBorder="1" applyAlignment="1">
      <alignment horizontal="center" vertical="top" wrapText="1"/>
    </xf>
    <xf numFmtId="0" fontId="6" fillId="28" borderId="2" xfId="7" applyNumberFormat="1" applyFont="1" applyFill="1" applyBorder="1" applyAlignment="1">
      <alignment horizontal="center" vertical="top" wrapText="1"/>
    </xf>
    <xf numFmtId="0" fontId="6" fillId="28" borderId="2" xfId="1" applyNumberFormat="1" applyFont="1" applyFill="1" applyBorder="1" applyAlignment="1">
      <alignment horizontal="center" vertical="top" wrapText="1"/>
    </xf>
    <xf numFmtId="49" fontId="47" fillId="28" borderId="2" xfId="1" applyNumberFormat="1" applyFont="1" applyFill="1" applyBorder="1" applyAlignment="1">
      <alignment vertical="top" wrapText="1"/>
    </xf>
    <xf numFmtId="0" fontId="47" fillId="28" borderId="2" xfId="1" applyFont="1" applyFill="1" applyBorder="1" applyAlignment="1">
      <alignment horizontal="left" vertical="top" wrapText="1"/>
    </xf>
    <xf numFmtId="164" fontId="49" fillId="28" borderId="2" xfId="7" applyFont="1" applyFill="1" applyBorder="1" applyAlignment="1">
      <alignment vertical="top"/>
    </xf>
    <xf numFmtId="9" fontId="47" fillId="28" borderId="2" xfId="1" applyNumberFormat="1" applyFont="1" applyFill="1" applyBorder="1" applyAlignment="1">
      <alignment vertical="top"/>
    </xf>
    <xf numFmtId="0" fontId="47" fillId="28" borderId="2" xfId="1" applyFont="1" applyFill="1" applyBorder="1" applyAlignment="1">
      <alignment horizontal="right" vertical="top"/>
    </xf>
    <xf numFmtId="164" fontId="49" fillId="28" borderId="2" xfId="7" applyNumberFormat="1" applyFont="1" applyFill="1" applyBorder="1" applyAlignment="1">
      <alignment vertical="top"/>
    </xf>
    <xf numFmtId="0" fontId="47" fillId="0" borderId="0" xfId="1" applyFont="1" applyAlignment="1">
      <alignment vertical="top"/>
    </xf>
    <xf numFmtId="49" fontId="6" fillId="9" borderId="2" xfId="1" applyNumberFormat="1" applyFont="1" applyFill="1" applyBorder="1" applyAlignment="1">
      <alignment horizontal="right" vertical="top"/>
    </xf>
    <xf numFmtId="49" fontId="6" fillId="9" borderId="2" xfId="1" applyNumberFormat="1" applyFont="1" applyFill="1" applyBorder="1" applyAlignment="1">
      <alignment horizontal="left" vertical="top" wrapText="1"/>
    </xf>
    <xf numFmtId="164" fontId="5" fillId="9" borderId="2" xfId="7" applyFont="1" applyFill="1" applyBorder="1" applyAlignment="1">
      <alignment horizontal="center" vertical="top" wrapText="1"/>
    </xf>
    <xf numFmtId="0" fontId="5" fillId="9" borderId="2" xfId="7" applyNumberFormat="1" applyFont="1" applyFill="1" applyBorder="1" applyAlignment="1">
      <alignment horizontal="center" vertical="top" wrapText="1"/>
    </xf>
    <xf numFmtId="49" fontId="6" fillId="9" borderId="2" xfId="1" applyNumberFormat="1" applyFont="1" applyFill="1" applyBorder="1" applyAlignment="1">
      <alignment vertical="top" wrapText="1"/>
    </xf>
    <xf numFmtId="0" fontId="6" fillId="9" borderId="2" xfId="1" applyFont="1" applyFill="1" applyBorder="1" applyAlignment="1">
      <alignment horizontal="left" vertical="top" wrapText="1"/>
    </xf>
    <xf numFmtId="164" fontId="32" fillId="9" borderId="2" xfId="7" applyFont="1" applyFill="1" applyBorder="1" applyAlignment="1">
      <alignment vertical="top"/>
    </xf>
    <xf numFmtId="9" fontId="6" fillId="9" borderId="2" xfId="1" applyNumberFormat="1" applyFont="1" applyFill="1" applyBorder="1" applyAlignment="1">
      <alignment vertical="top"/>
    </xf>
    <xf numFmtId="0" fontId="6" fillId="9" borderId="2" xfId="1" applyFont="1" applyFill="1" applyBorder="1" applyAlignment="1">
      <alignment horizontal="right" vertical="top"/>
    </xf>
    <xf numFmtId="164" fontId="32" fillId="9" borderId="2" xfId="7" applyNumberFormat="1" applyFont="1" applyFill="1" applyBorder="1" applyAlignment="1">
      <alignment vertical="top"/>
    </xf>
    <xf numFmtId="0" fontId="5" fillId="0" borderId="2" xfId="7" applyNumberFormat="1" applyFont="1" applyFill="1" applyBorder="1" applyAlignment="1">
      <alignment horizontal="center" vertical="top" wrapText="1"/>
    </xf>
    <xf numFmtId="1" fontId="5" fillId="0" borderId="2" xfId="1" applyNumberFormat="1" applyFont="1" applyFill="1" applyBorder="1" applyAlignment="1">
      <alignment vertical="top"/>
    </xf>
    <xf numFmtId="0" fontId="35" fillId="0" borderId="2" xfId="7" applyNumberFormat="1" applyFont="1" applyFill="1" applyBorder="1" applyAlignment="1">
      <alignment horizontal="center" vertical="top"/>
    </xf>
    <xf numFmtId="49" fontId="6" fillId="9" borderId="2" xfId="1" applyNumberFormat="1" applyFont="1" applyFill="1" applyBorder="1" applyAlignment="1">
      <alignment horizontal="center" vertical="center" wrapText="1"/>
    </xf>
    <xf numFmtId="49" fontId="6" fillId="9" borderId="2" xfId="1" applyNumberFormat="1" applyFont="1" applyFill="1" applyBorder="1" applyAlignment="1">
      <alignment horizontal="center" vertical="top" wrapText="1"/>
    </xf>
    <xf numFmtId="49" fontId="47" fillId="28" borderId="2" xfId="1" applyNumberFormat="1" applyFont="1" applyFill="1" applyBorder="1" applyAlignment="1">
      <alignment horizontal="center" vertical="center" wrapText="1"/>
    </xf>
    <xf numFmtId="49" fontId="47" fillId="28" borderId="2" xfId="1" applyNumberFormat="1" applyFont="1" applyFill="1" applyBorder="1" applyAlignment="1">
      <alignment horizontal="center" vertical="top" wrapText="1"/>
    </xf>
    <xf numFmtId="164" fontId="6" fillId="28" borderId="2" xfId="16" applyFont="1" applyFill="1" applyBorder="1" applyAlignment="1">
      <alignment horizontal="center" vertical="top" wrapText="1"/>
    </xf>
    <xf numFmtId="49" fontId="5" fillId="28" borderId="2" xfId="1" applyNumberFormat="1" applyFont="1" applyFill="1" applyBorder="1" applyAlignment="1">
      <alignment vertical="top" wrapText="1"/>
    </xf>
    <xf numFmtId="49" fontId="5" fillId="28" borderId="2" xfId="1" applyNumberFormat="1" applyFont="1" applyFill="1" applyBorder="1" applyAlignment="1">
      <alignment horizontal="center" vertical="top" wrapText="1"/>
    </xf>
    <xf numFmtId="164" fontId="5" fillId="0" borderId="2" xfId="16" applyFont="1" applyFill="1" applyBorder="1" applyAlignment="1">
      <alignment horizontal="center" vertical="top" wrapText="1"/>
    </xf>
    <xf numFmtId="164" fontId="35" fillId="0" borderId="2" xfId="7" applyFont="1" applyFill="1" applyBorder="1" applyAlignment="1">
      <alignment horizontal="right" vertical="top"/>
    </xf>
    <xf numFmtId="0" fontId="35" fillId="0" borderId="2" xfId="16" applyNumberFormat="1" applyFont="1" applyFill="1" applyBorder="1" applyAlignment="1">
      <alignment vertical="top"/>
    </xf>
    <xf numFmtId="9" fontId="6" fillId="44" borderId="2" xfId="30" applyFont="1" applyFill="1" applyBorder="1" applyAlignment="1">
      <alignment horizontal="center" vertical="top" wrapText="1"/>
    </xf>
    <xf numFmtId="0" fontId="47" fillId="28" borderId="2" xfId="1" applyNumberFormat="1" applyFont="1" applyFill="1" applyBorder="1" applyAlignment="1">
      <alignment horizontal="left" vertical="center" wrapText="1"/>
    </xf>
    <xf numFmtId="0" fontId="47" fillId="28" borderId="2" xfId="7" applyNumberFormat="1" applyFont="1" applyFill="1" applyBorder="1" applyAlignment="1">
      <alignment horizontal="center" vertical="center" wrapText="1"/>
    </xf>
    <xf numFmtId="0" fontId="6" fillId="28" borderId="2" xfId="7" applyNumberFormat="1" applyFont="1" applyFill="1" applyBorder="1" applyAlignment="1">
      <alignment horizontal="center" vertical="center" wrapText="1"/>
    </xf>
    <xf numFmtId="0" fontId="6" fillId="28" borderId="2" xfId="1" applyNumberFormat="1" applyFont="1" applyFill="1" applyBorder="1" applyAlignment="1">
      <alignment horizontal="center" vertical="center" wrapText="1"/>
    </xf>
    <xf numFmtId="49" fontId="47" fillId="28" borderId="2" xfId="1" applyNumberFormat="1" applyFont="1" applyFill="1" applyBorder="1" applyAlignment="1">
      <alignment vertical="center" wrapText="1"/>
    </xf>
    <xf numFmtId="0" fontId="47" fillId="28" borderId="2" xfId="1" applyFont="1" applyFill="1" applyBorder="1" applyAlignment="1">
      <alignment horizontal="left" vertical="center" wrapText="1"/>
    </xf>
    <xf numFmtId="164" fontId="49" fillId="28" borderId="2" xfId="7" applyFont="1" applyFill="1" applyBorder="1" applyAlignment="1">
      <alignment vertical="center"/>
    </xf>
    <xf numFmtId="9" fontId="47" fillId="28" borderId="2" xfId="1" applyNumberFormat="1" applyFont="1" applyFill="1" applyBorder="1" applyAlignment="1">
      <alignment vertical="center"/>
    </xf>
    <xf numFmtId="0" fontId="47" fillId="28" borderId="2" xfId="1" applyFont="1" applyFill="1" applyBorder="1" applyAlignment="1">
      <alignment horizontal="right" vertical="center"/>
    </xf>
    <xf numFmtId="164" fontId="49" fillId="28" borderId="2" xfId="7" applyNumberFormat="1" applyFont="1" applyFill="1" applyBorder="1" applyAlignment="1">
      <alignment vertical="center"/>
    </xf>
    <xf numFmtId="0" fontId="47" fillId="0" borderId="0" xfId="1" applyFont="1" applyAlignment="1">
      <alignment vertical="center"/>
    </xf>
    <xf numFmtId="0" fontId="5" fillId="0" borderId="2" xfId="7"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164" fontId="103" fillId="28" borderId="2" xfId="7" applyFont="1" applyFill="1" applyBorder="1" applyAlignment="1">
      <alignment vertical="top"/>
    </xf>
    <xf numFmtId="49" fontId="35" fillId="11" borderId="2" xfId="1" applyNumberFormat="1" applyFont="1" applyFill="1" applyBorder="1" applyAlignment="1">
      <alignment horizontal="left" vertical="top" wrapText="1"/>
    </xf>
    <xf numFmtId="164" fontId="35" fillId="11" borderId="2" xfId="7" applyFont="1" applyFill="1" applyBorder="1" applyAlignment="1">
      <alignment horizontal="center" vertical="top" wrapText="1"/>
    </xf>
    <xf numFmtId="49" fontId="35" fillId="11" borderId="2" xfId="1" applyNumberFormat="1" applyFont="1" applyFill="1" applyBorder="1" applyAlignment="1">
      <alignment horizontal="center" vertical="top" wrapText="1"/>
    </xf>
    <xf numFmtId="49" fontId="35" fillId="0" borderId="2" xfId="1" applyNumberFormat="1" applyFont="1" applyFill="1" applyBorder="1" applyAlignment="1">
      <alignment horizontal="center" vertical="top" wrapText="1"/>
    </xf>
    <xf numFmtId="49" fontId="35" fillId="0" borderId="2" xfId="1" applyNumberFormat="1" applyFont="1" applyFill="1" applyBorder="1" applyAlignment="1">
      <alignment vertical="top" wrapText="1"/>
    </xf>
    <xf numFmtId="0" fontId="35" fillId="0" borderId="2" xfId="1" applyFont="1" applyFill="1" applyBorder="1" applyAlignment="1">
      <alignment horizontal="left" vertical="top" wrapText="1"/>
    </xf>
    <xf numFmtId="9" fontId="35" fillId="0" borderId="2" xfId="1" applyNumberFormat="1" applyFont="1" applyFill="1" applyBorder="1" applyAlignment="1">
      <alignment vertical="top"/>
    </xf>
    <xf numFmtId="0" fontId="35" fillId="0" borderId="2" xfId="1" applyFont="1" applyFill="1" applyBorder="1" applyAlignment="1">
      <alignment horizontal="right" vertical="top"/>
    </xf>
    <xf numFmtId="0" fontId="35" fillId="0" borderId="0" xfId="1" applyFont="1" applyAlignment="1">
      <alignment vertical="top"/>
    </xf>
    <xf numFmtId="0" fontId="5" fillId="0" borderId="2" xfId="1" applyNumberFormat="1" applyFont="1" applyFill="1" applyBorder="1" applyAlignment="1">
      <alignment horizontal="left" vertical="top" wrapText="1" indent="1"/>
    </xf>
    <xf numFmtId="164" fontId="5" fillId="0" borderId="0" xfId="1" applyNumberFormat="1" applyFont="1" applyAlignment="1">
      <alignment vertical="top"/>
    </xf>
    <xf numFmtId="176" fontId="30" fillId="18" borderId="2" xfId="1" applyNumberFormat="1" applyFont="1" applyFill="1" applyBorder="1" applyAlignment="1">
      <alignment horizontal="right" vertical="top"/>
    </xf>
    <xf numFmtId="49" fontId="5" fillId="11" borderId="2" xfId="1" quotePrefix="1" applyNumberFormat="1" applyFont="1" applyFill="1" applyBorder="1" applyAlignment="1">
      <alignment horizontal="center" vertical="top" wrapText="1"/>
    </xf>
    <xf numFmtId="49" fontId="5" fillId="0" borderId="2" xfId="1" applyNumberFormat="1" applyFont="1" applyFill="1" applyBorder="1" applyAlignment="1">
      <alignment horizontal="right" vertical="top" wrapText="1"/>
    </xf>
    <xf numFmtId="49" fontId="5" fillId="0" borderId="2" xfId="1" quotePrefix="1" applyNumberFormat="1" applyFont="1" applyFill="1" applyBorder="1" applyAlignment="1">
      <alignment vertical="top" wrapText="1"/>
    </xf>
    <xf numFmtId="164" fontId="5" fillId="11" borderId="2" xfId="7" applyNumberFormat="1" applyFont="1" applyFill="1" applyBorder="1" applyAlignment="1">
      <alignment vertical="top"/>
    </xf>
    <xf numFmtId="49" fontId="5" fillId="0" borderId="0" xfId="1" applyNumberFormat="1" applyFont="1" applyAlignment="1">
      <alignment horizontal="left" vertical="top" wrapText="1"/>
    </xf>
    <xf numFmtId="0" fontId="5" fillId="0" borderId="2" xfId="1" quotePrefix="1" applyNumberFormat="1" applyFont="1" applyFill="1" applyBorder="1" applyAlignment="1">
      <alignment horizontal="left" vertical="top" wrapText="1"/>
    </xf>
    <xf numFmtId="49" fontId="5" fillId="0" borderId="2" xfId="1" quotePrefix="1" applyNumberFormat="1" applyFont="1" applyFill="1" applyBorder="1" applyAlignment="1">
      <alignment horizontal="left" vertical="top" wrapText="1"/>
    </xf>
    <xf numFmtId="49" fontId="5" fillId="11" borderId="2" xfId="1" quotePrefix="1" applyNumberFormat="1" applyFont="1" applyFill="1" applyBorder="1" applyAlignment="1">
      <alignment horizontal="left" vertical="top" wrapText="1"/>
    </xf>
    <xf numFmtId="0" fontId="30" fillId="35" borderId="2" xfId="1" applyNumberFormat="1" applyFont="1" applyFill="1" applyBorder="1" applyAlignment="1">
      <alignment horizontal="right" vertical="top" wrapText="1"/>
    </xf>
    <xf numFmtId="164" fontId="5" fillId="0" borderId="0" xfId="16" applyFont="1" applyFill="1" applyBorder="1" applyAlignment="1">
      <alignment horizontal="left" vertical="top"/>
    </xf>
    <xf numFmtId="164" fontId="5" fillId="0" borderId="2" xfId="16" applyFont="1" applyFill="1" applyBorder="1" applyAlignment="1">
      <alignment horizontal="right" vertical="top"/>
    </xf>
    <xf numFmtId="164" fontId="0" fillId="0" borderId="0" xfId="16" applyFont="1"/>
    <xf numFmtId="9" fontId="0" fillId="0" borderId="0" xfId="30" applyFont="1"/>
    <xf numFmtId="0" fontId="5" fillId="0" borderId="0" xfId="1" applyFont="1" applyAlignment="1">
      <alignment horizontal="left" vertical="center"/>
    </xf>
    <xf numFmtId="0" fontId="104" fillId="0" borderId="0" xfId="1" applyFont="1" applyAlignment="1">
      <alignment horizontal="right" vertical="center"/>
    </xf>
    <xf numFmtId="49" fontId="30" fillId="12" borderId="2" xfId="1" applyNumberFormat="1" applyFont="1" applyFill="1" applyBorder="1" applyAlignment="1">
      <alignment horizontal="right" vertical="center"/>
    </xf>
    <xf numFmtId="49" fontId="5" fillId="48" borderId="2" xfId="1" applyNumberFormat="1" applyFont="1" applyFill="1" applyBorder="1" applyAlignment="1">
      <alignment horizontal="right" vertical="center"/>
    </xf>
    <xf numFmtId="0" fontId="80" fillId="0" borderId="31" xfId="1" applyFont="1" applyFill="1" applyBorder="1" applyAlignment="1">
      <alignment horizontal="left" vertical="center" wrapText="1"/>
    </xf>
    <xf numFmtId="9" fontId="80" fillId="0" borderId="31" xfId="30" applyFont="1" applyFill="1" applyBorder="1" applyAlignment="1">
      <alignment horizontal="center" vertical="center" wrapText="1"/>
    </xf>
    <xf numFmtId="9" fontId="80" fillId="0" borderId="31"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49" fontId="5" fillId="0" borderId="31" xfId="1" applyNumberFormat="1" applyFont="1" applyFill="1" applyBorder="1" applyAlignment="1">
      <alignment horizontal="right" vertical="center" wrapText="1"/>
    </xf>
    <xf numFmtId="0" fontId="5" fillId="11" borderId="31" xfId="1" applyFont="1" applyFill="1" applyBorder="1" applyAlignment="1">
      <alignment vertical="center" wrapText="1"/>
    </xf>
    <xf numFmtId="0" fontId="6" fillId="9" borderId="27" xfId="1" applyNumberFormat="1" applyFont="1" applyFill="1" applyBorder="1" applyAlignment="1">
      <alignment horizontal="center" vertical="center" wrapText="1"/>
    </xf>
    <xf numFmtId="0" fontId="5" fillId="0" borderId="2" xfId="1" applyFont="1" applyFill="1" applyBorder="1" applyAlignment="1">
      <alignment horizontal="left" vertical="center" wrapText="1"/>
    </xf>
    <xf numFmtId="0" fontId="30" fillId="0" borderId="2" xfId="1" applyNumberFormat="1" applyFont="1" applyFill="1" applyBorder="1" applyAlignment="1">
      <alignment horizontal="left" vertical="top" wrapText="1"/>
    </xf>
    <xf numFmtId="1" fontId="30" fillId="0" borderId="2" xfId="1" applyNumberFormat="1" applyFont="1" applyFill="1" applyBorder="1" applyAlignment="1">
      <alignment horizontal="left" vertical="top" wrapText="1"/>
    </xf>
    <xf numFmtId="1" fontId="30" fillId="0" borderId="2" xfId="1" applyNumberFormat="1" applyFont="1" applyFill="1" applyBorder="1" applyAlignment="1">
      <alignment vertical="top" wrapText="1"/>
    </xf>
    <xf numFmtId="1" fontId="30" fillId="0" borderId="2" xfId="1" applyNumberFormat="1" applyFont="1" applyFill="1" applyBorder="1" applyAlignment="1">
      <alignment horizontal="right" vertical="top" wrapText="1"/>
    </xf>
    <xf numFmtId="164" fontId="30" fillId="0" borderId="2" xfId="7" applyNumberFormat="1" applyFont="1" applyFill="1" applyBorder="1" applyAlignment="1">
      <alignment horizontal="right" vertical="top" wrapText="1"/>
    </xf>
    <xf numFmtId="0" fontId="37" fillId="25" borderId="2" xfId="0" applyFont="1" applyFill="1" applyBorder="1" applyAlignment="1">
      <alignment horizontal="right" vertical="center" wrapText="1"/>
    </xf>
    <xf numFmtId="0" fontId="37" fillId="25" borderId="2" xfId="0" applyFont="1" applyFill="1" applyBorder="1" applyAlignment="1">
      <alignment vertical="center" wrapText="1"/>
    </xf>
    <xf numFmtId="0" fontId="30" fillId="0" borderId="2" xfId="1" applyFont="1" applyFill="1" applyBorder="1" applyAlignment="1">
      <alignment horizontal="center" vertical="center"/>
    </xf>
    <xf numFmtId="164" fontId="6" fillId="0" borderId="2" xfId="16" applyFont="1" applyFill="1" applyBorder="1" applyAlignment="1">
      <alignment horizontal="center" vertical="center"/>
    </xf>
    <xf numFmtId="0" fontId="5" fillId="0" borderId="2" xfId="1" applyFont="1" applyFill="1" applyBorder="1" applyAlignment="1">
      <alignment vertical="center"/>
    </xf>
    <xf numFmtId="164" fontId="6" fillId="0" borderId="2" xfId="16" applyFont="1" applyFill="1" applyBorder="1" applyAlignment="1">
      <alignment horizontal="center" vertical="center" wrapText="1"/>
    </xf>
    <xf numFmtId="49" fontId="30" fillId="0" borderId="2" xfId="1" applyNumberFormat="1" applyFont="1" applyFill="1" applyBorder="1" applyAlignment="1">
      <alignment horizontal="left" vertical="top" wrapText="1"/>
    </xf>
    <xf numFmtId="164" fontId="6" fillId="0" borderId="2" xfId="16" applyFont="1" applyFill="1" applyBorder="1" applyAlignment="1">
      <alignment horizontal="left" vertical="top" wrapText="1"/>
    </xf>
    <xf numFmtId="164" fontId="5" fillId="0" borderId="2" xfId="1" applyNumberFormat="1" applyFont="1" applyFill="1" applyBorder="1" applyAlignment="1">
      <alignment vertical="top"/>
    </xf>
    <xf numFmtId="49" fontId="32" fillId="0" borderId="2" xfId="1"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1" fontId="35" fillId="0" borderId="2" xfId="7" applyNumberFormat="1" applyFont="1" applyFill="1" applyBorder="1" applyAlignment="1">
      <alignment horizontal="center" vertical="top" wrapText="1"/>
    </xf>
    <xf numFmtId="164" fontId="5" fillId="0" borderId="2" xfId="16" applyFont="1" applyFill="1" applyBorder="1" applyAlignment="1">
      <alignment horizontal="left" vertical="top" wrapText="1"/>
    </xf>
    <xf numFmtId="0" fontId="35" fillId="0" borderId="2" xfId="7" applyNumberFormat="1" applyFont="1" applyFill="1" applyBorder="1" applyAlignment="1">
      <alignment horizontal="center" vertical="top" wrapText="1"/>
    </xf>
    <xf numFmtId="49" fontId="5" fillId="0" borderId="2" xfId="1" applyNumberFormat="1" applyFont="1" applyFill="1" applyBorder="1" applyAlignment="1">
      <alignment horizontal="left" vertical="center"/>
    </xf>
    <xf numFmtId="1" fontId="35" fillId="0" borderId="2" xfId="7" applyNumberFormat="1" applyFont="1" applyFill="1" applyBorder="1" applyAlignment="1">
      <alignment horizontal="center" vertical="center" wrapText="1"/>
    </xf>
    <xf numFmtId="164" fontId="5" fillId="0" borderId="2" xfId="16"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164" fontId="6" fillId="0" borderId="2" xfId="16" applyFont="1" applyFill="1" applyBorder="1" applyAlignment="1">
      <alignment horizontal="left" vertical="center" wrapText="1"/>
    </xf>
    <xf numFmtId="49" fontId="47" fillId="0" borderId="2" xfId="1" applyNumberFormat="1" applyFont="1" applyFill="1" applyBorder="1" applyAlignment="1">
      <alignment horizontal="left" vertical="top" wrapText="1"/>
    </xf>
    <xf numFmtId="0" fontId="47" fillId="28" borderId="2" xfId="1" applyNumberFormat="1" applyFont="1" applyFill="1" applyBorder="1" applyAlignment="1">
      <alignment horizontal="center" vertical="top" wrapText="1"/>
    </xf>
    <xf numFmtId="164" fontId="49" fillId="28" borderId="2" xfId="7" applyNumberFormat="1" applyFont="1" applyFill="1" applyBorder="1" applyAlignment="1">
      <alignment vertical="top" wrapText="1"/>
    </xf>
    <xf numFmtId="164" fontId="47" fillId="0" borderId="2" xfId="16" applyFont="1" applyFill="1" applyBorder="1" applyAlignment="1">
      <alignment horizontal="left" vertical="top" wrapText="1"/>
    </xf>
    <xf numFmtId="0" fontId="6" fillId="9" borderId="2" xfId="1" applyNumberFormat="1" applyFont="1" applyFill="1" applyBorder="1" applyAlignment="1">
      <alignment horizontal="center" vertical="top" wrapText="1"/>
    </xf>
    <xf numFmtId="164" fontId="32" fillId="9" borderId="2" xfId="7" applyNumberFormat="1" applyFont="1" applyFill="1" applyBorder="1" applyAlignment="1">
      <alignment vertical="top" wrapText="1"/>
    </xf>
    <xf numFmtId="164" fontId="35" fillId="0" borderId="2" xfId="7" applyNumberFormat="1" applyFont="1" applyFill="1" applyBorder="1" applyAlignment="1">
      <alignment vertical="top" wrapText="1"/>
    </xf>
    <xf numFmtId="0" fontId="5" fillId="28" borderId="2" xfId="1" applyNumberFormat="1" applyFont="1" applyFill="1" applyBorder="1" applyAlignment="1">
      <alignment horizontal="center" vertical="top" wrapText="1"/>
    </xf>
    <xf numFmtId="49" fontId="47" fillId="0" borderId="2" xfId="1" applyNumberFormat="1" applyFont="1" applyFill="1" applyBorder="1" applyAlignment="1">
      <alignment horizontal="left" vertical="center" wrapText="1"/>
    </xf>
    <xf numFmtId="0" fontId="47" fillId="28" borderId="2" xfId="1" applyNumberFormat="1" applyFont="1" applyFill="1" applyBorder="1" applyAlignment="1">
      <alignment horizontal="center" vertical="center" wrapText="1"/>
    </xf>
    <xf numFmtId="164" fontId="49" fillId="28" borderId="2" xfId="7" applyNumberFormat="1" applyFont="1" applyFill="1" applyBorder="1" applyAlignment="1">
      <alignment vertical="center" wrapText="1"/>
    </xf>
    <xf numFmtId="164" fontId="47" fillId="0" borderId="2" xfId="16" applyFont="1" applyFill="1" applyBorder="1" applyAlignment="1">
      <alignment horizontal="left" vertical="center" wrapText="1"/>
    </xf>
    <xf numFmtId="164" fontId="35" fillId="0" borderId="2" xfId="7" applyNumberFormat="1" applyFont="1" applyFill="1" applyBorder="1" applyAlignment="1">
      <alignment vertical="center" wrapText="1"/>
    </xf>
    <xf numFmtId="164" fontId="35" fillId="0" borderId="2" xfId="7" applyNumberFormat="1" applyFont="1" applyFill="1" applyBorder="1" applyAlignment="1">
      <alignment horizontal="center" vertical="top" wrapText="1"/>
    </xf>
    <xf numFmtId="164" fontId="35" fillId="0" borderId="2" xfId="16" applyFont="1" applyFill="1" applyBorder="1" applyAlignment="1">
      <alignment horizontal="right" vertical="top" wrapText="1"/>
    </xf>
    <xf numFmtId="49" fontId="5" fillId="0" borderId="2" xfId="1" applyNumberFormat="1" applyFont="1" applyFill="1" applyBorder="1" applyAlignment="1">
      <alignment horizontal="left" vertical="center" wrapText="1" indent="2"/>
    </xf>
    <xf numFmtId="164" fontId="5" fillId="0" borderId="2" xfId="1" applyNumberFormat="1" applyFont="1" applyFill="1" applyBorder="1" applyAlignment="1">
      <alignment vertical="center" wrapText="1"/>
    </xf>
    <xf numFmtId="164" fontId="5" fillId="0" borderId="2" xfId="1" applyNumberFormat="1" applyFont="1" applyFill="1" applyBorder="1" applyAlignment="1">
      <alignment horizontal="left" vertical="center" wrapText="1"/>
    </xf>
    <xf numFmtId="164" fontId="32" fillId="28" borderId="2" xfId="7" applyNumberFormat="1" applyFont="1" applyFill="1" applyBorder="1" applyAlignment="1">
      <alignment vertical="top" wrapText="1"/>
    </xf>
    <xf numFmtId="49" fontId="35" fillId="0" borderId="2" xfId="1" applyNumberFormat="1" applyFont="1" applyFill="1" applyBorder="1" applyAlignment="1">
      <alignment horizontal="left" vertical="top" wrapText="1"/>
    </xf>
    <xf numFmtId="0" fontId="35" fillId="0" borderId="2" xfId="1" applyNumberFormat="1" applyFont="1" applyFill="1" applyBorder="1" applyAlignment="1">
      <alignment horizontal="center" vertical="top" wrapText="1"/>
    </xf>
    <xf numFmtId="164" fontId="5" fillId="0" borderId="2" xfId="1" applyNumberFormat="1" applyFont="1" applyBorder="1" applyAlignment="1">
      <alignment vertical="top"/>
    </xf>
    <xf numFmtId="164" fontId="5" fillId="0" borderId="2" xfId="16" quotePrefix="1" applyFont="1" applyFill="1" applyBorder="1" applyAlignment="1">
      <alignment horizontal="left" vertical="top" wrapText="1"/>
    </xf>
    <xf numFmtId="0" fontId="14" fillId="0" borderId="2" xfId="1" applyFont="1" applyBorder="1" applyAlignment="1">
      <alignment horizontal="left" vertical="center" wrapText="1"/>
    </xf>
    <xf numFmtId="0" fontId="14" fillId="0" borderId="0" xfId="1" applyFont="1"/>
    <xf numFmtId="0" fontId="5" fillId="0" borderId="0" xfId="1" applyFont="1" applyFill="1"/>
    <xf numFmtId="0" fontId="12" fillId="50" borderId="2" xfId="1" applyFont="1" applyFill="1" applyBorder="1" applyAlignment="1">
      <alignment vertical="center"/>
    </xf>
    <xf numFmtId="14" fontId="5" fillId="0" borderId="31" xfId="1" applyNumberFormat="1" applyFont="1" applyFill="1" applyBorder="1" applyAlignment="1">
      <alignment horizontal="center" vertical="center" wrapText="1"/>
    </xf>
    <xf numFmtId="14" fontId="5" fillId="0" borderId="31" xfId="1" applyNumberFormat="1" applyFont="1" applyFill="1" applyBorder="1" applyAlignment="1">
      <alignment horizontal="center" vertical="center" wrapText="1"/>
    </xf>
    <xf numFmtId="164" fontId="35" fillId="0" borderId="2" xfId="16" applyNumberFormat="1" applyFont="1" applyFill="1" applyBorder="1" applyAlignment="1">
      <alignment vertical="top"/>
    </xf>
    <xf numFmtId="0" fontId="6" fillId="0" borderId="0" xfId="1" applyNumberFormat="1" applyFont="1" applyFill="1" applyAlignment="1">
      <alignment vertical="top"/>
    </xf>
    <xf numFmtId="0" fontId="5" fillId="0" borderId="0" xfId="1" applyNumberFormat="1" applyFont="1" applyFill="1" applyBorder="1" applyAlignment="1">
      <alignment horizontal="left" vertical="top"/>
    </xf>
    <xf numFmtId="0" fontId="6" fillId="0" borderId="2" xfId="1" applyNumberFormat="1" applyFont="1" applyFill="1" applyBorder="1" applyAlignment="1">
      <alignment horizontal="center" vertical="center"/>
    </xf>
    <xf numFmtId="0" fontId="6" fillId="0" borderId="2" xfId="1" applyNumberFormat="1" applyFont="1" applyFill="1" applyBorder="1" applyAlignment="1">
      <alignment horizontal="center" vertical="center" wrapText="1"/>
    </xf>
    <xf numFmtId="164" fontId="6" fillId="0" borderId="2" xfId="1" applyNumberFormat="1" applyFont="1" applyFill="1" applyBorder="1" applyAlignment="1">
      <alignment horizontal="left" vertical="top" wrapText="1"/>
    </xf>
    <xf numFmtId="0" fontId="80" fillId="0" borderId="31"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80" fillId="0" borderId="31" xfId="1" applyNumberFormat="1" applyFont="1" applyFill="1" applyBorder="1" applyAlignment="1">
      <alignment horizontal="center" vertical="center" wrapText="1"/>
    </xf>
    <xf numFmtId="0" fontId="80" fillId="0" borderId="32" xfId="1" applyNumberFormat="1" applyFont="1" applyFill="1" applyBorder="1" applyAlignment="1">
      <alignment horizontal="center" vertical="center" wrapText="1"/>
    </xf>
    <xf numFmtId="0" fontId="80" fillId="0" borderId="23" xfId="1" applyNumberFormat="1" applyFont="1" applyFill="1" applyBorder="1" applyAlignment="1">
      <alignment horizontal="center" vertical="center" wrapText="1"/>
    </xf>
    <xf numFmtId="14" fontId="5" fillId="0" borderId="31" xfId="1" applyNumberFormat="1" applyFont="1" applyFill="1" applyBorder="1" applyAlignment="1">
      <alignment horizontal="center" vertical="center" wrapText="1"/>
    </xf>
    <xf numFmtId="0" fontId="80" fillId="0" borderId="23" xfId="1" applyFont="1" applyFill="1" applyBorder="1" applyAlignment="1">
      <alignment horizontal="center" vertical="center" wrapText="1"/>
    </xf>
    <xf numFmtId="14" fontId="5" fillId="0" borderId="23" xfId="1" applyNumberFormat="1" applyFont="1" applyFill="1" applyBorder="1" applyAlignment="1">
      <alignment horizontal="center" vertical="center" wrapText="1"/>
    </xf>
    <xf numFmtId="0" fontId="5" fillId="0" borderId="24" xfId="1" applyNumberFormat="1" applyFont="1" applyFill="1" applyBorder="1" applyAlignment="1">
      <alignment vertical="center" wrapText="1"/>
    </xf>
    <xf numFmtId="164" fontId="0" fillId="0" borderId="0" xfId="0" applyNumberFormat="1" applyFont="1"/>
    <xf numFmtId="0" fontId="5" fillId="0" borderId="32" xfId="1" applyNumberFormat="1" applyFont="1" applyFill="1" applyBorder="1" applyAlignment="1">
      <alignment horizontal="center" vertical="center" wrapText="1"/>
    </xf>
    <xf numFmtId="0" fontId="88" fillId="13" borderId="33" xfId="1" applyFont="1" applyFill="1" applyBorder="1" applyAlignment="1">
      <alignment vertical="center" wrapText="1"/>
    </xf>
    <xf numFmtId="0" fontId="79" fillId="13" borderId="23" xfId="1" applyFont="1" applyFill="1" applyBorder="1" applyAlignment="1">
      <alignment vertical="center" wrapText="1"/>
    </xf>
    <xf numFmtId="0" fontId="101" fillId="23" borderId="2" xfId="0" applyNumberFormat="1" applyFont="1" applyFill="1" applyBorder="1" applyAlignment="1">
      <alignment vertical="center"/>
    </xf>
    <xf numFmtId="0" fontId="5" fillId="0" borderId="2" xfId="1" applyFont="1" applyFill="1" applyBorder="1" applyAlignment="1">
      <alignment horizontal="left" vertical="center" wrapText="1"/>
    </xf>
    <xf numFmtId="49" fontId="6" fillId="0" borderId="2" xfId="1" applyNumberFormat="1" applyFont="1" applyFill="1" applyBorder="1" applyAlignment="1">
      <alignment horizontal="center" vertical="center" wrapText="1"/>
    </xf>
    <xf numFmtId="14" fontId="1" fillId="0" borderId="0" xfId="3" applyNumberFormat="1" applyBorder="1" applyAlignment="1">
      <alignment horizontal="left" indent="1"/>
    </xf>
    <xf numFmtId="0" fontId="16" fillId="42" borderId="0" xfId="3" applyFont="1" applyFill="1" applyBorder="1" applyAlignment="1">
      <alignment horizontal="right"/>
    </xf>
    <xf numFmtId="49" fontId="6" fillId="0" borderId="3"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4" borderId="2" xfId="1" applyFont="1" applyFill="1" applyBorder="1" applyAlignment="1">
      <alignment horizontal="center" vertical="center"/>
    </xf>
    <xf numFmtId="49" fontId="47" fillId="51" borderId="2" xfId="1" applyNumberFormat="1" applyFont="1" applyFill="1" applyBorder="1" applyAlignment="1">
      <alignment horizontal="right" vertical="top"/>
    </xf>
    <xf numFmtId="0" fontId="47" fillId="51" borderId="2" xfId="1" applyNumberFormat="1" applyFont="1" applyFill="1" applyBorder="1" applyAlignment="1">
      <alignment horizontal="left" vertical="top" wrapText="1"/>
    </xf>
    <xf numFmtId="49" fontId="47" fillId="51" borderId="2" xfId="1" applyNumberFormat="1" applyFont="1" applyFill="1" applyBorder="1" applyAlignment="1">
      <alignment horizontal="left" vertical="top" wrapText="1"/>
    </xf>
    <xf numFmtId="0" fontId="47" fillId="51" borderId="2" xfId="7" applyNumberFormat="1" applyFont="1" applyFill="1" applyBorder="1" applyAlignment="1">
      <alignment horizontal="center" vertical="top" wrapText="1"/>
    </xf>
    <xf numFmtId="0" fontId="6" fillId="51" borderId="2" xfId="7" applyNumberFormat="1" applyFont="1" applyFill="1" applyBorder="1" applyAlignment="1">
      <alignment horizontal="center" vertical="top" wrapText="1"/>
    </xf>
    <xf numFmtId="0" fontId="6" fillId="51" borderId="2" xfId="1" applyNumberFormat="1" applyFont="1" applyFill="1" applyBorder="1" applyAlignment="1">
      <alignment horizontal="center" vertical="top" wrapText="1"/>
    </xf>
    <xf numFmtId="49" fontId="47" fillId="51" borderId="2" xfId="1" applyNumberFormat="1" applyFont="1" applyFill="1" applyBorder="1" applyAlignment="1">
      <alignment vertical="top" wrapText="1"/>
    </xf>
    <xf numFmtId="0" fontId="47" fillId="51" borderId="2" xfId="1" applyNumberFormat="1" applyFont="1" applyFill="1" applyBorder="1" applyAlignment="1">
      <alignment horizontal="center" vertical="top" wrapText="1"/>
    </xf>
    <xf numFmtId="0" fontId="47" fillId="51" borderId="2" xfId="1" applyFont="1" applyFill="1" applyBorder="1" applyAlignment="1">
      <alignment horizontal="left" vertical="top" wrapText="1"/>
    </xf>
    <xf numFmtId="164" fontId="49" fillId="51" borderId="2" xfId="7" applyFont="1" applyFill="1" applyBorder="1" applyAlignment="1">
      <alignment vertical="top"/>
    </xf>
    <xf numFmtId="9" fontId="47" fillId="51" borderId="2" xfId="1" applyNumberFormat="1" applyFont="1" applyFill="1" applyBorder="1" applyAlignment="1">
      <alignment vertical="top"/>
    </xf>
    <xf numFmtId="0" fontId="47" fillId="51" borderId="2" xfId="1" applyFont="1" applyFill="1" applyBorder="1" applyAlignment="1">
      <alignment horizontal="right" vertical="top"/>
    </xf>
    <xf numFmtId="164" fontId="49" fillId="51" borderId="2" xfId="7" applyNumberFormat="1" applyFont="1" applyFill="1" applyBorder="1" applyAlignment="1">
      <alignment vertical="top"/>
    </xf>
    <xf numFmtId="164" fontId="49" fillId="51" borderId="2" xfId="7" applyNumberFormat="1" applyFont="1" applyFill="1" applyBorder="1" applyAlignment="1">
      <alignment vertical="top" wrapText="1"/>
    </xf>
    <xf numFmtId="0" fontId="105" fillId="51" borderId="66" xfId="0" applyFont="1" applyFill="1" applyBorder="1" applyAlignment="1">
      <alignment vertical="center" wrapText="1"/>
    </xf>
    <xf numFmtId="0" fontId="14" fillId="0" borderId="2" xfId="1" applyFont="1" applyBorder="1" applyAlignment="1">
      <alignment horizontal="left" vertical="center" wrapText="1"/>
    </xf>
    <xf numFmtId="3" fontId="4" fillId="2" borderId="1" xfId="1" applyNumberFormat="1" applyFont="1" applyFill="1" applyBorder="1" applyAlignment="1">
      <alignment horizontal="center" vertical="center" wrapText="1"/>
    </xf>
    <xf numFmtId="3" fontId="4" fillId="2" borderId="0"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7" fillId="3"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35" fillId="0" borderId="0" xfId="0" applyFont="1" applyAlignment="1">
      <alignment horizontal="left" wrapText="1"/>
    </xf>
    <xf numFmtId="0" fontId="35" fillId="0" borderId="7" xfId="0" applyFont="1" applyBorder="1" applyAlignment="1">
      <alignment horizontal="left" vertical="center" wrapText="1"/>
    </xf>
    <xf numFmtId="0" fontId="35" fillId="0" borderId="59" xfId="0" applyFont="1" applyBorder="1" applyAlignment="1">
      <alignment horizontal="left" vertical="center"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35" fillId="0" borderId="8" xfId="0" applyFont="1" applyBorder="1" applyAlignment="1">
      <alignment horizontal="left" vertical="center" wrapText="1"/>
    </xf>
    <xf numFmtId="0" fontId="101" fillId="22" borderId="4" xfId="0" applyFont="1" applyFill="1" applyBorder="1" applyAlignment="1">
      <alignment horizontal="center" vertical="center"/>
    </xf>
    <xf numFmtId="0" fontId="101" fillId="22" borderId="5" xfId="0" applyFont="1" applyFill="1" applyBorder="1" applyAlignment="1">
      <alignment horizontal="center" vertical="center"/>
    </xf>
    <xf numFmtId="0" fontId="101" fillId="22" borderId="6" xfId="0" applyFont="1" applyFill="1" applyBorder="1" applyAlignment="1">
      <alignment horizontal="center" vertical="center"/>
    </xf>
    <xf numFmtId="0" fontId="101" fillId="23" borderId="4" xfId="0" applyNumberFormat="1" applyFont="1" applyFill="1" applyBorder="1" applyAlignment="1">
      <alignment vertical="center"/>
    </xf>
    <xf numFmtId="0" fontId="101" fillId="23" borderId="5" xfId="0" applyNumberFormat="1" applyFont="1" applyFill="1" applyBorder="1" applyAlignment="1">
      <alignment vertical="center"/>
    </xf>
    <xf numFmtId="0" fontId="101" fillId="23" borderId="6" xfId="0" applyNumberFormat="1" applyFont="1" applyFill="1" applyBorder="1" applyAlignment="1">
      <alignment vertical="center"/>
    </xf>
    <xf numFmtId="1" fontId="101" fillId="18" borderId="2" xfId="0" applyNumberFormat="1" applyFont="1" applyFill="1" applyBorder="1" applyAlignment="1">
      <alignment vertical="center" wrapText="1"/>
    </xf>
    <xf numFmtId="0" fontId="101" fillId="18" borderId="2" xfId="0" applyFont="1" applyFill="1" applyBorder="1" applyAlignment="1">
      <alignment vertical="center" wrapText="1"/>
    </xf>
    <xf numFmtId="0" fontId="32" fillId="24" borderId="2" xfId="0" applyFont="1" applyFill="1" applyBorder="1" applyAlignment="1">
      <alignment horizontal="center" vertical="center" wrapText="1"/>
    </xf>
    <xf numFmtId="0" fontId="30" fillId="12" borderId="8" xfId="0" applyFont="1" applyFill="1" applyBorder="1" applyAlignment="1">
      <alignment horizontal="center"/>
    </xf>
    <xf numFmtId="0" fontId="32" fillId="0" borderId="2" xfId="0" applyFont="1" applyBorder="1" applyAlignment="1">
      <alignment horizontal="left" vertical="center"/>
    </xf>
    <xf numFmtId="0" fontId="35" fillId="0" borderId="2"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32" fillId="26" borderId="4" xfId="0" applyFont="1" applyFill="1" applyBorder="1" applyAlignment="1">
      <alignment horizontal="left"/>
    </xf>
    <xf numFmtId="0" fontId="32" fillId="26" borderId="5" xfId="0" applyFont="1" applyFill="1" applyBorder="1" applyAlignment="1">
      <alignment horizontal="left"/>
    </xf>
    <xf numFmtId="0" fontId="32" fillId="26" borderId="6" xfId="0" applyFont="1" applyFill="1" applyBorder="1" applyAlignment="1">
      <alignment horizontal="left"/>
    </xf>
    <xf numFmtId="0" fontId="30" fillId="15" borderId="4" xfId="0" applyFont="1" applyFill="1" applyBorder="1" applyAlignment="1">
      <alignment horizontal="center" vertical="center"/>
    </xf>
    <xf numFmtId="0" fontId="30" fillId="15" borderId="5" xfId="0" applyFont="1" applyFill="1" applyBorder="1" applyAlignment="1">
      <alignment horizontal="center" vertical="center"/>
    </xf>
    <xf numFmtId="0" fontId="30" fillId="15" borderId="6"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 xfId="0" applyFont="1" applyFill="1" applyBorder="1" applyAlignment="1">
      <alignment horizontal="center" vertical="center"/>
    </xf>
    <xf numFmtId="0" fontId="35" fillId="0" borderId="23" xfId="0" applyFont="1" applyBorder="1" applyAlignment="1">
      <alignment horizontal="left"/>
    </xf>
    <xf numFmtId="0" fontId="0" fillId="0" borderId="33" xfId="0" applyBorder="1" applyAlignment="1">
      <alignment horizontal="center"/>
    </xf>
    <xf numFmtId="0" fontId="0" fillId="0" borderId="34" xfId="0" applyBorder="1" applyAlignment="1">
      <alignment horizontal="center"/>
    </xf>
    <xf numFmtId="0" fontId="32" fillId="0" borderId="0" xfId="0" applyFont="1" applyAlignment="1">
      <alignment horizontal="center" vertical="center"/>
    </xf>
    <xf numFmtId="49" fontId="14" fillId="0" borderId="2" xfId="1" applyNumberFormat="1" applyFont="1" applyFill="1" applyBorder="1" applyAlignment="1">
      <alignment horizontal="right" vertical="center" wrapText="1"/>
    </xf>
    <xf numFmtId="0" fontId="14" fillId="0" borderId="2" xfId="1" applyFont="1" applyFill="1" applyBorder="1" applyAlignment="1">
      <alignment horizontal="right" vertical="center" wrapText="1"/>
    </xf>
    <xf numFmtId="0" fontId="14" fillId="0" borderId="2" xfId="1" applyFont="1" applyFill="1" applyBorder="1" applyAlignment="1">
      <alignment horizontal="left" vertical="center" wrapText="1"/>
    </xf>
    <xf numFmtId="49" fontId="14" fillId="0" borderId="2" xfId="1" applyNumberFormat="1" applyFont="1" applyFill="1" applyBorder="1" applyAlignment="1">
      <alignment horizontal="left" vertical="center" wrapText="1"/>
    </xf>
    <xf numFmtId="0" fontId="5" fillId="0" borderId="2" xfId="1" applyFont="1" applyFill="1" applyBorder="1" applyAlignment="1">
      <alignment horizontal="left" vertical="center" wrapText="1"/>
    </xf>
    <xf numFmtId="49" fontId="29" fillId="0" borderId="2"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3" fontId="6" fillId="0" borderId="4"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31" fillId="45" borderId="2" xfId="1" applyFont="1" applyFill="1" applyBorder="1" applyAlignment="1">
      <alignment horizontal="left" vertical="center" wrapText="1"/>
    </xf>
    <xf numFmtId="49" fontId="29" fillId="11" borderId="2" xfId="1" applyNumberFormat="1" applyFont="1" applyFill="1" applyBorder="1" applyAlignment="1">
      <alignment horizontal="center" vertical="center"/>
    </xf>
    <xf numFmtId="49" fontId="29" fillId="11" borderId="2" xfId="1" applyNumberFormat="1" applyFont="1" applyFill="1" applyBorder="1" applyAlignment="1">
      <alignment horizontal="center" vertical="center" wrapText="1"/>
    </xf>
    <xf numFmtId="0" fontId="31" fillId="45"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6" fillId="0" borderId="2" xfId="0" applyNumberFormat="1" applyFont="1" applyBorder="1" applyAlignment="1">
      <alignment horizontal="left" vertical="center" wrapText="1"/>
    </xf>
    <xf numFmtId="0" fontId="36" fillId="0" borderId="2" xfId="0" applyNumberFormat="1" applyFont="1" applyBorder="1" applyAlignment="1">
      <alignment horizontal="center" vertical="center" wrapText="1"/>
    </xf>
    <xf numFmtId="0" fontId="14" fillId="0" borderId="2" xfId="1" applyNumberFormat="1" applyFont="1" applyFill="1" applyBorder="1" applyAlignment="1">
      <alignment horizontal="right" vertical="center" wrapText="1"/>
    </xf>
    <xf numFmtId="0" fontId="14" fillId="0" borderId="3" xfId="1" applyNumberFormat="1" applyFont="1" applyFill="1" applyBorder="1" applyAlignment="1">
      <alignment horizontal="right" vertical="center" wrapText="1"/>
    </xf>
    <xf numFmtId="0" fontId="14" fillId="0" borderId="9" xfId="1" applyNumberFormat="1" applyFont="1" applyFill="1" applyBorder="1" applyAlignment="1">
      <alignment horizontal="right" vertical="center" wrapText="1"/>
    </xf>
    <xf numFmtId="0" fontId="14" fillId="0" borderId="10" xfId="1" applyNumberFormat="1" applyFont="1" applyFill="1" applyBorder="1" applyAlignment="1">
      <alignment horizontal="right" vertical="center" wrapText="1"/>
    </xf>
    <xf numFmtId="0" fontId="14" fillId="0" borderId="3" xfId="1" applyNumberFormat="1" applyFont="1" applyFill="1" applyBorder="1" applyAlignment="1">
      <alignment horizontal="left" vertical="center" wrapText="1"/>
    </xf>
    <xf numFmtId="0" fontId="14" fillId="0" borderId="9" xfId="1" applyNumberFormat="1" applyFont="1" applyFill="1" applyBorder="1" applyAlignment="1">
      <alignment horizontal="left" vertical="center" wrapText="1"/>
    </xf>
    <xf numFmtId="0" fontId="14" fillId="0" borderId="10" xfId="1" applyNumberFormat="1" applyFont="1" applyFill="1" applyBorder="1" applyAlignment="1">
      <alignment horizontal="left" vertical="center" wrapText="1"/>
    </xf>
    <xf numFmtId="1" fontId="14" fillId="0" borderId="3" xfId="1" applyNumberFormat="1" applyFont="1" applyFill="1" applyBorder="1" applyAlignment="1">
      <alignment horizontal="right" vertical="center" wrapText="1"/>
    </xf>
    <xf numFmtId="0" fontId="14" fillId="0" borderId="2" xfId="1" applyNumberFormat="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48" xfId="1" applyFont="1" applyFill="1" applyBorder="1" applyAlignment="1">
      <alignment horizontal="center"/>
    </xf>
    <xf numFmtId="0" fontId="3" fillId="0" borderId="52" xfId="1" applyFont="1" applyFill="1" applyBorder="1" applyAlignment="1">
      <alignment horizontal="center"/>
    </xf>
    <xf numFmtId="0" fontId="3" fillId="0" borderId="54" xfId="1" applyFont="1" applyFill="1" applyBorder="1" applyAlignment="1">
      <alignment horizontal="center"/>
    </xf>
    <xf numFmtId="0" fontId="6" fillId="0" borderId="49" xfId="1" applyFont="1" applyFill="1" applyBorder="1" applyAlignment="1">
      <alignment horizontal="left" vertical="center"/>
    </xf>
    <xf numFmtId="0" fontId="6" fillId="0" borderId="50" xfId="1" applyFont="1" applyFill="1" applyBorder="1" applyAlignment="1">
      <alignment horizontal="left" vertical="center"/>
    </xf>
    <xf numFmtId="0" fontId="6" fillId="0" borderId="6" xfId="1" applyFont="1" applyFill="1" applyBorder="1" applyAlignment="1">
      <alignment horizontal="left" vertical="center"/>
    </xf>
    <xf numFmtId="0" fontId="6" fillId="0" borderId="2" xfId="1" applyFont="1" applyFill="1" applyBorder="1" applyAlignment="1">
      <alignment horizontal="left" vertical="center"/>
    </xf>
    <xf numFmtId="0" fontId="6" fillId="0" borderId="55" xfId="1" applyFont="1" applyFill="1" applyBorder="1" applyAlignment="1">
      <alignment horizontal="left" vertical="center"/>
    </xf>
    <xf numFmtId="0" fontId="6" fillId="0" borderId="56" xfId="1" applyFont="1" applyFill="1" applyBorder="1" applyAlignment="1">
      <alignment horizontal="left" vertical="center"/>
    </xf>
    <xf numFmtId="0" fontId="5" fillId="0" borderId="51" xfId="1" applyFont="1" applyFill="1" applyBorder="1" applyAlignment="1">
      <alignment horizontal="left" vertical="center" wrapText="1"/>
    </xf>
    <xf numFmtId="0" fontId="5" fillId="0" borderId="53" xfId="1" applyFont="1" applyFill="1" applyBorder="1" applyAlignment="1">
      <alignment horizontal="left" vertical="center" wrapText="1"/>
    </xf>
    <xf numFmtId="0" fontId="5" fillId="0" borderId="58" xfId="1" applyFont="1" applyFill="1" applyBorder="1" applyAlignment="1">
      <alignment horizontal="left" vertical="center" wrapText="1"/>
    </xf>
    <xf numFmtId="0" fontId="31" fillId="45" borderId="8" xfId="1" applyFont="1" applyFill="1" applyBorder="1" applyAlignment="1">
      <alignment horizontal="left" vertical="center" wrapText="1"/>
    </xf>
    <xf numFmtId="1" fontId="14" fillId="0" borderId="2" xfId="1" applyNumberFormat="1" applyFont="1" applyFill="1" applyBorder="1" applyAlignment="1">
      <alignment horizontal="right" vertical="center" wrapText="1"/>
    </xf>
    <xf numFmtId="0" fontId="31" fillId="46" borderId="4" xfId="0" applyNumberFormat="1" applyFont="1" applyFill="1" applyBorder="1" applyAlignment="1">
      <alignment horizontal="left" vertical="center"/>
    </xf>
    <xf numFmtId="0" fontId="31" fillId="46" borderId="5" xfId="0" applyNumberFormat="1" applyFont="1" applyFill="1" applyBorder="1" applyAlignment="1">
      <alignment horizontal="left" vertical="center"/>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4" fillId="0" borderId="3" xfId="35" applyFont="1" applyFill="1" applyBorder="1" applyAlignment="1">
      <alignment horizontal="left" vertical="center" wrapText="1"/>
    </xf>
    <xf numFmtId="0" fontId="14" fillId="0" borderId="9" xfId="35" applyFont="1" applyFill="1" applyBorder="1" applyAlignment="1">
      <alignment horizontal="left" vertical="center" wrapText="1"/>
    </xf>
    <xf numFmtId="0" fontId="14" fillId="0" borderId="10" xfId="35" applyFont="1" applyFill="1" applyBorder="1" applyAlignment="1">
      <alignment horizontal="left" vertical="center" wrapText="1"/>
    </xf>
    <xf numFmtId="167" fontId="65" fillId="3" borderId="0" xfId="1" applyNumberFormat="1" applyFont="1" applyFill="1" applyAlignment="1">
      <alignment horizontal="center" vertical="center"/>
    </xf>
    <xf numFmtId="167" fontId="66" fillId="0" borderId="0" xfId="1" applyNumberFormat="1" applyFont="1" applyAlignment="1">
      <alignment horizontal="center"/>
    </xf>
    <xf numFmtId="169" fontId="67" fillId="0" borderId="0" xfId="8" applyNumberFormat="1" applyFont="1" applyAlignment="1">
      <alignment horizontal="left" vertical="center" wrapText="1"/>
    </xf>
    <xf numFmtId="0" fontId="53" fillId="41" borderId="0" xfId="3" applyFont="1" applyFill="1" applyBorder="1" applyAlignment="1">
      <alignment horizontal="center"/>
    </xf>
    <xf numFmtId="0" fontId="0" fillId="0" borderId="0" xfId="3" applyFont="1" applyBorder="1" applyAlignment="1">
      <alignment horizontal="left" indent="1"/>
    </xf>
    <xf numFmtId="0" fontId="1" fillId="0" borderId="0" xfId="3" applyBorder="1" applyAlignment="1">
      <alignment horizontal="left" indent="1"/>
    </xf>
    <xf numFmtId="14" fontId="1" fillId="0" borderId="0" xfId="3" applyNumberFormat="1" applyBorder="1" applyAlignment="1">
      <alignment horizontal="left" indent="1"/>
    </xf>
    <xf numFmtId="0" fontId="16" fillId="42" borderId="0" xfId="3" applyFont="1" applyFill="1" applyBorder="1" applyAlignment="1">
      <alignment horizontal="right"/>
    </xf>
    <xf numFmtId="49" fontId="6" fillId="0" borderId="3"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11" borderId="2" xfId="1" applyNumberFormat="1" applyFont="1" applyFill="1" applyBorder="1" applyAlignment="1">
      <alignment horizontal="center" vertical="center" wrapText="1"/>
    </xf>
    <xf numFmtId="49" fontId="6" fillId="11" borderId="2" xfId="1" applyNumberFormat="1" applyFont="1" applyFill="1" applyBorder="1" applyAlignment="1">
      <alignment horizontal="center" vertical="center"/>
    </xf>
    <xf numFmtId="0" fontId="5" fillId="0" borderId="27" xfId="11" applyFont="1" applyBorder="1" applyAlignment="1">
      <alignment horizontal="left" vertical="center" wrapText="1"/>
    </xf>
    <xf numFmtId="0" fontId="5" fillId="0" borderId="28" xfId="11" applyFont="1" applyBorder="1" applyAlignment="1">
      <alignment horizontal="left" vertical="center" wrapText="1"/>
    </xf>
    <xf numFmtId="0" fontId="5" fillId="0" borderId="29" xfId="11" applyFont="1" applyBorder="1" applyAlignment="1">
      <alignment horizontal="center" vertical="center"/>
    </xf>
    <xf numFmtId="0" fontId="5" fillId="0" borderId="22" xfId="11" applyFont="1" applyBorder="1" applyAlignment="1">
      <alignment horizontal="center" vertical="center"/>
    </xf>
    <xf numFmtId="0" fontId="5" fillId="0" borderId="30" xfId="11" applyFont="1" applyBorder="1" applyAlignment="1">
      <alignment horizontal="center" vertical="center"/>
    </xf>
    <xf numFmtId="0" fontId="5" fillId="0" borderId="0" xfId="1" applyFont="1" applyAlignment="1">
      <alignment horizontal="left" vertical="center" wrapText="1"/>
    </xf>
    <xf numFmtId="0" fontId="25" fillId="0" borderId="0" xfId="11" applyFont="1" applyAlignment="1">
      <alignment horizontal="left" vertical="center" wrapText="1"/>
    </xf>
    <xf numFmtId="0" fontId="5" fillId="0" borderId="0" xfId="11" applyFont="1" applyAlignment="1">
      <alignment horizontal="left" vertical="center" wrapText="1"/>
    </xf>
    <xf numFmtId="0" fontId="7" fillId="13" borderId="20" xfId="11" applyFont="1" applyFill="1" applyBorder="1" applyAlignment="1">
      <alignment horizontal="center" vertical="center"/>
    </xf>
    <xf numFmtId="0" fontId="7" fillId="13" borderId="21" xfId="11" applyFont="1" applyFill="1" applyBorder="1" applyAlignment="1">
      <alignment horizontal="center" vertical="center"/>
    </xf>
    <xf numFmtId="0" fontId="5" fillId="0" borderId="23" xfId="11" applyFont="1" applyBorder="1" applyAlignment="1">
      <alignment horizontal="left" vertical="center" wrapText="1"/>
    </xf>
    <xf numFmtId="0" fontId="5" fillId="0" borderId="24" xfId="11" applyFont="1" applyBorder="1" applyAlignment="1">
      <alignment horizontal="left" vertical="center" wrapText="1"/>
    </xf>
    <xf numFmtId="0" fontId="27" fillId="13" borderId="19" xfId="11" applyFont="1" applyFill="1" applyBorder="1" applyAlignment="1">
      <alignment horizontal="center" vertical="center" wrapText="1"/>
    </xf>
    <xf numFmtId="0" fontId="27" fillId="13" borderId="20" xfId="11" applyFont="1" applyFill="1" applyBorder="1" applyAlignment="1">
      <alignment horizontal="center" vertical="center" wrapText="1"/>
    </xf>
    <xf numFmtId="0" fontId="27" fillId="13" borderId="21" xfId="11" applyFont="1" applyFill="1" applyBorder="1" applyAlignment="1">
      <alignment horizontal="center" vertical="center" wrapText="1"/>
    </xf>
    <xf numFmtId="0" fontId="16" fillId="0" borderId="31" xfId="11" applyFont="1" applyFill="1" applyBorder="1" applyAlignment="1">
      <alignment horizontal="center" vertical="center" wrapText="1"/>
    </xf>
    <xf numFmtId="0" fontId="6" fillId="0" borderId="32" xfId="11" applyFont="1" applyFill="1" applyBorder="1" applyAlignment="1">
      <alignment horizontal="center" vertical="center" wrapText="1"/>
    </xf>
    <xf numFmtId="0" fontId="5" fillId="0" borderId="27" xfId="11" applyFont="1" applyFill="1" applyBorder="1" applyAlignment="1">
      <alignment horizontal="center" vertical="center" wrapText="1"/>
    </xf>
    <xf numFmtId="0" fontId="5" fillId="0" borderId="28" xfId="11" applyFont="1" applyFill="1" applyBorder="1" applyAlignment="1">
      <alignment horizontal="center" vertical="center" wrapText="1"/>
    </xf>
    <xf numFmtId="0" fontId="88" fillId="13" borderId="29" xfId="1" applyFont="1" applyFill="1" applyBorder="1" applyAlignment="1">
      <alignment horizontal="center" vertical="center" wrapText="1"/>
    </xf>
    <xf numFmtId="0" fontId="88" fillId="13" borderId="23" xfId="1" applyFont="1" applyFill="1" applyBorder="1" applyAlignment="1">
      <alignment horizontal="center" vertical="center" wrapText="1"/>
    </xf>
    <xf numFmtId="0" fontId="79" fillId="13" borderId="63" xfId="1" applyFont="1" applyFill="1" applyBorder="1" applyAlignment="1">
      <alignment horizontal="left" vertical="center" wrapText="1"/>
    </xf>
    <xf numFmtId="0" fontId="79" fillId="13" borderId="64" xfId="1" applyFont="1" applyFill="1" applyBorder="1" applyAlignment="1">
      <alignment horizontal="left" vertical="center" wrapText="1"/>
    </xf>
    <xf numFmtId="0" fontId="79" fillId="13" borderId="65" xfId="1" applyFont="1" applyFill="1" applyBorder="1" applyAlignment="1">
      <alignment horizontal="left" vertical="center" wrapText="1"/>
    </xf>
    <xf numFmtId="0" fontId="5" fillId="0" borderId="23" xfId="1" applyFont="1" applyFill="1" applyBorder="1" applyAlignment="1">
      <alignment horizontal="center" vertical="center" wrapText="1"/>
    </xf>
    <xf numFmtId="0" fontId="80" fillId="0" borderId="23" xfId="1" applyFont="1" applyFill="1" applyBorder="1" applyAlignment="1">
      <alignment horizontal="center" vertical="center" wrapText="1"/>
    </xf>
    <xf numFmtId="0" fontId="80" fillId="9" borderId="27" xfId="1" applyFont="1" applyFill="1" applyBorder="1" applyAlignment="1">
      <alignment horizontal="center" vertical="center" wrapText="1"/>
    </xf>
    <xf numFmtId="0" fontId="79" fillId="13" borderId="19" xfId="1" applyFont="1" applyFill="1" applyBorder="1" applyAlignment="1">
      <alignment horizontal="left" vertical="center" wrapText="1"/>
    </xf>
    <xf numFmtId="0" fontId="79" fillId="13" borderId="20" xfId="1" applyFont="1" applyFill="1" applyBorder="1" applyAlignment="1">
      <alignment horizontal="left" vertical="center" wrapText="1"/>
    </xf>
    <xf numFmtId="0" fontId="79" fillId="13" borderId="21" xfId="1" applyFont="1" applyFill="1" applyBorder="1" applyAlignment="1">
      <alignment horizontal="left" vertical="center" wrapText="1"/>
    </xf>
    <xf numFmtId="0" fontId="88" fillId="13" borderId="23" xfId="1" applyFont="1" applyFill="1" applyBorder="1" applyAlignment="1">
      <alignment horizontal="center" vertical="center"/>
    </xf>
    <xf numFmtId="10" fontId="88" fillId="13" borderId="23" xfId="1" applyNumberFormat="1" applyFont="1" applyFill="1" applyBorder="1" applyAlignment="1">
      <alignment horizontal="center" vertical="center" wrapText="1"/>
    </xf>
    <xf numFmtId="0" fontId="88" fillId="13" borderId="35" xfId="1" applyFont="1" applyFill="1" applyBorder="1" applyAlignment="1">
      <alignment horizontal="center" vertical="center" wrapText="1"/>
    </xf>
    <xf numFmtId="0" fontId="88" fillId="13" borderId="36" xfId="1" applyFont="1" applyFill="1" applyBorder="1" applyAlignment="1">
      <alignment horizontal="center" vertical="center" wrapText="1"/>
    </xf>
    <xf numFmtId="14" fontId="5" fillId="0" borderId="31" xfId="1" applyNumberFormat="1" applyFont="1" applyFill="1" applyBorder="1" applyAlignment="1">
      <alignment horizontal="center" vertical="center" wrapText="1"/>
    </xf>
    <xf numFmtId="14" fontId="80" fillId="0" borderId="32" xfId="1" applyNumberFormat="1" applyFont="1" applyFill="1" applyBorder="1" applyAlignment="1">
      <alignment horizontal="center" vertical="center" wrapText="1"/>
    </xf>
    <xf numFmtId="0" fontId="56" fillId="13" borderId="23" xfId="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80" fillId="0" borderId="32" xfId="1" applyNumberFormat="1" applyFont="1" applyFill="1" applyBorder="1" applyAlignment="1">
      <alignment horizontal="center" vertical="center" wrapText="1"/>
    </xf>
    <xf numFmtId="0" fontId="80" fillId="0" borderId="42" xfId="1" applyNumberFormat="1" applyFont="1" applyFill="1" applyBorder="1" applyAlignment="1">
      <alignment horizontal="center" vertical="center" wrapText="1"/>
    </xf>
    <xf numFmtId="0" fontId="80" fillId="0" borderId="31" xfId="1" applyNumberFormat="1" applyFont="1" applyFill="1" applyBorder="1" applyAlignment="1">
      <alignment horizontal="left" vertical="center" wrapText="1"/>
    </xf>
    <xf numFmtId="0" fontId="80" fillId="0" borderId="32" xfId="1" applyNumberFormat="1" applyFont="1" applyFill="1" applyBorder="1" applyAlignment="1">
      <alignment horizontal="left" vertical="center" wrapText="1"/>
    </xf>
    <xf numFmtId="0" fontId="80" fillId="0" borderId="42" xfId="1" applyNumberFormat="1" applyFont="1" applyFill="1" applyBorder="1" applyAlignment="1">
      <alignment horizontal="left"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42" xfId="0" applyFont="1" applyBorder="1" applyAlignment="1">
      <alignment horizontal="center" vertical="center" wrapText="1"/>
    </xf>
    <xf numFmtId="0" fontId="80" fillId="0" borderId="31" xfId="1" applyNumberFormat="1" applyFont="1" applyFill="1" applyBorder="1" applyAlignment="1">
      <alignment horizontal="center" vertical="center" wrapText="1"/>
    </xf>
    <xf numFmtId="0" fontId="5" fillId="0" borderId="31" xfId="1" applyFont="1" applyFill="1" applyBorder="1" applyAlignment="1">
      <alignment horizontal="center" vertical="center" wrapText="1"/>
    </xf>
    <xf numFmtId="0" fontId="80" fillId="0" borderId="32" xfId="1" applyFont="1" applyFill="1" applyBorder="1" applyAlignment="1">
      <alignment horizontal="center" vertical="center" wrapText="1"/>
    </xf>
    <xf numFmtId="0" fontId="80" fillId="0" borderId="42" xfId="1" applyFont="1" applyFill="1" applyBorder="1" applyAlignment="1">
      <alignment horizontal="center" vertical="center" wrapText="1"/>
    </xf>
    <xf numFmtId="0" fontId="80" fillId="0" borderId="35" xfId="1" applyNumberFormat="1" applyFont="1" applyFill="1" applyBorder="1" applyAlignment="1">
      <alignment horizontal="center" vertical="center" wrapText="1"/>
    </xf>
    <xf numFmtId="0" fontId="80" fillId="0" borderId="47" xfId="1" applyNumberFormat="1" applyFont="1" applyFill="1" applyBorder="1" applyAlignment="1">
      <alignment horizontal="center" vertical="center" wrapText="1"/>
    </xf>
    <xf numFmtId="0" fontId="80" fillId="0" borderId="22" xfId="1" applyNumberFormat="1" applyFont="1" applyFill="1" applyBorder="1" applyAlignment="1">
      <alignment horizontal="left" vertical="center" wrapText="1"/>
    </xf>
    <xf numFmtId="0" fontId="80" fillId="0" borderId="25" xfId="1" applyNumberFormat="1" applyFont="1" applyFill="1" applyBorder="1" applyAlignment="1">
      <alignment horizontal="left" vertical="center" wrapText="1"/>
    </xf>
    <xf numFmtId="0" fontId="5" fillId="0" borderId="23" xfId="1" applyNumberFormat="1" applyFont="1" applyFill="1" applyBorder="1" applyAlignment="1">
      <alignment horizontal="center" vertical="center" wrapText="1"/>
    </xf>
    <xf numFmtId="0" fontId="80" fillId="0" borderId="23" xfId="1" applyNumberFormat="1" applyFont="1" applyFill="1" applyBorder="1" applyAlignment="1">
      <alignment horizontal="center" vertical="center" wrapText="1"/>
    </xf>
    <xf numFmtId="0" fontId="80" fillId="0" borderId="31" xfId="1" applyFont="1" applyFill="1" applyBorder="1" applyAlignment="1">
      <alignment horizontal="left" vertical="center" wrapText="1"/>
    </xf>
    <xf numFmtId="0" fontId="80" fillId="0" borderId="32" xfId="1" applyFont="1" applyFill="1" applyBorder="1" applyAlignment="1">
      <alignment horizontal="left" vertical="center" wrapText="1"/>
    </xf>
    <xf numFmtId="0" fontId="80" fillId="0" borderId="31" xfId="1" applyFont="1" applyFill="1" applyBorder="1" applyAlignment="1">
      <alignment horizontal="center" vertical="center" wrapText="1"/>
    </xf>
    <xf numFmtId="0" fontId="80" fillId="0" borderId="22" xfId="1" applyNumberFormat="1" applyFont="1" applyFill="1" applyBorder="1" applyAlignment="1">
      <alignment horizontal="center" vertical="center" wrapText="1"/>
    </xf>
    <xf numFmtId="0" fontId="80" fillId="0" borderId="25" xfId="1" applyNumberFormat="1" applyFont="1" applyFill="1" applyBorder="1" applyAlignment="1">
      <alignment horizontal="center" vertical="center" wrapText="1"/>
    </xf>
    <xf numFmtId="0" fontId="80" fillId="0" borderId="46" xfId="1" applyNumberFormat="1" applyFont="1" applyFill="1" applyBorder="1" applyAlignment="1">
      <alignment horizontal="center" vertical="center" wrapText="1"/>
    </xf>
    <xf numFmtId="0" fontId="80" fillId="0" borderId="36" xfId="1" applyNumberFormat="1" applyFont="1" applyFill="1" applyBorder="1" applyAlignment="1">
      <alignment horizontal="center" vertical="center" wrapText="1"/>
    </xf>
    <xf numFmtId="3" fontId="80" fillId="0" borderId="31" xfId="1" applyNumberFormat="1" applyFont="1" applyFill="1" applyBorder="1" applyAlignment="1">
      <alignment horizontal="right" vertical="center" wrapText="1"/>
    </xf>
    <xf numFmtId="3" fontId="80" fillId="0" borderId="32" xfId="1" applyNumberFormat="1" applyFont="1" applyFill="1" applyBorder="1" applyAlignment="1">
      <alignment horizontal="right" vertical="center" wrapText="1"/>
    </xf>
    <xf numFmtId="9" fontId="80" fillId="0" borderId="31" xfId="30" applyFont="1" applyFill="1" applyBorder="1" applyAlignment="1">
      <alignment horizontal="center" vertical="center" wrapText="1"/>
    </xf>
    <xf numFmtId="9" fontId="80" fillId="0" borderId="32" xfId="30" applyFont="1" applyFill="1" applyBorder="1" applyAlignment="1">
      <alignment horizontal="center" vertical="center" wrapText="1"/>
    </xf>
    <xf numFmtId="164" fontId="89" fillId="0" borderId="35" xfId="1" applyNumberFormat="1" applyFont="1" applyFill="1" applyBorder="1" applyAlignment="1">
      <alignment horizontal="left" vertical="center" wrapText="1"/>
    </xf>
    <xf numFmtId="164" fontId="89" fillId="0" borderId="47" xfId="1" applyNumberFormat="1" applyFont="1" applyFill="1" applyBorder="1" applyAlignment="1">
      <alignment horizontal="left" vertical="center" wrapText="1"/>
    </xf>
    <xf numFmtId="164" fontId="89" fillId="0" borderId="36" xfId="1" applyNumberFormat="1" applyFont="1" applyFill="1" applyBorder="1" applyAlignment="1">
      <alignment horizontal="left" vertical="center" wrapText="1"/>
    </xf>
    <xf numFmtId="9" fontId="80" fillId="0" borderId="42" xfId="30" applyFont="1" applyFill="1" applyBorder="1" applyAlignment="1">
      <alignment horizontal="center" vertical="center" wrapText="1"/>
    </xf>
    <xf numFmtId="9" fontId="80" fillId="0" borderId="31" xfId="1" applyNumberFormat="1" applyFont="1" applyFill="1" applyBorder="1" applyAlignment="1">
      <alignment horizontal="center" vertical="center" wrapText="1"/>
    </xf>
    <xf numFmtId="9" fontId="80" fillId="0" borderId="32" xfId="1" applyNumberFormat="1" applyFont="1" applyFill="1" applyBorder="1" applyAlignment="1">
      <alignment horizontal="center" vertical="center" wrapText="1"/>
    </xf>
    <xf numFmtId="164" fontId="80" fillId="0" borderId="31" xfId="1" applyNumberFormat="1" applyFont="1" applyFill="1" applyBorder="1" applyAlignment="1">
      <alignment horizontal="left" vertical="center" wrapText="1"/>
    </xf>
    <xf numFmtId="164" fontId="80" fillId="0" borderId="32" xfId="1" applyNumberFormat="1" applyFont="1" applyFill="1" applyBorder="1" applyAlignment="1">
      <alignment horizontal="left" vertical="center" wrapText="1"/>
    </xf>
    <xf numFmtId="0" fontId="5" fillId="0" borderId="35" xfId="1" applyNumberFormat="1" applyFont="1" applyFill="1" applyBorder="1" applyAlignment="1">
      <alignment horizontal="left" vertical="center" wrapText="1"/>
    </xf>
    <xf numFmtId="0" fontId="80" fillId="0" borderId="47" xfId="1" applyNumberFormat="1" applyFont="1" applyFill="1" applyBorder="1" applyAlignment="1">
      <alignment horizontal="left" vertical="center" wrapText="1"/>
    </xf>
    <xf numFmtId="164" fontId="80" fillId="0" borderId="31" xfId="1" applyNumberFormat="1" applyFont="1" applyFill="1" applyBorder="1" applyAlignment="1">
      <alignment horizontal="right" vertical="center" wrapText="1"/>
    </xf>
    <xf numFmtId="0" fontId="80" fillId="0" borderId="32" xfId="1" applyNumberFormat="1" applyFont="1" applyFill="1" applyBorder="1" applyAlignment="1">
      <alignment horizontal="right" vertical="center" wrapText="1"/>
    </xf>
    <xf numFmtId="0" fontId="88" fillId="13" borderId="24" xfId="1" applyFont="1" applyFill="1" applyBorder="1" applyAlignment="1">
      <alignment horizontal="center" vertical="center" wrapText="1"/>
    </xf>
    <xf numFmtId="0" fontId="80" fillId="0" borderId="35" xfId="1" applyNumberFormat="1" applyFont="1" applyFill="1" applyBorder="1" applyAlignment="1">
      <alignment horizontal="left" vertical="center" wrapText="1"/>
    </xf>
    <xf numFmtId="164" fontId="80" fillId="0" borderId="31" xfId="1" applyNumberFormat="1" applyFont="1" applyFill="1" applyBorder="1" applyAlignment="1">
      <alignment horizontal="center" vertical="center" wrapText="1"/>
    </xf>
    <xf numFmtId="164" fontId="80" fillId="0" borderId="32" xfId="1" applyNumberFormat="1" applyFont="1" applyFill="1" applyBorder="1" applyAlignment="1">
      <alignment horizontal="center" vertical="center" wrapText="1"/>
    </xf>
    <xf numFmtId="0" fontId="80" fillId="0" borderId="46" xfId="1" applyNumberFormat="1" applyFont="1" applyFill="1" applyBorder="1" applyAlignment="1">
      <alignment horizontal="left" vertical="center" wrapText="1"/>
    </xf>
    <xf numFmtId="164" fontId="80" fillId="0" borderId="42" xfId="1" applyNumberFormat="1" applyFont="1" applyFill="1" applyBorder="1" applyAlignment="1">
      <alignment horizontal="center" vertical="center" wrapText="1"/>
    </xf>
    <xf numFmtId="0" fontId="15" fillId="0" borderId="11" xfId="1" applyFont="1" applyFill="1" applyBorder="1" applyAlignment="1">
      <alignment horizontal="left" vertical="center" wrapText="1"/>
    </xf>
    <xf numFmtId="0" fontId="76" fillId="0" borderId="12" xfId="1" applyFont="1" applyFill="1" applyBorder="1" applyAlignment="1">
      <alignment horizontal="left" vertical="center" wrapText="1"/>
    </xf>
    <xf numFmtId="0" fontId="76" fillId="0" borderId="13" xfId="1" applyFont="1" applyFill="1" applyBorder="1" applyAlignment="1">
      <alignment horizontal="left" vertical="center" wrapText="1"/>
    </xf>
    <xf numFmtId="0" fontId="81" fillId="13" borderId="29" xfId="1" applyFont="1" applyFill="1" applyBorder="1" applyAlignment="1">
      <alignment horizontal="center" vertical="center" wrapText="1"/>
    </xf>
    <xf numFmtId="0" fontId="82" fillId="13" borderId="23" xfId="1" applyFont="1" applyFill="1" applyBorder="1" applyAlignment="1">
      <alignment horizontal="center" vertical="center" wrapText="1"/>
    </xf>
    <xf numFmtId="0" fontId="82" fillId="13" borderId="23" xfId="1" applyFont="1" applyFill="1" applyBorder="1" applyAlignment="1">
      <alignment horizontal="center" vertical="center"/>
    </xf>
    <xf numFmtId="0" fontId="82" fillId="13" borderId="24" xfId="1" applyFont="1" applyFill="1" applyBorder="1" applyAlignment="1">
      <alignment horizontal="center" vertical="center" wrapText="1"/>
    </xf>
    <xf numFmtId="0" fontId="5" fillId="0" borderId="35" xfId="1" applyFont="1" applyFill="1" applyBorder="1" applyAlignment="1">
      <alignment horizontal="left" vertical="center" wrapText="1"/>
    </xf>
    <xf numFmtId="0" fontId="80" fillId="0" borderId="47" xfId="1" applyFont="1" applyFill="1" applyBorder="1" applyAlignment="1">
      <alignment horizontal="left" vertical="center" wrapText="1"/>
    </xf>
    <xf numFmtId="0" fontId="80" fillId="0" borderId="36" xfId="1" applyFont="1" applyFill="1" applyBorder="1" applyAlignment="1">
      <alignment horizontal="left" vertical="center" wrapText="1"/>
    </xf>
    <xf numFmtId="0" fontId="80" fillId="0" borderId="36" xfId="1" applyNumberFormat="1" applyFont="1" applyFill="1" applyBorder="1" applyAlignment="1">
      <alignment horizontal="left" vertical="center" wrapText="1"/>
    </xf>
    <xf numFmtId="0" fontId="89" fillId="0" borderId="35" xfId="1" applyNumberFormat="1" applyFont="1" applyFill="1" applyBorder="1" applyAlignment="1">
      <alignment horizontal="left" vertical="center" wrapText="1"/>
    </xf>
    <xf numFmtId="0" fontId="89" fillId="0" borderId="47" xfId="1" applyNumberFormat="1" applyFont="1" applyFill="1" applyBorder="1" applyAlignment="1">
      <alignment horizontal="left" vertical="center" wrapText="1"/>
    </xf>
    <xf numFmtId="0" fontId="89" fillId="0" borderId="36" xfId="1" applyNumberFormat="1" applyFont="1" applyFill="1" applyBorder="1" applyAlignment="1">
      <alignment horizontal="left" vertical="center" wrapText="1"/>
    </xf>
    <xf numFmtId="0" fontId="80" fillId="0" borderId="33" xfId="1" applyFont="1" applyFill="1" applyBorder="1" applyAlignment="1">
      <alignment horizontal="center" vertical="center" wrapText="1"/>
    </xf>
    <xf numFmtId="0" fontId="80" fillId="0" borderId="34" xfId="1" applyFont="1" applyFill="1" applyBorder="1" applyAlignment="1">
      <alignment horizontal="center" vertical="center" wrapText="1"/>
    </xf>
    <xf numFmtId="0" fontId="79" fillId="13" borderId="23" xfId="1" applyFont="1" applyFill="1" applyBorder="1" applyAlignment="1">
      <alignment horizontal="left" vertical="center" wrapText="1"/>
    </xf>
    <xf numFmtId="14" fontId="80" fillId="0" borderId="42" xfId="1" applyNumberFormat="1" applyFont="1" applyFill="1" applyBorder="1" applyAlignment="1">
      <alignment horizontal="center" vertical="center" wrapText="1"/>
    </xf>
    <xf numFmtId="164" fontId="90" fillId="0" borderId="31" xfId="0" applyNumberFormat="1" applyFont="1" applyFill="1" applyBorder="1" applyAlignment="1">
      <alignment horizontal="center" vertical="center"/>
    </xf>
    <xf numFmtId="0" fontId="90" fillId="0" borderId="42" xfId="0" applyFont="1" applyFill="1" applyBorder="1" applyAlignment="1">
      <alignment horizontal="center" vertical="center"/>
    </xf>
    <xf numFmtId="0" fontId="98" fillId="0" borderId="0" xfId="0" applyFont="1" applyAlignment="1">
      <alignment horizontal="left" vertical="center"/>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13" xfId="1" applyFont="1" applyBorder="1" applyAlignment="1">
      <alignment horizontal="center" vertical="center" wrapText="1"/>
    </xf>
    <xf numFmtId="0" fontId="39" fillId="14" borderId="38" xfId="0" applyFont="1" applyFill="1" applyBorder="1" applyAlignment="1">
      <alignment horizontal="center" vertical="center"/>
    </xf>
    <xf numFmtId="0" fontId="39" fillId="14" borderId="39" xfId="0" applyFont="1" applyFill="1" applyBorder="1" applyAlignment="1">
      <alignment horizontal="center" vertical="center"/>
    </xf>
    <xf numFmtId="0" fontId="39" fillId="14" borderId="41" xfId="0" applyFont="1" applyFill="1" applyBorder="1" applyAlignment="1">
      <alignment horizontal="center" vertical="center" wrapText="1"/>
    </xf>
    <xf numFmtId="0" fontId="39" fillId="14" borderId="15" xfId="0" applyFont="1" applyFill="1" applyBorder="1" applyAlignment="1">
      <alignment horizontal="center" vertical="center" wrapText="1"/>
    </xf>
    <xf numFmtId="168" fontId="39" fillId="30" borderId="23" xfId="0" applyNumberFormat="1" applyFont="1" applyFill="1" applyBorder="1" applyAlignment="1">
      <alignment horizontal="center" vertical="center"/>
    </xf>
    <xf numFmtId="168" fontId="39" fillId="30" borderId="31" xfId="0" applyNumberFormat="1" applyFont="1" applyFill="1" applyBorder="1" applyAlignment="1">
      <alignment horizontal="center" vertical="center"/>
    </xf>
    <xf numFmtId="0" fontId="45" fillId="30" borderId="23" xfId="15" applyFont="1" applyFill="1" applyBorder="1" applyAlignment="1">
      <alignment horizontal="center" vertical="center"/>
    </xf>
    <xf numFmtId="0" fontId="45" fillId="30" borderId="31" xfId="15" applyFont="1" applyFill="1" applyBorder="1" applyAlignment="1">
      <alignment horizontal="center" vertical="center"/>
    </xf>
    <xf numFmtId="0" fontId="39" fillId="32" borderId="43" xfId="0" applyFont="1" applyFill="1" applyBorder="1" applyAlignment="1">
      <alignment horizontal="center" vertical="center"/>
    </xf>
    <xf numFmtId="0" fontId="39" fillId="32" borderId="25" xfId="0" applyFont="1" applyFill="1" applyBorder="1" applyAlignment="1">
      <alignment horizontal="center" vertical="center"/>
    </xf>
    <xf numFmtId="0" fontId="39" fillId="32" borderId="41" xfId="0" applyFont="1" applyFill="1" applyBorder="1" applyAlignment="1">
      <alignment horizontal="center" vertical="center"/>
    </xf>
    <xf numFmtId="0" fontId="39" fillId="32" borderId="15" xfId="0" applyFont="1" applyFill="1" applyBorder="1" applyAlignment="1">
      <alignment horizontal="center" vertical="center"/>
    </xf>
    <xf numFmtId="168" fontId="39" fillId="32" borderId="38" xfId="0" applyNumberFormat="1" applyFont="1" applyFill="1" applyBorder="1" applyAlignment="1">
      <alignment horizontal="center" vertical="center"/>
    </xf>
    <xf numFmtId="168" fontId="39" fillId="32" borderId="39" xfId="0" applyNumberFormat="1" applyFont="1" applyFill="1" applyBorder="1" applyAlignment="1">
      <alignment horizontal="center" vertical="center"/>
    </xf>
    <xf numFmtId="168" fontId="39" fillId="28" borderId="38" xfId="0" applyNumberFormat="1" applyFont="1" applyFill="1" applyBorder="1" applyAlignment="1">
      <alignment horizontal="center" vertical="center"/>
    </xf>
    <xf numFmtId="168" fontId="39" fillId="28" borderId="39" xfId="0" applyNumberFormat="1" applyFont="1" applyFill="1" applyBorder="1" applyAlignment="1">
      <alignment horizontal="center" vertical="center"/>
    </xf>
    <xf numFmtId="0" fontId="39" fillId="28" borderId="38" xfId="0" applyFont="1" applyFill="1" applyBorder="1" applyAlignment="1">
      <alignment horizontal="center" vertical="center"/>
    </xf>
    <xf numFmtId="0" fontId="39" fillId="28" borderId="39" xfId="0" applyFont="1" applyFill="1" applyBorder="1" applyAlignment="1">
      <alignment horizontal="center" vertical="center"/>
    </xf>
    <xf numFmtId="0" fontId="57" fillId="28" borderId="15" xfId="0" applyFont="1" applyFill="1" applyBorder="1" applyAlignment="1">
      <alignment horizontal="center" vertical="center"/>
    </xf>
    <xf numFmtId="0" fontId="39" fillId="28" borderId="15" xfId="0" applyFont="1" applyFill="1" applyBorder="1" applyAlignment="1">
      <alignment horizontal="center" vertical="center"/>
    </xf>
    <xf numFmtId="0" fontId="39" fillId="28" borderId="41" xfId="0" applyFont="1" applyFill="1" applyBorder="1" applyAlignment="1">
      <alignment horizontal="center" vertical="center"/>
    </xf>
    <xf numFmtId="0" fontId="39" fillId="28" borderId="38" xfId="0" applyFont="1" applyFill="1" applyBorder="1" applyAlignment="1">
      <alignment horizontal="center" vertical="center" wrapText="1"/>
    </xf>
    <xf numFmtId="0" fontId="39" fillId="28" borderId="39" xfId="0" applyFont="1" applyFill="1" applyBorder="1" applyAlignment="1">
      <alignment horizontal="center" vertical="center" wrapText="1"/>
    </xf>
    <xf numFmtId="172" fontId="0" fillId="0" borderId="31" xfId="0" applyNumberFormat="1" applyFont="1" applyFill="1" applyBorder="1" applyAlignment="1">
      <alignment horizontal="center" vertical="center"/>
    </xf>
    <xf numFmtId="172" fontId="0" fillId="0" borderId="42" xfId="0" applyNumberFormat="1" applyFont="1" applyFill="1" applyBorder="1" applyAlignment="1">
      <alignment horizontal="center" vertical="center"/>
    </xf>
    <xf numFmtId="0" fontId="0" fillId="0" borderId="31" xfId="0" applyBorder="1" applyAlignment="1">
      <alignment horizontal="left" vertical="center" wrapText="1"/>
    </xf>
    <xf numFmtId="0" fontId="0" fillId="0" borderId="42" xfId="0" applyBorder="1" applyAlignment="1">
      <alignment horizontal="left" vertical="center" wrapText="1"/>
    </xf>
    <xf numFmtId="0" fontId="0" fillId="0" borderId="31" xfId="0" applyBorder="1" applyAlignment="1">
      <alignment horizontal="center" vertical="center" wrapText="1"/>
    </xf>
    <xf numFmtId="0" fontId="0" fillId="0" borderId="42" xfId="0" applyBorder="1" applyAlignment="1">
      <alignment horizontal="center" vertical="center" wrapText="1"/>
    </xf>
    <xf numFmtId="0" fontId="39" fillId="0" borderId="23" xfId="0" applyFont="1" applyBorder="1" applyAlignment="1">
      <alignment horizontal="left" vertical="center" wrapText="1"/>
    </xf>
    <xf numFmtId="0" fontId="0" fillId="30" borderId="23" xfId="0" applyFill="1" applyBorder="1" applyAlignment="1">
      <alignment horizontal="center" vertical="center"/>
    </xf>
    <xf numFmtId="169" fontId="30" fillId="38" borderId="31" xfId="14" applyNumberFormat="1" applyFont="1" applyFill="1" applyBorder="1" applyAlignment="1">
      <alignment horizontal="center" vertical="center" wrapText="1"/>
    </xf>
    <xf numFmtId="169" fontId="30" fillId="38" borderId="42" xfId="14" applyNumberFormat="1" applyFont="1" applyFill="1" applyBorder="1" applyAlignment="1">
      <alignment horizontal="center" vertical="center" wrapText="1"/>
    </xf>
    <xf numFmtId="0" fontId="39" fillId="32" borderId="23" xfId="0" applyFont="1" applyFill="1" applyBorder="1" applyAlignment="1">
      <alignment horizontal="center" vertical="center"/>
    </xf>
    <xf numFmtId="0" fontId="39" fillId="14" borderId="13" xfId="0" applyFont="1" applyFill="1" applyBorder="1" applyAlignment="1">
      <alignment horizontal="center" vertical="center"/>
    </xf>
    <xf numFmtId="0" fontId="39" fillId="14" borderId="15" xfId="0" applyFont="1" applyFill="1" applyBorder="1" applyAlignment="1">
      <alignment horizontal="center" vertical="center"/>
    </xf>
    <xf numFmtId="0" fontId="35" fillId="4" borderId="31" xfId="0" applyFont="1" applyFill="1" applyBorder="1" applyAlignment="1">
      <alignment horizontal="center" vertical="center"/>
    </xf>
    <xf numFmtId="0" fontId="35" fillId="4" borderId="42" xfId="0" applyFont="1" applyFill="1" applyBorder="1" applyAlignment="1">
      <alignment horizontal="center" vertical="center"/>
    </xf>
    <xf numFmtId="49" fontId="35" fillId="4" borderId="31" xfId="0" applyNumberFormat="1" applyFont="1" applyFill="1" applyBorder="1" applyAlignment="1">
      <alignment horizontal="center" vertical="center"/>
    </xf>
    <xf numFmtId="49" fontId="35" fillId="4" borderId="42" xfId="0" applyNumberFormat="1" applyFont="1" applyFill="1" applyBorder="1" applyAlignment="1">
      <alignment horizontal="center" vertical="center"/>
    </xf>
    <xf numFmtId="0" fontId="0" fillId="14" borderId="45"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42" xfId="0" applyFill="1" applyBorder="1" applyAlignment="1">
      <alignment horizontal="center" vertical="center" wrapText="1"/>
    </xf>
    <xf numFmtId="49" fontId="0" fillId="0" borderId="23" xfId="0" applyNumberFormat="1" applyFill="1" applyBorder="1" applyAlignment="1">
      <alignment horizontal="right" vertical="center" wrapText="1"/>
    </xf>
    <xf numFmtId="168" fontId="0" fillId="0" borderId="23" xfId="0" applyNumberFormat="1" applyFont="1" applyFill="1" applyBorder="1" applyAlignment="1">
      <alignment horizontal="center" vertical="center"/>
    </xf>
    <xf numFmtId="0" fontId="53" fillId="27" borderId="23" xfId="0" applyFont="1" applyFill="1" applyBorder="1" applyAlignment="1">
      <alignment horizontal="left" vertical="center"/>
    </xf>
    <xf numFmtId="0" fontId="0" fillId="28" borderId="23" xfId="0" applyFill="1" applyBorder="1" applyAlignment="1">
      <alignment horizontal="center" vertical="center"/>
    </xf>
    <xf numFmtId="0" fontId="0" fillId="28" borderId="23" xfId="0" applyFill="1" applyBorder="1" applyAlignment="1">
      <alignment horizontal="center" vertical="center" wrapText="1"/>
    </xf>
    <xf numFmtId="168" fontId="53" fillId="29" borderId="33" xfId="0" applyNumberFormat="1" applyFont="1" applyFill="1" applyBorder="1" applyAlignment="1">
      <alignment horizontal="left" vertical="center"/>
    </xf>
    <xf numFmtId="168" fontId="53" fillId="29" borderId="37" xfId="0" applyNumberFormat="1" applyFont="1" applyFill="1" applyBorder="1" applyAlignment="1">
      <alignment horizontal="left" vertical="center"/>
    </xf>
    <xf numFmtId="168" fontId="53" fillId="29" borderId="34" xfId="0" applyNumberFormat="1" applyFont="1" applyFill="1" applyBorder="1" applyAlignment="1">
      <alignment horizontal="left" vertical="center"/>
    </xf>
    <xf numFmtId="49" fontId="30" fillId="35" borderId="2" xfId="1" applyNumberFormat="1" applyFont="1" applyFill="1" applyBorder="1" applyAlignment="1">
      <alignment horizontal="right" vertical="center"/>
    </xf>
    <xf numFmtId="49" fontId="30" fillId="35" borderId="2" xfId="1" applyNumberFormat="1" applyFont="1" applyFill="1" applyBorder="1" applyAlignment="1">
      <alignment horizontal="left" vertical="center" wrapText="1"/>
    </xf>
    <xf numFmtId="49" fontId="30" fillId="35" borderId="2" xfId="1" applyNumberFormat="1" applyFont="1" applyFill="1" applyBorder="1" applyAlignment="1">
      <alignment horizontal="center" vertical="center" wrapText="1"/>
    </xf>
    <xf numFmtId="49" fontId="30" fillId="35" borderId="2" xfId="1" applyNumberFormat="1" applyFont="1" applyFill="1" applyBorder="1" applyAlignment="1">
      <alignment horizontal="left" vertical="center" wrapText="1" indent="1"/>
    </xf>
    <xf numFmtId="49" fontId="30" fillId="0" borderId="2" xfId="1" applyNumberFormat="1" applyFont="1" applyFill="1" applyBorder="1" applyAlignment="1">
      <alignment horizontal="left" vertical="center" wrapText="1" indent="1"/>
    </xf>
    <xf numFmtId="49" fontId="56" fillId="35" borderId="2" xfId="1" applyNumberFormat="1" applyFont="1" applyFill="1" applyBorder="1" applyAlignment="1">
      <alignment horizontal="left" vertical="center" wrapText="1" indent="1"/>
    </xf>
    <xf numFmtId="49" fontId="56" fillId="35" borderId="2" xfId="1" applyNumberFormat="1" applyFont="1" applyFill="1" applyBorder="1" applyAlignment="1">
      <alignment vertical="center" wrapText="1"/>
    </xf>
    <xf numFmtId="49" fontId="56" fillId="35" borderId="2" xfId="1" applyNumberFormat="1" applyFont="1" applyFill="1" applyBorder="1" applyAlignment="1">
      <alignment vertical="top" wrapText="1"/>
    </xf>
    <xf numFmtId="49" fontId="30" fillId="35" borderId="2" xfId="1" applyNumberFormat="1" applyFont="1" applyFill="1" applyBorder="1" applyAlignment="1">
      <alignment horizontal="right" vertical="center" wrapText="1" indent="1"/>
    </xf>
    <xf numFmtId="164" fontId="30" fillId="35" borderId="2" xfId="7" applyNumberFormat="1" applyFont="1" applyFill="1" applyBorder="1" applyAlignment="1">
      <alignment horizontal="left" vertical="center" wrapText="1" indent="1"/>
    </xf>
    <xf numFmtId="0" fontId="32" fillId="0" borderId="0" xfId="1" applyFont="1" applyFill="1"/>
    <xf numFmtId="0" fontId="5" fillId="0" borderId="2" xfId="1" applyFont="1" applyBorder="1" applyAlignment="1">
      <alignment horizontal="left" vertical="top"/>
    </xf>
    <xf numFmtId="0" fontId="5" fillId="0" borderId="2" xfId="1" applyFont="1" applyBorder="1" applyAlignment="1">
      <alignment horizontal="center" vertical="center"/>
    </xf>
    <xf numFmtId="0" fontId="5" fillId="0" borderId="2" xfId="1" applyFont="1" applyFill="1" applyBorder="1" applyAlignment="1">
      <alignment horizontal="left" vertical="top" indent="1"/>
    </xf>
    <xf numFmtId="0" fontId="5" fillId="0" borderId="2" xfId="1" applyFont="1" applyBorder="1" applyAlignment="1">
      <alignment horizontal="left" vertical="top" indent="1"/>
    </xf>
    <xf numFmtId="0" fontId="5" fillId="0" borderId="2" xfId="1" applyFont="1" applyBorder="1" applyAlignment="1">
      <alignment horizontal="left" vertical="center" indent="1"/>
    </xf>
    <xf numFmtId="0" fontId="5" fillId="0" borderId="2" xfId="1" applyFont="1" applyFill="1" applyBorder="1" applyAlignment="1">
      <alignment horizontal="left" vertical="center" indent="1"/>
    </xf>
    <xf numFmtId="0" fontId="5" fillId="0" borderId="2" xfId="1" applyFont="1" applyBorder="1" applyAlignment="1">
      <alignment vertical="center"/>
    </xf>
    <xf numFmtId="0" fontId="5" fillId="0" borderId="2" xfId="1" applyFont="1" applyBorder="1" applyAlignment="1">
      <alignment vertical="top" wrapText="1"/>
    </xf>
    <xf numFmtId="0" fontId="5" fillId="0" borderId="2" xfId="1" applyFont="1" applyBorder="1" applyAlignment="1">
      <alignment horizontal="left" wrapText="1"/>
    </xf>
    <xf numFmtId="0" fontId="5" fillId="0" borderId="2" xfId="1" applyFont="1" applyBorder="1" applyAlignment="1">
      <alignment horizontal="right"/>
    </xf>
    <xf numFmtId="0" fontId="5" fillId="0" borderId="2" xfId="1" applyFont="1" applyBorder="1"/>
    <xf numFmtId="164" fontId="5" fillId="0" borderId="2" xfId="1" applyNumberFormat="1" applyFont="1" applyBorder="1"/>
    <xf numFmtId="0" fontId="5" fillId="0" borderId="2" xfId="1" applyNumberFormat="1" applyFont="1" applyFill="1" applyBorder="1" applyAlignment="1">
      <alignment horizontal="left" vertical="center" indent="1"/>
    </xf>
    <xf numFmtId="9" fontId="5" fillId="0" borderId="2" xfId="30" applyFont="1" applyFill="1" applyBorder="1"/>
    <xf numFmtId="0" fontId="5" fillId="0" borderId="2" xfId="1" applyFont="1" applyFill="1" applyBorder="1"/>
    <xf numFmtId="0" fontId="105" fillId="51" borderId="2" xfId="0" applyFont="1" applyFill="1" applyBorder="1" applyAlignment="1">
      <alignment horizontal="right" vertical="center" wrapText="1"/>
    </xf>
    <xf numFmtId="0" fontId="105" fillId="51" borderId="2" xfId="0" applyFont="1" applyFill="1" applyBorder="1" applyAlignment="1">
      <alignment vertical="center" wrapText="1"/>
    </xf>
    <xf numFmtId="0" fontId="5" fillId="51" borderId="2" xfId="1" applyFont="1" applyFill="1" applyBorder="1" applyAlignment="1">
      <alignment horizontal="left" vertical="top"/>
    </xf>
    <xf numFmtId="0" fontId="5" fillId="51" borderId="2" xfId="1" applyFont="1" applyFill="1" applyBorder="1" applyAlignment="1">
      <alignment horizontal="center" vertical="center"/>
    </xf>
    <xf numFmtId="0" fontId="5" fillId="51" borderId="2" xfId="1" applyFont="1" applyFill="1" applyBorder="1" applyAlignment="1">
      <alignment horizontal="left" vertical="top" indent="1"/>
    </xf>
    <xf numFmtId="0" fontId="5" fillId="51" borderId="2" xfId="1" applyFont="1" applyFill="1" applyBorder="1" applyAlignment="1">
      <alignment horizontal="left" vertical="center" indent="1"/>
    </xf>
    <xf numFmtId="0" fontId="5" fillId="51" borderId="2" xfId="1" applyFont="1" applyFill="1" applyBorder="1" applyAlignment="1">
      <alignment vertical="center"/>
    </xf>
    <xf numFmtId="0" fontId="5" fillId="51" borderId="2" xfId="1" applyFont="1" applyFill="1" applyBorder="1" applyAlignment="1">
      <alignment vertical="top" wrapText="1"/>
    </xf>
    <xf numFmtId="0" fontId="5" fillId="51" borderId="2" xfId="1" applyFont="1" applyFill="1" applyBorder="1" applyAlignment="1">
      <alignment horizontal="left" wrapText="1"/>
    </xf>
    <xf numFmtId="0" fontId="5" fillId="51" borderId="2" xfId="1" applyFont="1" applyFill="1" applyBorder="1" applyAlignment="1">
      <alignment horizontal="right"/>
    </xf>
    <xf numFmtId="0" fontId="5" fillId="51" borderId="2" xfId="1" applyFont="1" applyFill="1" applyBorder="1"/>
    <xf numFmtId="164" fontId="5" fillId="51" borderId="2" xfId="1" applyNumberFormat="1" applyFont="1" applyFill="1" applyBorder="1"/>
    <xf numFmtId="9" fontId="5" fillId="51" borderId="2" xfId="30" applyFont="1" applyFill="1" applyBorder="1"/>
    <xf numFmtId="0" fontId="105" fillId="52" borderId="2" xfId="0" applyFont="1" applyFill="1" applyBorder="1" applyAlignment="1">
      <alignment horizontal="right" vertical="center" wrapText="1"/>
    </xf>
    <xf numFmtId="0" fontId="105" fillId="52" borderId="2" xfId="0" applyFont="1" applyFill="1" applyBorder="1" applyAlignment="1">
      <alignment vertical="center" wrapText="1"/>
    </xf>
    <xf numFmtId="0" fontId="5" fillId="52" borderId="2" xfId="1" applyFont="1" applyFill="1" applyBorder="1" applyAlignment="1">
      <alignment horizontal="left" vertical="top"/>
    </xf>
    <xf numFmtId="0" fontId="5" fillId="52" borderId="2" xfId="1" applyFont="1" applyFill="1" applyBorder="1" applyAlignment="1">
      <alignment horizontal="center" vertical="center"/>
    </xf>
    <xf numFmtId="0" fontId="5" fillId="52" borderId="2" xfId="1" applyFont="1" applyFill="1" applyBorder="1" applyAlignment="1">
      <alignment horizontal="left" vertical="top" indent="1"/>
    </xf>
    <xf numFmtId="0" fontId="5" fillId="52" borderId="2" xfId="1" applyFont="1" applyFill="1" applyBorder="1" applyAlignment="1">
      <alignment horizontal="left" vertical="center" indent="1"/>
    </xf>
    <xf numFmtId="0" fontId="5" fillId="52" borderId="2" xfId="1" applyFont="1" applyFill="1" applyBorder="1" applyAlignment="1">
      <alignment vertical="center"/>
    </xf>
    <xf numFmtId="0" fontId="5" fillId="52" borderId="2" xfId="1" applyFont="1" applyFill="1" applyBorder="1" applyAlignment="1">
      <alignment vertical="top" wrapText="1"/>
    </xf>
    <xf numFmtId="0" fontId="5" fillId="52" borderId="2" xfId="1" applyFont="1" applyFill="1" applyBorder="1" applyAlignment="1">
      <alignment horizontal="left" wrapText="1"/>
    </xf>
    <xf numFmtId="0" fontId="5" fillId="52" borderId="2" xfId="1" applyFont="1" applyFill="1" applyBorder="1" applyAlignment="1">
      <alignment horizontal="right"/>
    </xf>
    <xf numFmtId="0" fontId="5" fillId="52" borderId="2" xfId="1" applyFont="1" applyFill="1" applyBorder="1"/>
    <xf numFmtId="164" fontId="5" fillId="52" borderId="2" xfId="1" applyNumberFormat="1" applyFont="1" applyFill="1" applyBorder="1"/>
    <xf numFmtId="9" fontId="5" fillId="52" borderId="2" xfId="30" applyFont="1" applyFill="1" applyBorder="1"/>
    <xf numFmtId="0" fontId="71" fillId="25" borderId="2" xfId="0" applyFont="1" applyFill="1" applyBorder="1" applyAlignment="1">
      <alignment horizontal="right" vertical="center" wrapText="1"/>
    </xf>
    <xf numFmtId="0" fontId="71" fillId="25" borderId="2" xfId="0" applyFont="1" applyFill="1" applyBorder="1" applyAlignment="1">
      <alignment vertical="center" wrapText="1"/>
    </xf>
    <xf numFmtId="0" fontId="6" fillId="0" borderId="0" xfId="1" applyFont="1" applyFill="1" applyAlignment="1">
      <alignment vertical="center"/>
    </xf>
    <xf numFmtId="0" fontId="47" fillId="0" borderId="0" xfId="1" applyFont="1" applyFill="1" applyAlignment="1">
      <alignment vertical="top"/>
    </xf>
    <xf numFmtId="0" fontId="47" fillId="0" borderId="0" xfId="1" applyFont="1" applyFill="1" applyAlignment="1">
      <alignment vertical="center"/>
    </xf>
    <xf numFmtId="0" fontId="35" fillId="0" borderId="0" xfId="1" applyFont="1" applyFill="1" applyAlignment="1">
      <alignment vertical="top"/>
    </xf>
    <xf numFmtId="49" fontId="5" fillId="0" borderId="0" xfId="1" applyNumberFormat="1" applyFont="1" applyFill="1" applyAlignment="1">
      <alignment horizontal="left" vertical="top" wrapText="1"/>
    </xf>
    <xf numFmtId="164" fontId="30" fillId="0" borderId="2" xfId="7" applyNumberFormat="1" applyFont="1" applyFill="1" applyBorder="1" applyAlignment="1">
      <alignment horizontal="left" vertical="center" wrapText="1" indent="1"/>
    </xf>
    <xf numFmtId="49" fontId="30" fillId="0" borderId="2" xfId="1" applyNumberFormat="1" applyFont="1" applyFill="1" applyBorder="1" applyAlignment="1">
      <alignment horizontal="right" vertical="center" wrapText="1" indent="1"/>
    </xf>
    <xf numFmtId="0" fontId="5" fillId="0" borderId="2" xfId="1" applyFont="1" applyFill="1" applyBorder="1" applyAlignment="1">
      <alignment horizontal="right"/>
    </xf>
    <xf numFmtId="0" fontId="105" fillId="0" borderId="2" xfId="0" applyFont="1" applyFill="1" applyBorder="1" applyAlignment="1">
      <alignment horizontal="right" vertical="center" wrapText="1"/>
    </xf>
    <xf numFmtId="0" fontId="105" fillId="0" borderId="2" xfId="0" applyFont="1" applyFill="1" applyBorder="1" applyAlignment="1">
      <alignment vertical="center" wrapText="1"/>
    </xf>
    <xf numFmtId="0" fontId="5" fillId="0" borderId="2" xfId="1" applyFont="1" applyFill="1" applyBorder="1" applyAlignment="1">
      <alignment horizontal="left" vertical="top"/>
    </xf>
    <xf numFmtId="0" fontId="5" fillId="0" borderId="2" xfId="1" applyFont="1" applyFill="1" applyBorder="1" applyAlignment="1">
      <alignment horizontal="center" vertical="center"/>
    </xf>
    <xf numFmtId="0" fontId="5" fillId="0" borderId="2" xfId="1" applyFont="1" applyFill="1" applyBorder="1" applyAlignment="1">
      <alignment horizontal="left" wrapText="1"/>
    </xf>
    <xf numFmtId="164" fontId="5" fillId="0" borderId="2" xfId="1" applyNumberFormat="1" applyFont="1" applyFill="1" applyBorder="1"/>
    <xf numFmtId="0" fontId="37" fillId="0" borderId="2" xfId="0" applyFont="1" applyFill="1" applyBorder="1" applyAlignment="1">
      <alignment horizontal="right" vertical="center" wrapText="1"/>
    </xf>
    <xf numFmtId="0" fontId="37" fillId="0" borderId="2" xfId="0" applyFont="1" applyFill="1" applyBorder="1" applyAlignment="1">
      <alignment vertical="center" wrapText="1"/>
    </xf>
    <xf numFmtId="0" fontId="106" fillId="25" borderId="66" xfId="0" applyFont="1" applyFill="1" applyBorder="1" applyAlignment="1">
      <alignment vertical="center" wrapText="1"/>
    </xf>
    <xf numFmtId="0" fontId="106" fillId="0" borderId="2" xfId="0" applyFont="1" applyFill="1" applyBorder="1" applyAlignment="1">
      <alignment horizontal="right" vertical="center" wrapText="1"/>
    </xf>
    <xf numFmtId="0" fontId="47" fillId="0" borderId="2" xfId="1" applyFont="1" applyFill="1" applyBorder="1" applyAlignment="1">
      <alignment horizontal="left" vertical="top"/>
    </xf>
    <xf numFmtId="0" fontId="47" fillId="0" borderId="2" xfId="1" applyFont="1" applyFill="1" applyBorder="1" applyAlignment="1">
      <alignment horizontal="center" vertical="center"/>
    </xf>
    <xf numFmtId="0" fontId="47" fillId="0" borderId="2" xfId="1" applyFont="1" applyFill="1" applyBorder="1" applyAlignment="1">
      <alignment horizontal="left" vertical="top" indent="1"/>
    </xf>
    <xf numFmtId="0" fontId="47" fillId="0" borderId="2" xfId="1" applyFont="1" applyFill="1" applyBorder="1" applyAlignment="1">
      <alignment horizontal="left" vertical="center" indent="1"/>
    </xf>
    <xf numFmtId="0" fontId="47" fillId="0" borderId="2" xfId="1" applyFont="1" applyFill="1" applyBorder="1" applyAlignment="1">
      <alignment vertical="center"/>
    </xf>
    <xf numFmtId="0" fontId="47" fillId="0" borderId="2" xfId="1" applyFont="1" applyFill="1" applyBorder="1" applyAlignment="1">
      <alignment vertical="top" wrapText="1"/>
    </xf>
    <xf numFmtId="0" fontId="47" fillId="0" borderId="2" xfId="1" applyFont="1" applyFill="1" applyBorder="1" applyAlignment="1">
      <alignment horizontal="left" wrapText="1"/>
    </xf>
    <xf numFmtId="0" fontId="47" fillId="0" borderId="2" xfId="1" applyFont="1" applyFill="1" applyBorder="1" applyAlignment="1">
      <alignment horizontal="right"/>
    </xf>
    <xf numFmtId="0" fontId="47" fillId="0" borderId="2" xfId="1" applyFont="1" applyFill="1" applyBorder="1"/>
    <xf numFmtId="164" fontId="47" fillId="0" borderId="2" xfId="1" applyNumberFormat="1" applyFont="1" applyFill="1" applyBorder="1"/>
    <xf numFmtId="0" fontId="47" fillId="0" borderId="2" xfId="1" applyNumberFormat="1" applyFont="1" applyFill="1" applyBorder="1" applyAlignment="1">
      <alignment horizontal="left" vertical="center" indent="1"/>
    </xf>
    <xf numFmtId="9" fontId="47" fillId="0" borderId="2" xfId="30" applyFont="1" applyFill="1" applyBorder="1"/>
    <xf numFmtId="164" fontId="47" fillId="0" borderId="2" xfId="1" applyNumberFormat="1" applyFont="1" applyFill="1" applyBorder="1" applyAlignment="1">
      <alignment horizontal="left" vertical="center" wrapText="1"/>
    </xf>
    <xf numFmtId="0" fontId="47" fillId="0" borderId="0" xfId="1" applyFont="1" applyFill="1"/>
    <xf numFmtId="0" fontId="106" fillId="0" borderId="2" xfId="0" applyFont="1" applyFill="1" applyBorder="1" applyAlignment="1">
      <alignment vertical="center" wrapText="1"/>
    </xf>
    <xf numFmtId="0" fontId="6" fillId="0" borderId="2" xfId="1" applyFont="1" applyFill="1" applyBorder="1" applyAlignment="1">
      <alignment horizontal="left" vertical="top"/>
    </xf>
    <xf numFmtId="0" fontId="6" fillId="0" borderId="2" xfId="1" applyFont="1" applyFill="1" applyBorder="1" applyAlignment="1">
      <alignment horizontal="center" vertical="center"/>
    </xf>
    <xf numFmtId="0" fontId="6" fillId="0" borderId="2" xfId="1" applyFont="1" applyFill="1" applyBorder="1" applyAlignment="1">
      <alignment horizontal="left" vertical="top" indent="1"/>
    </xf>
    <xf numFmtId="0" fontId="6" fillId="0" borderId="2" xfId="1" applyFont="1" applyFill="1" applyBorder="1" applyAlignment="1">
      <alignment horizontal="left" vertical="center" indent="1"/>
    </xf>
    <xf numFmtId="0" fontId="6" fillId="0" borderId="2" xfId="1" applyFont="1" applyFill="1" applyBorder="1" applyAlignment="1">
      <alignment vertical="center"/>
    </xf>
    <xf numFmtId="0" fontId="6" fillId="0" borderId="2" xfId="1" applyFont="1" applyFill="1" applyBorder="1" applyAlignment="1">
      <alignment vertical="top" wrapText="1"/>
    </xf>
    <xf numFmtId="0" fontId="6" fillId="0" borderId="2" xfId="1" applyFont="1" applyFill="1" applyBorder="1" applyAlignment="1">
      <alignment horizontal="left" wrapText="1"/>
    </xf>
    <xf numFmtId="0" fontId="6" fillId="0" borderId="2" xfId="1" applyFont="1" applyFill="1" applyBorder="1" applyAlignment="1">
      <alignment horizontal="right"/>
    </xf>
    <xf numFmtId="0" fontId="6" fillId="0" borderId="2" xfId="1" applyFont="1" applyFill="1" applyBorder="1"/>
    <xf numFmtId="164" fontId="6" fillId="0" borderId="2" xfId="1" applyNumberFormat="1" applyFont="1" applyFill="1" applyBorder="1"/>
    <xf numFmtId="0" fontId="6" fillId="0" borderId="2" xfId="1" applyNumberFormat="1" applyFont="1" applyFill="1" applyBorder="1" applyAlignment="1">
      <alignment horizontal="left" vertical="center" indent="1"/>
    </xf>
    <xf numFmtId="9" fontId="6" fillId="0" borderId="2" xfId="30" applyFont="1" applyFill="1" applyBorder="1"/>
    <xf numFmtId="164" fontId="6" fillId="0" borderId="2" xfId="1" applyNumberFormat="1" applyFont="1" applyFill="1" applyBorder="1" applyAlignment="1">
      <alignment horizontal="left" vertical="center" wrapText="1"/>
    </xf>
    <xf numFmtId="0" fontId="6" fillId="0" borderId="0" xfId="1" applyFont="1" applyFill="1"/>
    <xf numFmtId="0" fontId="107" fillId="4" borderId="4" xfId="1" applyFont="1" applyFill="1" applyBorder="1" applyAlignment="1">
      <alignment horizontal="center" vertical="center"/>
    </xf>
    <xf numFmtId="0" fontId="107" fillId="4" borderId="5" xfId="1" applyFont="1" applyFill="1" applyBorder="1" applyAlignment="1">
      <alignment horizontal="center" vertical="center"/>
    </xf>
    <xf numFmtId="0" fontId="53" fillId="49" borderId="5" xfId="1" applyFont="1" applyFill="1" applyBorder="1" applyAlignment="1">
      <alignment horizontal="center" vertical="center"/>
    </xf>
    <xf numFmtId="0" fontId="108" fillId="0" borderId="5" xfId="1" applyFont="1" applyFill="1" applyBorder="1" applyAlignment="1">
      <alignment horizontal="center" vertical="center"/>
    </xf>
    <xf numFmtId="0" fontId="109" fillId="16" borderId="7" xfId="1" applyFont="1" applyFill="1" applyBorder="1" applyAlignment="1">
      <alignment horizontal="center" vertical="center" wrapText="1"/>
    </xf>
    <xf numFmtId="0" fontId="109" fillId="16" borderId="8" xfId="1" applyFont="1" applyFill="1" applyBorder="1" applyAlignment="1">
      <alignment horizontal="center" vertical="center" wrapText="1"/>
    </xf>
    <xf numFmtId="0" fontId="54" fillId="0" borderId="0" xfId="1" applyFont="1" applyFill="1" applyBorder="1" applyAlignment="1">
      <alignment horizontal="center" vertical="center"/>
    </xf>
    <xf numFmtId="0" fontId="54" fillId="20" borderId="4" xfId="1" applyFont="1" applyFill="1" applyBorder="1" applyAlignment="1">
      <alignment horizontal="center" vertical="center"/>
    </xf>
    <xf numFmtId="0" fontId="54" fillId="20" borderId="5" xfId="1" applyFont="1" applyFill="1" applyBorder="1" applyAlignment="1">
      <alignment horizontal="center" vertical="center"/>
    </xf>
    <xf numFmtId="0" fontId="54" fillId="20" borderId="6" xfId="1" applyFont="1" applyFill="1" applyBorder="1" applyAlignment="1">
      <alignment horizontal="center" vertical="center"/>
    </xf>
    <xf numFmtId="0" fontId="54" fillId="21" borderId="4" xfId="1" applyFont="1" applyFill="1" applyBorder="1" applyAlignment="1">
      <alignment horizontal="center" vertical="center" wrapText="1"/>
    </xf>
    <xf numFmtId="0" fontId="54" fillId="21" borderId="5" xfId="1" applyFont="1" applyFill="1" applyBorder="1" applyAlignment="1">
      <alignment horizontal="center" vertical="center" wrapText="1"/>
    </xf>
    <xf numFmtId="0" fontId="54" fillId="21" borderId="6" xfId="1" applyFont="1" applyFill="1" applyBorder="1" applyAlignment="1">
      <alignment horizontal="center" vertical="center" wrapText="1"/>
    </xf>
    <xf numFmtId="0" fontId="16" fillId="0" borderId="0" xfId="1" applyFont="1" applyFill="1" applyBorder="1" applyAlignment="1">
      <alignment vertical="center"/>
    </xf>
    <xf numFmtId="49" fontId="6" fillId="11" borderId="3" xfId="1" applyNumberFormat="1" applyFont="1" applyFill="1" applyBorder="1" applyAlignment="1">
      <alignment horizontal="right" vertical="center"/>
    </xf>
    <xf numFmtId="49" fontId="16" fillId="11" borderId="3" xfId="1" applyNumberFormat="1" applyFont="1" applyFill="1" applyBorder="1" applyAlignment="1">
      <alignment horizontal="center" vertical="center" wrapText="1"/>
    </xf>
    <xf numFmtId="49" fontId="15" fillId="4" borderId="3" xfId="1" applyNumberFormat="1" applyFont="1" applyFill="1" applyBorder="1" applyAlignment="1">
      <alignment horizontal="center" vertical="center" wrapText="1"/>
    </xf>
    <xf numFmtId="49" fontId="15" fillId="9" borderId="3" xfId="1" applyNumberFormat="1" applyFont="1" applyFill="1" applyBorder="1" applyAlignment="1">
      <alignment horizontal="center" vertical="center" wrapText="1"/>
    </xf>
    <xf numFmtId="49" fontId="15" fillId="26" borderId="3" xfId="1" applyNumberFormat="1" applyFont="1" applyFill="1" applyBorder="1" applyAlignment="1">
      <alignment horizontal="center" vertical="center" wrapText="1"/>
    </xf>
    <xf numFmtId="49" fontId="109" fillId="53" borderId="3" xfId="1" applyNumberFormat="1" applyFont="1" applyFill="1" applyBorder="1" applyAlignment="1">
      <alignment horizontal="center" vertical="center" wrapText="1"/>
    </xf>
    <xf numFmtId="49" fontId="109" fillId="54" borderId="3"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49" fontId="16" fillId="0" borderId="67" xfId="1" applyNumberFormat="1" applyFont="1" applyFill="1" applyBorder="1" applyAlignment="1">
      <alignment vertical="center" wrapText="1"/>
    </xf>
    <xf numFmtId="49" fontId="6" fillId="11" borderId="10" xfId="1" applyNumberFormat="1" applyFont="1" applyFill="1" applyBorder="1" applyAlignment="1">
      <alignment horizontal="right" vertical="center"/>
    </xf>
    <xf numFmtId="49" fontId="16" fillId="11" borderId="10" xfId="1" applyNumberFormat="1" applyFont="1" applyFill="1" applyBorder="1" applyAlignment="1">
      <alignment horizontal="center" vertical="center" wrapText="1"/>
    </xf>
    <xf numFmtId="49" fontId="15" fillId="4" borderId="10" xfId="1" applyNumberFormat="1" applyFont="1" applyFill="1" applyBorder="1" applyAlignment="1">
      <alignment horizontal="center" vertical="center" wrapText="1"/>
    </xf>
    <xf numFmtId="49" fontId="15" fillId="9" borderId="10" xfId="1" applyNumberFormat="1" applyFont="1" applyFill="1" applyBorder="1" applyAlignment="1">
      <alignment horizontal="center" vertical="center" wrapText="1"/>
    </xf>
    <xf numFmtId="49" fontId="15" fillId="26" borderId="10" xfId="1" applyNumberFormat="1" applyFont="1" applyFill="1" applyBorder="1" applyAlignment="1">
      <alignment horizontal="center" vertical="center" wrapText="1"/>
    </xf>
    <xf numFmtId="49" fontId="109" fillId="53" borderId="10" xfId="1" applyNumberFormat="1" applyFont="1" applyFill="1" applyBorder="1" applyAlignment="1">
      <alignment horizontal="center" vertical="center" wrapText="1"/>
    </xf>
    <xf numFmtId="49" fontId="109" fillId="54" borderId="10" xfId="1" applyNumberFormat="1" applyFont="1" applyFill="1" applyBorder="1" applyAlignment="1">
      <alignment horizontal="center" vertical="center" wrapText="1"/>
    </xf>
    <xf numFmtId="0" fontId="28" fillId="0" borderId="0" xfId="1" applyFont="1" applyFill="1" applyBorder="1" applyAlignment="1">
      <alignment vertical="center"/>
    </xf>
    <xf numFmtId="49" fontId="30" fillId="12" borderId="2" xfId="1" applyNumberFormat="1" applyFont="1" applyFill="1" applyBorder="1" applyAlignment="1">
      <alignment horizontal="left" vertical="center" wrapText="1"/>
    </xf>
    <xf numFmtId="49" fontId="30" fillId="12" borderId="2" xfId="1" applyNumberFormat="1" applyFont="1" applyFill="1" applyBorder="1" applyAlignment="1">
      <alignment horizontal="center" vertical="center" wrapText="1"/>
    </xf>
    <xf numFmtId="49" fontId="30" fillId="0" borderId="2" xfId="1" applyNumberFormat="1" applyFont="1" applyFill="1" applyBorder="1" applyAlignment="1">
      <alignment horizontal="left" vertical="center" wrapText="1"/>
    </xf>
    <xf numFmtId="49" fontId="30" fillId="0" borderId="9" xfId="1" applyNumberFormat="1" applyFont="1" applyFill="1" applyBorder="1" applyAlignment="1">
      <alignment horizontal="left" vertical="center" wrapText="1"/>
    </xf>
    <xf numFmtId="49" fontId="56" fillId="12" borderId="2" xfId="1" applyNumberFormat="1" applyFont="1" applyFill="1" applyBorder="1" applyAlignment="1">
      <alignment horizontal="left" vertical="center" wrapText="1"/>
    </xf>
    <xf numFmtId="49" fontId="56" fillId="12" borderId="2" xfId="1" applyNumberFormat="1" applyFont="1" applyFill="1" applyBorder="1" applyAlignment="1">
      <alignment vertical="center" wrapText="1"/>
    </xf>
    <xf numFmtId="49" fontId="30" fillId="12" borderId="2" xfId="1" applyNumberFormat="1" applyFont="1" applyFill="1" applyBorder="1" applyAlignment="1">
      <alignment horizontal="right" vertical="center" wrapText="1"/>
    </xf>
    <xf numFmtId="164" fontId="30" fillId="12" borderId="2" xfId="7" applyNumberFormat="1" applyFont="1" applyFill="1" applyBorder="1" applyAlignment="1">
      <alignment horizontal="center" vertical="center" wrapText="1"/>
    </xf>
    <xf numFmtId="164" fontId="5" fillId="0" borderId="0" xfId="1" applyNumberFormat="1" applyFont="1" applyAlignment="1">
      <alignment vertical="center"/>
    </xf>
    <xf numFmtId="49" fontId="56" fillId="35" borderId="2" xfId="1" applyNumberFormat="1" applyFont="1" applyFill="1" applyBorder="1" applyAlignment="1">
      <alignment horizontal="left" vertical="center" wrapText="1"/>
    </xf>
    <xf numFmtId="49" fontId="30" fillId="35" borderId="2" xfId="1" applyNumberFormat="1" applyFont="1" applyFill="1" applyBorder="1" applyAlignment="1">
      <alignment horizontal="right" vertical="center" wrapText="1"/>
    </xf>
    <xf numFmtId="164" fontId="30" fillId="35" borderId="2" xfId="7" applyNumberFormat="1" applyFont="1" applyFill="1" applyBorder="1" applyAlignment="1">
      <alignment horizontal="left" vertical="center" wrapText="1"/>
    </xf>
    <xf numFmtId="49" fontId="2" fillId="0" borderId="67" xfId="1" applyNumberFormat="1" applyFont="1" applyFill="1" applyBorder="1" applyAlignment="1">
      <alignment vertical="center" wrapText="1"/>
    </xf>
    <xf numFmtId="49" fontId="30" fillId="49" borderId="2" xfId="1" applyNumberFormat="1" applyFont="1" applyFill="1" applyBorder="1" applyAlignment="1">
      <alignment horizontal="right" vertical="center"/>
    </xf>
    <xf numFmtId="49" fontId="30" fillId="49" borderId="2" xfId="1" applyNumberFormat="1" applyFont="1" applyFill="1" applyBorder="1" applyAlignment="1">
      <alignment horizontal="left" vertical="center" wrapText="1"/>
    </xf>
    <xf numFmtId="49" fontId="30" fillId="49" borderId="2" xfId="1" applyNumberFormat="1" applyFont="1" applyFill="1" applyBorder="1" applyAlignment="1">
      <alignment horizontal="center" vertical="center" wrapText="1"/>
    </xf>
    <xf numFmtId="49" fontId="56" fillId="49" borderId="2" xfId="1" applyNumberFormat="1" applyFont="1" applyFill="1" applyBorder="1" applyAlignment="1">
      <alignment horizontal="left" vertical="center" wrapText="1"/>
    </xf>
    <xf numFmtId="49" fontId="56" fillId="49" borderId="2" xfId="1" applyNumberFormat="1" applyFont="1" applyFill="1" applyBorder="1" applyAlignment="1">
      <alignment vertical="center" wrapText="1"/>
    </xf>
    <xf numFmtId="49" fontId="30" fillId="49" borderId="2" xfId="1" applyNumberFormat="1" applyFont="1" applyFill="1" applyBorder="1" applyAlignment="1">
      <alignment horizontal="right" vertical="center" wrapText="1"/>
    </xf>
    <xf numFmtId="164" fontId="30" fillId="49" borderId="2" xfId="7" applyNumberFormat="1" applyFont="1" applyFill="1" applyBorder="1" applyAlignment="1">
      <alignment horizontal="left" vertical="center" wrapText="1"/>
    </xf>
    <xf numFmtId="49" fontId="6" fillId="47" borderId="2" xfId="1" applyNumberFormat="1" applyFont="1" applyFill="1" applyBorder="1" applyAlignment="1">
      <alignment horizontal="right" vertical="center"/>
    </xf>
    <xf numFmtId="49" fontId="6" fillId="47" borderId="2" xfId="1" applyNumberFormat="1" applyFont="1" applyFill="1" applyBorder="1" applyAlignment="1">
      <alignment horizontal="left" vertical="center" wrapText="1"/>
    </xf>
    <xf numFmtId="49" fontId="6" fillId="47" borderId="2" xfId="1" applyNumberFormat="1" applyFont="1" applyFill="1" applyBorder="1" applyAlignment="1">
      <alignment horizontal="center" vertical="center" wrapText="1"/>
    </xf>
    <xf numFmtId="0" fontId="6" fillId="47" borderId="2" xfId="1" applyNumberFormat="1" applyFont="1" applyFill="1" applyBorder="1" applyAlignment="1">
      <alignment horizontal="left" vertical="center" wrapText="1"/>
    </xf>
    <xf numFmtId="1" fontId="6" fillId="47" borderId="2" xfId="1" applyNumberFormat="1" applyFont="1" applyFill="1" applyBorder="1" applyAlignment="1">
      <alignment horizontal="center" vertical="center" wrapText="1"/>
    </xf>
    <xf numFmtId="49" fontId="6" fillId="0" borderId="9" xfId="1" applyNumberFormat="1" applyFont="1" applyFill="1" applyBorder="1" applyAlignment="1">
      <alignment horizontal="left" vertical="center" wrapText="1"/>
    </xf>
    <xf numFmtId="49" fontId="5" fillId="47" borderId="2" xfId="1" applyNumberFormat="1" applyFont="1" applyFill="1" applyBorder="1" applyAlignment="1">
      <alignment horizontal="left" vertical="center" wrapText="1"/>
    </xf>
    <xf numFmtId="49" fontId="5" fillId="47" borderId="2" xfId="1" applyNumberFormat="1" applyFont="1" applyFill="1" applyBorder="1" applyAlignment="1">
      <alignment vertical="center" wrapText="1"/>
    </xf>
    <xf numFmtId="49" fontId="6" fillId="47" borderId="2" xfId="1" applyNumberFormat="1" applyFont="1" applyFill="1" applyBorder="1" applyAlignment="1">
      <alignment horizontal="right" vertical="center" wrapText="1"/>
    </xf>
    <xf numFmtId="164" fontId="6" fillId="47" borderId="2" xfId="7" applyNumberFormat="1" applyFont="1" applyFill="1" applyBorder="1" applyAlignment="1">
      <alignment horizontal="left" vertical="center" wrapText="1"/>
    </xf>
    <xf numFmtId="2" fontId="5" fillId="11" borderId="2" xfId="1" applyNumberFormat="1" applyFont="1" applyFill="1" applyBorder="1" applyAlignment="1">
      <alignment horizontal="left" vertical="center" wrapText="1"/>
    </xf>
    <xf numFmtId="2" fontId="5" fillId="11" borderId="3" xfId="1" applyNumberFormat="1" applyFont="1" applyFill="1" applyBorder="1" applyAlignment="1">
      <alignment horizontal="left" vertical="center" wrapText="1"/>
    </xf>
    <xf numFmtId="2" fontId="5" fillId="50" borderId="3" xfId="1" applyNumberFormat="1" applyFont="1" applyFill="1" applyBorder="1" applyAlignment="1">
      <alignment horizontal="center" vertical="center" wrapText="1"/>
    </xf>
    <xf numFmtId="2" fontId="5" fillId="55" borderId="3" xfId="1" applyNumberFormat="1" applyFont="1" applyFill="1" applyBorder="1" applyAlignment="1">
      <alignment horizontal="center" vertical="center" wrapText="1"/>
    </xf>
    <xf numFmtId="2" fontId="5" fillId="56" borderId="3" xfId="1" applyNumberFormat="1" applyFont="1" applyFill="1" applyBorder="1" applyAlignment="1">
      <alignment horizontal="center" vertical="center" wrapText="1"/>
    </xf>
    <xf numFmtId="2" fontId="5" fillId="0" borderId="2" xfId="1" applyNumberFormat="1" applyFont="1" applyFill="1" applyBorder="1" applyAlignment="1">
      <alignment horizontal="left" vertical="center" wrapText="1"/>
    </xf>
    <xf numFmtId="0" fontId="5" fillId="11" borderId="2" xfId="1" applyNumberFormat="1" applyFont="1" applyFill="1" applyBorder="1" applyAlignment="1">
      <alignment horizontal="center" vertical="center" wrapText="1"/>
    </xf>
    <xf numFmtId="49" fontId="5" fillId="0" borderId="9" xfId="1" applyNumberFormat="1" applyFont="1" applyFill="1" applyBorder="1" applyAlignment="1">
      <alignment horizontal="left" vertical="center" wrapText="1"/>
    </xf>
    <xf numFmtId="0" fontId="5" fillId="11" borderId="2" xfId="1" applyFont="1" applyFill="1" applyBorder="1" applyAlignment="1">
      <alignment horizontal="center" vertical="center" wrapText="1"/>
    </xf>
    <xf numFmtId="1" fontId="5" fillId="0" borderId="2" xfId="1" applyNumberFormat="1" applyFont="1" applyFill="1" applyBorder="1" applyAlignment="1">
      <alignment horizontal="right" vertical="center"/>
    </xf>
    <xf numFmtId="164" fontId="5" fillId="0" borderId="2" xfId="7" applyFont="1" applyFill="1" applyBorder="1" applyAlignment="1">
      <alignment vertical="center"/>
    </xf>
    <xf numFmtId="164" fontId="5" fillId="0" borderId="2" xfId="7" applyNumberFormat="1" applyFont="1" applyFill="1" applyBorder="1" applyAlignment="1">
      <alignment vertical="center"/>
    </xf>
    <xf numFmtId="49" fontId="28" fillId="0" borderId="67" xfId="1" applyNumberFormat="1" applyFont="1" applyFill="1" applyBorder="1" applyAlignment="1">
      <alignment vertical="center" wrapText="1"/>
    </xf>
    <xf numFmtId="2" fontId="5" fillId="10" borderId="2" xfId="1" applyNumberFormat="1" applyFont="1" applyFill="1" applyBorder="1" applyAlignment="1">
      <alignment horizontal="center" vertical="center" wrapText="1"/>
    </xf>
    <xf numFmtId="2" fontId="56" fillId="20" borderId="3" xfId="1" applyNumberFormat="1" applyFont="1" applyFill="1" applyBorder="1" applyAlignment="1">
      <alignment horizontal="center" vertical="center" wrapText="1"/>
    </xf>
    <xf numFmtId="2" fontId="5" fillId="0" borderId="2" xfId="1" applyNumberFormat="1" applyFont="1" applyFill="1" applyBorder="1" applyAlignment="1">
      <alignment horizontal="center" vertical="center" wrapText="1"/>
    </xf>
    <xf numFmtId="0" fontId="5" fillId="0" borderId="10" xfId="1" applyFont="1" applyFill="1" applyBorder="1" applyAlignment="1">
      <alignment horizontal="left" vertical="center" wrapText="1"/>
    </xf>
    <xf numFmtId="49" fontId="5" fillId="0" borderId="10" xfId="1" applyNumberFormat="1" applyFont="1" applyFill="1" applyBorder="1" applyAlignment="1">
      <alignment horizontal="left" vertical="center" wrapText="1"/>
    </xf>
    <xf numFmtId="49" fontId="5" fillId="0" borderId="10" xfId="1" applyNumberFormat="1" applyFont="1" applyFill="1" applyBorder="1" applyAlignment="1">
      <alignment horizontal="center" vertical="center" wrapText="1"/>
    </xf>
    <xf numFmtId="164" fontId="35" fillId="0" borderId="2" xfId="7" applyNumberFormat="1" applyFont="1" applyFill="1" applyBorder="1" applyAlignment="1">
      <alignment horizontal="left" vertical="center"/>
    </xf>
    <xf numFmtId="49" fontId="5" fillId="47" borderId="2" xfId="1" applyNumberFormat="1" applyFont="1" applyFill="1" applyBorder="1" applyAlignment="1">
      <alignment vertical="top" wrapText="1"/>
    </xf>
    <xf numFmtId="1" fontId="6" fillId="0" borderId="2" xfId="1" applyNumberFormat="1" applyFont="1" applyFill="1" applyBorder="1" applyAlignment="1">
      <alignment horizontal="center" vertical="center" wrapText="1"/>
    </xf>
    <xf numFmtId="2" fontId="5" fillId="0" borderId="3" xfId="1" applyNumberFormat="1" applyFont="1" applyFill="1" applyBorder="1" applyAlignment="1">
      <alignment horizontal="left" vertical="top" wrapText="1"/>
    </xf>
    <xf numFmtId="0" fontId="5" fillId="11" borderId="2" xfId="1" applyFont="1" applyFill="1" applyBorder="1" applyAlignment="1">
      <alignment horizontal="left" vertical="top" wrapText="1"/>
    </xf>
    <xf numFmtId="2" fontId="5" fillId="0" borderId="3" xfId="1" applyNumberFormat="1" applyFont="1" applyFill="1" applyBorder="1" applyAlignment="1">
      <alignment horizontal="left" vertical="center" wrapText="1"/>
    </xf>
    <xf numFmtId="2" fontId="5" fillId="11" borderId="2" xfId="1" applyNumberFormat="1" applyFont="1" applyFill="1" applyBorder="1" applyAlignment="1">
      <alignment horizontal="left" vertical="top" wrapText="1"/>
    </xf>
    <xf numFmtId="0" fontId="5" fillId="11" borderId="2" xfId="1" applyNumberFormat="1" applyFont="1" applyFill="1" applyBorder="1" applyAlignment="1">
      <alignment horizontal="left" vertical="center" wrapText="1" indent="2"/>
    </xf>
    <xf numFmtId="49" fontId="5" fillId="0" borderId="9" xfId="1" applyNumberFormat="1" applyFont="1" applyFill="1" applyBorder="1" applyAlignment="1">
      <alignment horizontal="left" vertical="center" wrapText="1" indent="2"/>
    </xf>
    <xf numFmtId="49" fontId="5" fillId="11" borderId="2" xfId="1" applyNumberFormat="1" applyFont="1" applyFill="1" applyBorder="1" applyAlignment="1">
      <alignment horizontal="left" vertical="center" wrapText="1"/>
    </xf>
    <xf numFmtId="0" fontId="5" fillId="11" borderId="10" xfId="1" applyNumberFormat="1" applyFont="1" applyFill="1" applyBorder="1" applyAlignment="1">
      <alignment horizontal="center" vertical="center" wrapText="1"/>
    </xf>
    <xf numFmtId="49" fontId="5" fillId="11" borderId="10" xfId="1" applyNumberFormat="1" applyFont="1" applyFill="1" applyBorder="1" applyAlignment="1">
      <alignment vertical="center" wrapText="1"/>
    </xf>
    <xf numFmtId="164" fontId="35" fillId="11" borderId="2" xfId="7" applyFont="1" applyFill="1" applyBorder="1" applyAlignment="1">
      <alignment vertical="center"/>
    </xf>
    <xf numFmtId="2" fontId="56" fillId="12" borderId="3" xfId="1" applyNumberFormat="1" applyFont="1" applyFill="1" applyBorder="1" applyAlignment="1">
      <alignment horizontal="center" vertical="center" wrapText="1"/>
    </xf>
    <xf numFmtId="0" fontId="35" fillId="0" borderId="3" xfId="1" applyFont="1" applyFill="1" applyBorder="1" applyAlignment="1">
      <alignment horizontal="left" vertical="center" wrapText="1"/>
    </xf>
    <xf numFmtId="0" fontId="5" fillId="11" borderId="3" xfId="1" applyNumberFormat="1" applyFont="1" applyFill="1" applyBorder="1" applyAlignment="1">
      <alignment horizontal="center" vertical="center" wrapText="1"/>
    </xf>
    <xf numFmtId="49" fontId="5" fillId="11" borderId="3" xfId="1" applyNumberFormat="1" applyFont="1" applyFill="1" applyBorder="1" applyAlignment="1">
      <alignment horizontal="center" vertical="center" wrapText="1"/>
    </xf>
    <xf numFmtId="164" fontId="35" fillId="0" borderId="2" xfId="30" applyNumberFormat="1" applyFont="1" applyFill="1" applyBorder="1" applyAlignment="1">
      <alignment vertical="center"/>
    </xf>
    <xf numFmtId="0" fontId="5" fillId="0" borderId="10" xfId="1" applyFont="1" applyFill="1" applyBorder="1" applyAlignment="1">
      <alignment horizontal="left" vertical="center" wrapText="1"/>
    </xf>
    <xf numFmtId="0" fontId="35" fillId="0" borderId="10" xfId="1" applyFont="1" applyFill="1" applyBorder="1" applyAlignment="1">
      <alignment horizontal="left" vertical="center" wrapText="1"/>
    </xf>
    <xf numFmtId="0" fontId="5" fillId="11" borderId="10" xfId="1" applyNumberFormat="1" applyFont="1" applyFill="1" applyBorder="1" applyAlignment="1">
      <alignment horizontal="center" vertical="center" wrapText="1"/>
    </xf>
    <xf numFmtId="49" fontId="5" fillId="11" borderId="10" xfId="1" applyNumberFormat="1" applyFont="1" applyFill="1" applyBorder="1" applyAlignment="1">
      <alignment horizontal="center" vertical="center" wrapText="1"/>
    </xf>
    <xf numFmtId="164" fontId="35" fillId="11" borderId="2" xfId="30" applyNumberFormat="1" applyFont="1" applyFill="1" applyBorder="1" applyAlignment="1">
      <alignment vertical="center"/>
    </xf>
    <xf numFmtId="0" fontId="5" fillId="0" borderId="2" xfId="1" applyFont="1" applyFill="1" applyBorder="1" applyAlignment="1">
      <alignment horizontal="right" vertical="center" wrapText="1"/>
    </xf>
    <xf numFmtId="0" fontId="5" fillId="0" borderId="2" xfId="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9" xfId="1" applyNumberFormat="1" applyFont="1" applyFill="1" applyBorder="1" applyAlignment="1">
      <alignment horizontal="left" vertical="center" wrapText="1"/>
    </xf>
    <xf numFmtId="0" fontId="5" fillId="0" borderId="10" xfId="1" applyFont="1" applyFill="1" applyBorder="1" applyAlignment="1">
      <alignment horizontal="center" vertical="center" wrapText="1"/>
    </xf>
    <xf numFmtId="49" fontId="5" fillId="0" borderId="10" xfId="1" applyNumberFormat="1" applyFont="1" applyFill="1" applyBorder="1" applyAlignment="1">
      <alignment horizontal="center" vertical="top" wrapText="1"/>
    </xf>
    <xf numFmtId="0" fontId="6" fillId="0" borderId="2" xfId="1" applyFont="1" applyFill="1" applyBorder="1" applyAlignment="1">
      <alignment horizontal="right" vertical="center" wrapText="1"/>
    </xf>
    <xf numFmtId="2" fontId="6" fillId="0" borderId="2" xfId="1" applyNumberFormat="1" applyFont="1" applyFill="1" applyBorder="1" applyAlignment="1">
      <alignment horizontal="left" vertical="center" wrapText="1"/>
    </xf>
    <xf numFmtId="2" fontId="6" fillId="0" borderId="2" xfId="1" applyNumberFormat="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2" xfId="1" applyFont="1" applyFill="1" applyBorder="1" applyAlignment="1">
      <alignment horizontal="right" vertical="center"/>
    </xf>
    <xf numFmtId="164" fontId="32" fillId="0" borderId="2" xfId="7" applyFont="1" applyFill="1" applyBorder="1" applyAlignment="1">
      <alignment vertical="center"/>
    </xf>
    <xf numFmtId="164" fontId="6" fillId="0" borderId="2" xfId="7" applyNumberFormat="1" applyFont="1" applyFill="1" applyBorder="1" applyAlignment="1">
      <alignment vertical="center"/>
    </xf>
    <xf numFmtId="2" fontId="5" fillId="0" borderId="3" xfId="1" applyNumberFormat="1" applyFont="1" applyFill="1" applyBorder="1" applyAlignment="1">
      <alignment horizontal="left" vertical="top" wrapText="1" indent="1"/>
    </xf>
    <xf numFmtId="49" fontId="5" fillId="11" borderId="2" xfId="1" applyNumberFormat="1" applyFont="1" applyFill="1" applyBorder="1" applyAlignment="1">
      <alignment horizontal="left" vertical="center" wrapText="1" indent="2"/>
    </xf>
    <xf numFmtId="0" fontId="35" fillId="0" borderId="3" xfId="1" applyFont="1" applyFill="1" applyBorder="1" applyAlignment="1">
      <alignment horizontal="center" vertical="top" wrapText="1"/>
    </xf>
    <xf numFmtId="2" fontId="6" fillId="0" borderId="3" xfId="1" applyNumberFormat="1" applyFont="1" applyFill="1" applyBorder="1" applyAlignment="1">
      <alignment horizontal="left" vertical="center" wrapText="1"/>
    </xf>
    <xf numFmtId="0" fontId="6" fillId="0" borderId="2" xfId="1" applyFont="1" applyFill="1" applyBorder="1" applyAlignment="1">
      <alignment horizontal="left" vertical="top" wrapText="1"/>
    </xf>
    <xf numFmtId="164" fontId="32" fillId="11" borderId="2" xfId="7" applyNumberFormat="1" applyFont="1" applyFill="1" applyBorder="1" applyAlignment="1">
      <alignment vertical="center"/>
    </xf>
    <xf numFmtId="164" fontId="32" fillId="0" borderId="2" xfId="7" applyNumberFormat="1" applyFont="1" applyFill="1" applyBorder="1" applyAlignment="1">
      <alignment horizontal="left" vertical="center"/>
    </xf>
    <xf numFmtId="164" fontId="32" fillId="0" borderId="2" xfId="7" applyNumberFormat="1" applyFont="1" applyFill="1" applyBorder="1" applyAlignment="1">
      <alignment vertical="center"/>
    </xf>
    <xf numFmtId="9" fontId="35" fillId="0" borderId="2" xfId="30" applyFont="1" applyFill="1" applyBorder="1" applyAlignment="1">
      <alignment vertical="center"/>
    </xf>
    <xf numFmtId="164" fontId="6" fillId="10" borderId="2" xfId="7" applyNumberFormat="1" applyFont="1" applyFill="1" applyBorder="1" applyAlignment="1">
      <alignment horizontal="left" vertical="center" wrapText="1"/>
    </xf>
    <xf numFmtId="2" fontId="5" fillId="0" borderId="3" xfId="1" applyNumberFormat="1" applyFont="1" applyFill="1" applyBorder="1" applyAlignment="1">
      <alignment horizontal="left" vertical="center" wrapText="1" indent="1"/>
    </xf>
    <xf numFmtId="9" fontId="5" fillId="11" borderId="2" xfId="30" applyFont="1" applyFill="1" applyBorder="1" applyAlignment="1">
      <alignment horizontal="left" vertical="center" wrapText="1" indent="2"/>
    </xf>
    <xf numFmtId="2" fontId="5" fillId="0" borderId="3" xfId="1" applyNumberFormat="1" applyFont="1" applyFill="1" applyBorder="1" applyAlignment="1">
      <alignment horizontal="center" vertical="center" wrapText="1"/>
    </xf>
    <xf numFmtId="49" fontId="30" fillId="57" borderId="2" xfId="1" applyNumberFormat="1" applyFont="1" applyFill="1" applyBorder="1" applyAlignment="1">
      <alignment horizontal="right" vertical="center"/>
    </xf>
    <xf numFmtId="49" fontId="30" fillId="57" borderId="2" xfId="1" applyNumberFormat="1" applyFont="1" applyFill="1" applyBorder="1" applyAlignment="1">
      <alignment horizontal="left" vertical="center" wrapText="1"/>
    </xf>
    <xf numFmtId="49" fontId="30" fillId="57" borderId="2" xfId="1" applyNumberFormat="1" applyFont="1" applyFill="1" applyBorder="1" applyAlignment="1">
      <alignment horizontal="center" vertical="center" wrapText="1"/>
    </xf>
    <xf numFmtId="49" fontId="56" fillId="57" borderId="2" xfId="1" applyNumberFormat="1" applyFont="1" applyFill="1" applyBorder="1" applyAlignment="1">
      <alignment horizontal="left" vertical="center" wrapText="1"/>
    </xf>
    <xf numFmtId="49" fontId="56" fillId="57" borderId="2" xfId="1" applyNumberFormat="1" applyFont="1" applyFill="1" applyBorder="1" applyAlignment="1">
      <alignment vertical="center" wrapText="1"/>
    </xf>
    <xf numFmtId="49" fontId="30" fillId="57" borderId="2" xfId="1" applyNumberFormat="1" applyFont="1" applyFill="1" applyBorder="1" applyAlignment="1">
      <alignment vertical="center" wrapText="1"/>
    </xf>
    <xf numFmtId="164" fontId="30" fillId="57" borderId="2" xfId="16" applyFont="1" applyFill="1" applyBorder="1" applyAlignment="1">
      <alignment horizontal="right" vertical="center" wrapText="1"/>
    </xf>
    <xf numFmtId="49" fontId="5" fillId="0" borderId="3" xfId="1" applyNumberFormat="1" applyFont="1" applyFill="1" applyBorder="1" applyAlignment="1">
      <alignment horizontal="left" vertical="center" wrapText="1"/>
    </xf>
    <xf numFmtId="0" fontId="5" fillId="11" borderId="2" xfId="1" applyNumberFormat="1" applyFont="1" applyFill="1" applyBorder="1" applyAlignment="1">
      <alignment horizontal="left" vertical="center" wrapText="1"/>
    </xf>
    <xf numFmtId="164" fontId="5" fillId="11" borderId="2" xfId="7" applyFont="1" applyFill="1" applyBorder="1" applyAlignment="1">
      <alignment horizontal="center" vertical="center" wrapText="1"/>
    </xf>
    <xf numFmtId="164" fontId="5" fillId="11" borderId="2" xfId="1" applyNumberFormat="1" applyFont="1" applyFill="1" applyBorder="1" applyAlignment="1">
      <alignment horizontal="center" vertical="center" wrapText="1"/>
    </xf>
    <xf numFmtId="49" fontId="5" fillId="0" borderId="3" xfId="1" applyNumberFormat="1" applyFont="1" applyFill="1" applyBorder="1" applyAlignment="1">
      <alignment horizontal="left" vertical="top" wrapText="1"/>
    </xf>
    <xf numFmtId="0" fontId="5" fillId="0" borderId="3" xfId="1" applyNumberFormat="1" applyFont="1" applyFill="1" applyBorder="1" applyAlignment="1">
      <alignment horizontal="center" vertical="center" wrapText="1"/>
    </xf>
    <xf numFmtId="49" fontId="38" fillId="0" borderId="3" xfId="1" applyNumberFormat="1" applyFont="1" applyFill="1" applyBorder="1" applyAlignment="1">
      <alignment horizontal="center" vertical="top" wrapText="1"/>
    </xf>
    <xf numFmtId="164" fontId="35" fillId="0" borderId="2" xfId="7" applyFont="1" applyFill="1" applyBorder="1" applyAlignment="1">
      <alignment horizontal="center" vertical="center"/>
    </xf>
    <xf numFmtId="9" fontId="5" fillId="0" borderId="2" xfId="1" applyNumberFormat="1" applyFont="1" applyFill="1" applyBorder="1" applyAlignment="1">
      <alignment horizontal="right" vertical="center"/>
    </xf>
    <xf numFmtId="164" fontId="38" fillId="0" borderId="3" xfId="7" applyNumberFormat="1" applyFont="1" applyFill="1" applyBorder="1" applyAlignment="1">
      <alignment vertical="top" wrapText="1"/>
    </xf>
    <xf numFmtId="164" fontId="28" fillId="0" borderId="67" xfId="1" applyNumberFormat="1" applyFont="1" applyFill="1" applyBorder="1" applyAlignment="1">
      <alignment vertical="center" wrapText="1"/>
    </xf>
    <xf numFmtId="164" fontId="5" fillId="11" borderId="2" xfId="16" applyFont="1" applyFill="1" applyBorder="1" applyAlignment="1">
      <alignment horizontal="center" vertical="center" wrapText="1"/>
    </xf>
    <xf numFmtId="49" fontId="6" fillId="0" borderId="2" xfId="1" applyNumberFormat="1" applyFont="1" applyFill="1" applyBorder="1" applyAlignment="1">
      <alignment horizontal="right" vertical="center"/>
    </xf>
    <xf numFmtId="49" fontId="6" fillId="11" borderId="2" xfId="1" applyNumberFormat="1" applyFont="1" applyFill="1" applyBorder="1" applyAlignment="1">
      <alignment horizontal="left" vertical="center" wrapText="1"/>
    </xf>
    <xf numFmtId="49" fontId="6" fillId="11" borderId="3" xfId="1" applyNumberFormat="1" applyFont="1" applyFill="1" applyBorder="1" applyAlignment="1">
      <alignment horizontal="left" vertical="center" wrapText="1"/>
    </xf>
    <xf numFmtId="49" fontId="61" fillId="11" borderId="2" xfId="1" applyNumberFormat="1" applyFont="1" applyFill="1" applyBorder="1" applyAlignment="1">
      <alignment horizontal="left" vertical="center" wrapText="1"/>
    </xf>
    <xf numFmtId="164" fontId="6" fillId="11" borderId="2" xfId="7" applyFont="1" applyFill="1" applyBorder="1" applyAlignment="1">
      <alignment horizontal="center" vertical="center" wrapText="1"/>
    </xf>
    <xf numFmtId="49" fontId="6" fillId="11" borderId="2" xfId="1" applyNumberFormat="1" applyFont="1" applyFill="1" applyBorder="1" applyAlignment="1">
      <alignment horizontal="center" vertical="center" wrapText="1"/>
    </xf>
    <xf numFmtId="164" fontId="32" fillId="0" borderId="2" xfId="7" applyFont="1" applyFill="1" applyBorder="1" applyAlignment="1">
      <alignment horizontal="right" vertical="center"/>
    </xf>
    <xf numFmtId="41" fontId="6" fillId="0" borderId="2" xfId="18" applyFont="1" applyFill="1" applyBorder="1" applyAlignment="1">
      <alignment horizontal="right" vertical="center"/>
    </xf>
    <xf numFmtId="164" fontId="32" fillId="0" borderId="3" xfId="7" applyNumberFormat="1" applyFont="1" applyFill="1" applyBorder="1" applyAlignment="1">
      <alignment horizontal="center" vertical="center" wrapText="1"/>
    </xf>
    <xf numFmtId="164" fontId="16" fillId="0" borderId="67" xfId="1" applyNumberFormat="1" applyFont="1" applyFill="1" applyBorder="1" applyAlignment="1">
      <alignment vertical="center" wrapText="1"/>
    </xf>
    <xf numFmtId="49" fontId="38" fillId="11" borderId="2" xfId="1" applyNumberFormat="1" applyFont="1" applyFill="1" applyBorder="1" applyAlignment="1">
      <alignment horizontal="left" vertical="center" wrapText="1"/>
    </xf>
    <xf numFmtId="49" fontId="5" fillId="11" borderId="2" xfId="1" applyNumberFormat="1" applyFont="1" applyFill="1" applyBorder="1" applyAlignment="1">
      <alignment horizontal="center" vertical="center" wrapText="1"/>
    </xf>
    <xf numFmtId="164" fontId="35" fillId="0" borderId="2" xfId="7" applyFont="1" applyFill="1" applyBorder="1" applyAlignment="1">
      <alignment horizontal="right" vertical="center"/>
    </xf>
    <xf numFmtId="41" fontId="5" fillId="0" borderId="2" xfId="18" applyFont="1" applyFill="1" applyBorder="1" applyAlignment="1">
      <alignment horizontal="right" vertical="center"/>
    </xf>
    <xf numFmtId="164" fontId="35" fillId="0" borderId="3" xfId="7" applyNumberFormat="1" applyFont="1" applyFill="1" applyBorder="1" applyAlignment="1">
      <alignment horizontal="center" vertical="top" wrapText="1"/>
    </xf>
    <xf numFmtId="41" fontId="35" fillId="0" borderId="2" xfId="18" applyFont="1" applyFill="1" applyBorder="1" applyAlignment="1">
      <alignment horizontal="right" vertical="center"/>
    </xf>
    <xf numFmtId="2" fontId="6" fillId="0" borderId="2" xfId="1" applyNumberFormat="1" applyFont="1" applyFill="1" applyBorder="1" applyAlignment="1">
      <alignment horizontal="right" vertical="top" wrapText="1"/>
    </xf>
    <xf numFmtId="2" fontId="6" fillId="0" borderId="3" xfId="1" applyNumberFormat="1" applyFont="1" applyFill="1" applyBorder="1" applyAlignment="1">
      <alignment horizontal="left" vertical="top" wrapText="1"/>
    </xf>
    <xf numFmtId="2" fontId="56" fillId="58" borderId="3" xfId="1" applyNumberFormat="1" applyFont="1" applyFill="1" applyBorder="1" applyAlignment="1">
      <alignment horizontal="center" vertical="center" wrapText="1"/>
    </xf>
    <xf numFmtId="2" fontId="56" fillId="56" borderId="3" xfId="1" applyNumberFormat="1" applyFont="1" applyFill="1" applyBorder="1" applyAlignment="1">
      <alignment horizontal="center" vertical="center" wrapText="1"/>
    </xf>
    <xf numFmtId="2" fontId="6" fillId="0" borderId="2" xfId="1" applyNumberFormat="1" applyFont="1" applyFill="1" applyBorder="1" applyAlignment="1">
      <alignment horizontal="left" vertical="top" wrapText="1"/>
    </xf>
    <xf numFmtId="0" fontId="6" fillId="0" borderId="2" xfId="1" applyNumberFormat="1" applyFont="1" applyFill="1" applyBorder="1" applyAlignment="1">
      <alignment horizontal="left" vertical="center" wrapText="1" indent="2"/>
    </xf>
    <xf numFmtId="49" fontId="6" fillId="0" borderId="9" xfId="1" applyNumberFormat="1" applyFont="1" applyFill="1" applyBorder="1" applyAlignment="1">
      <alignment horizontal="left" vertical="center" wrapText="1" indent="2"/>
    </xf>
    <xf numFmtId="49" fontId="5" fillId="0" borderId="10" xfId="1" applyNumberFormat="1" applyFont="1" applyFill="1" applyBorder="1" applyAlignment="1">
      <alignment vertical="center" wrapText="1"/>
    </xf>
    <xf numFmtId="164" fontId="5" fillId="0" borderId="2" xfId="7" applyFont="1" applyFill="1" applyBorder="1" applyAlignment="1">
      <alignment horizontal="center" vertical="center" wrapText="1"/>
    </xf>
    <xf numFmtId="164" fontId="38" fillId="0" borderId="2" xfId="7" applyNumberFormat="1" applyFont="1" applyFill="1" applyBorder="1" applyAlignment="1">
      <alignment horizontal="left" vertical="center" wrapText="1"/>
    </xf>
    <xf numFmtId="164" fontId="5" fillId="0" borderId="2" xfId="16" applyFont="1" applyFill="1" applyBorder="1" applyAlignment="1">
      <alignment vertical="center" wrapText="1"/>
    </xf>
    <xf numFmtId="2" fontId="6" fillId="0" borderId="2" xfId="1" applyNumberFormat="1" applyFont="1" applyFill="1" applyBorder="1" applyAlignment="1">
      <alignment horizontal="right" vertical="center" wrapText="1"/>
    </xf>
    <xf numFmtId="0" fontId="6" fillId="0" borderId="2" xfId="1" applyNumberFormat="1" applyFont="1" applyFill="1" applyBorder="1" applyAlignment="1">
      <alignment horizontal="left" vertical="center" wrapText="1"/>
    </xf>
    <xf numFmtId="9" fontId="6" fillId="0" borderId="2" xfId="1" applyNumberFormat="1" applyFont="1" applyFill="1" applyBorder="1" applyAlignment="1">
      <alignment horizontal="right" vertical="center"/>
    </xf>
    <xf numFmtId="2" fontId="5" fillId="0" borderId="2" xfId="1" applyNumberFormat="1" applyFont="1" applyFill="1" applyBorder="1" applyAlignment="1">
      <alignment horizontal="right" vertical="center" wrapText="1"/>
    </xf>
    <xf numFmtId="0" fontId="5" fillId="0" borderId="3" xfId="1" applyNumberFormat="1" applyFont="1" applyFill="1" applyBorder="1" applyAlignment="1">
      <alignment horizontal="left" vertical="center" wrapText="1"/>
    </xf>
    <xf numFmtId="0" fontId="5" fillId="0" borderId="3" xfId="1" applyNumberFormat="1" applyFont="1" applyFill="1" applyBorder="1" applyAlignment="1">
      <alignment horizontal="left" vertical="top" wrapText="1" indent="1"/>
    </xf>
    <xf numFmtId="0" fontId="5" fillId="0" borderId="3" xfId="1" applyNumberFormat="1" applyFont="1" applyFill="1" applyBorder="1" applyAlignment="1">
      <alignment horizontal="left" vertical="top" wrapText="1"/>
    </xf>
    <xf numFmtId="164" fontId="5"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top" wrapText="1"/>
    </xf>
    <xf numFmtId="164" fontId="6" fillId="0" borderId="2" xfId="7"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64" fontId="32" fillId="0" borderId="10" xfId="7" applyNumberFormat="1" applyFont="1" applyFill="1" applyBorder="1" applyAlignment="1">
      <alignment vertical="center"/>
    </xf>
    <xf numFmtId="164" fontId="61" fillId="0" borderId="2" xfId="7" applyNumberFormat="1" applyFont="1" applyFill="1" applyBorder="1" applyAlignment="1">
      <alignment horizontal="left" vertical="center" wrapText="1"/>
    </xf>
    <xf numFmtId="0" fontId="5" fillId="0" borderId="3" xfId="1" applyNumberFormat="1" applyFont="1" applyFill="1" applyBorder="1" applyAlignment="1">
      <alignment horizontal="left" vertical="center" wrapText="1" indent="1"/>
    </xf>
    <xf numFmtId="0" fontId="6" fillId="0" borderId="3" xfId="1" applyNumberFormat="1" applyFont="1" applyFill="1" applyBorder="1" applyAlignment="1">
      <alignment horizontal="left" vertical="center" wrapText="1"/>
    </xf>
    <xf numFmtId="49" fontId="5" fillId="0" borderId="3" xfId="1" applyNumberFormat="1" applyFont="1" applyFill="1" applyBorder="1" applyAlignment="1">
      <alignment horizontal="center" vertical="top" wrapText="1"/>
    </xf>
    <xf numFmtId="164" fontId="6" fillId="0" borderId="2" xfId="7" applyFont="1" applyFill="1" applyBorder="1" applyAlignment="1">
      <alignment horizontal="right" vertical="center"/>
    </xf>
    <xf numFmtId="164" fontId="6" fillId="0" borderId="2" xfId="7" applyFont="1" applyFill="1" applyBorder="1" applyAlignment="1">
      <alignment vertical="center"/>
    </xf>
    <xf numFmtId="164" fontId="6" fillId="0" borderId="10" xfId="7" applyNumberFormat="1" applyFont="1" applyFill="1" applyBorder="1" applyAlignment="1">
      <alignment vertical="center"/>
    </xf>
    <xf numFmtId="164" fontId="6" fillId="0" borderId="2" xfId="7" applyNumberFormat="1" applyFont="1" applyFill="1" applyBorder="1" applyAlignment="1">
      <alignment horizontal="left" vertical="center" wrapText="1"/>
    </xf>
    <xf numFmtId="49" fontId="5" fillId="0" borderId="2" xfId="1" applyNumberFormat="1" applyFont="1" applyFill="1" applyBorder="1" applyAlignment="1">
      <alignment horizontal="left" vertical="top" wrapText="1" indent="1"/>
    </xf>
    <xf numFmtId="49" fontId="38" fillId="0" borderId="2" xfId="1" applyNumberFormat="1" applyFont="1" applyFill="1" applyBorder="1" applyAlignment="1">
      <alignment horizontal="left" vertical="center" wrapText="1"/>
    </xf>
    <xf numFmtId="164" fontId="5" fillId="0" borderId="2" xfId="7" applyFont="1" applyFill="1" applyBorder="1" applyAlignment="1">
      <alignment vertical="center" wrapText="1"/>
    </xf>
    <xf numFmtId="164" fontId="30" fillId="57" borderId="2" xfId="16" applyFont="1" applyFill="1" applyBorder="1" applyAlignment="1">
      <alignment horizontal="left" vertical="center" wrapText="1"/>
    </xf>
    <xf numFmtId="49" fontId="2" fillId="0" borderId="67" xfId="1" applyNumberFormat="1" applyFont="1" applyFill="1" applyBorder="1" applyAlignment="1">
      <alignment horizontal="left" vertical="center" wrapText="1"/>
    </xf>
    <xf numFmtId="0" fontId="6" fillId="47" borderId="2" xfId="1" applyNumberFormat="1" applyFont="1" applyFill="1" applyBorder="1" applyAlignment="1">
      <alignment horizontal="center" vertical="center" wrapText="1"/>
    </xf>
    <xf numFmtId="49" fontId="16" fillId="0" borderId="67" xfId="1" applyNumberFormat="1" applyFont="1" applyFill="1" applyBorder="1" applyAlignment="1">
      <alignment horizontal="left" vertical="center" wrapText="1"/>
    </xf>
    <xf numFmtId="0" fontId="5" fillId="11" borderId="3" xfId="1" applyNumberFormat="1" applyFont="1" applyFill="1" applyBorder="1" applyAlignment="1">
      <alignment horizontal="left" vertical="center" wrapText="1"/>
    </xf>
    <xf numFmtId="2" fontId="5" fillId="10" borderId="3" xfId="1" applyNumberFormat="1" applyFont="1" applyFill="1" applyBorder="1" applyAlignment="1">
      <alignment horizontal="center" vertical="center" wrapText="1"/>
    </xf>
    <xf numFmtId="49" fontId="5" fillId="11" borderId="10" xfId="1" applyNumberFormat="1" applyFont="1" applyFill="1" applyBorder="1" applyAlignment="1">
      <alignment horizontal="left" vertical="center" wrapText="1"/>
    </xf>
    <xf numFmtId="0" fontId="5" fillId="11" borderId="2" xfId="1" applyFont="1" applyFill="1" applyBorder="1" applyAlignment="1">
      <alignment horizontal="left" vertical="center"/>
    </xf>
    <xf numFmtId="164" fontId="35" fillId="0" borderId="2" xfId="7" applyFont="1" applyFill="1" applyBorder="1" applyAlignment="1">
      <alignment horizontal="left" vertical="center"/>
    </xf>
    <xf numFmtId="164" fontId="35" fillId="11" borderId="2" xfId="7" applyNumberFormat="1" applyFont="1" applyFill="1" applyBorder="1" applyAlignment="1">
      <alignment horizontal="left" vertical="center"/>
    </xf>
    <xf numFmtId="49" fontId="28" fillId="0" borderId="67" xfId="1" applyNumberFormat="1" applyFont="1" applyFill="1" applyBorder="1" applyAlignment="1">
      <alignment horizontal="left" vertical="center" wrapText="1"/>
    </xf>
    <xf numFmtId="49" fontId="6" fillId="11" borderId="2" xfId="1" applyNumberFormat="1" applyFont="1" applyFill="1" applyBorder="1" applyAlignment="1">
      <alignment horizontal="right" vertical="center"/>
    </xf>
    <xf numFmtId="0" fontId="6" fillId="11" borderId="2" xfId="1" applyNumberFormat="1" applyFont="1" applyFill="1" applyBorder="1" applyAlignment="1">
      <alignment horizontal="left" vertical="center" wrapText="1"/>
    </xf>
    <xf numFmtId="2" fontId="6" fillId="11" borderId="2" xfId="1" applyNumberFormat="1" applyFont="1" applyFill="1" applyBorder="1" applyAlignment="1">
      <alignment horizontal="left" vertical="center" wrapText="1"/>
    </xf>
    <xf numFmtId="49" fontId="104" fillId="11" borderId="2" xfId="1" applyNumberFormat="1" applyFont="1" applyFill="1" applyBorder="1" applyAlignment="1">
      <alignment horizontal="left" vertical="center" wrapText="1"/>
    </xf>
    <xf numFmtId="49" fontId="104" fillId="11" borderId="10" xfId="1" applyNumberFormat="1" applyFont="1" applyFill="1" applyBorder="1" applyAlignment="1">
      <alignment horizontal="left" vertical="center" wrapText="1"/>
    </xf>
    <xf numFmtId="0" fontId="6" fillId="11" borderId="2" xfId="1" applyFont="1" applyFill="1" applyBorder="1" applyAlignment="1">
      <alignment horizontal="left" vertical="center" wrapText="1"/>
    </xf>
    <xf numFmtId="0" fontId="6" fillId="11" borderId="2" xfId="1" applyFont="1" applyFill="1" applyBorder="1" applyAlignment="1">
      <alignment horizontal="left" vertical="center"/>
    </xf>
    <xf numFmtId="164" fontId="32" fillId="0" borderId="2" xfId="7" applyFont="1" applyFill="1" applyBorder="1" applyAlignment="1">
      <alignment horizontal="left" vertical="center"/>
    </xf>
    <xf numFmtId="164" fontId="32" fillId="11" borderId="2" xfId="7" applyNumberFormat="1" applyFont="1" applyFill="1" applyBorder="1" applyAlignment="1">
      <alignment horizontal="left" vertical="center"/>
    </xf>
    <xf numFmtId="49" fontId="5" fillId="11" borderId="2" xfId="1" applyNumberFormat="1" applyFont="1" applyFill="1" applyBorder="1" applyAlignment="1">
      <alignment horizontal="right" vertical="center"/>
    </xf>
    <xf numFmtId="0" fontId="5" fillId="11" borderId="10" xfId="1" applyNumberFormat="1" applyFont="1" applyFill="1" applyBorder="1" applyAlignment="1">
      <alignment horizontal="left" vertical="center" wrapText="1"/>
    </xf>
    <xf numFmtId="164" fontId="5" fillId="0" borderId="2" xfId="7" applyFont="1" applyFill="1" applyBorder="1" applyAlignment="1">
      <alignment horizontal="left" vertical="center"/>
    </xf>
    <xf numFmtId="0" fontId="5" fillId="0" borderId="2" xfId="1" applyNumberFormat="1" applyFont="1" applyFill="1" applyBorder="1" applyAlignment="1">
      <alignment horizontal="center" vertical="center"/>
    </xf>
    <xf numFmtId="0" fontId="5" fillId="11" borderId="3" xfId="1" applyNumberFormat="1" applyFont="1" applyFill="1" applyBorder="1" applyAlignment="1">
      <alignment horizontal="left" vertical="top" wrapText="1"/>
    </xf>
    <xf numFmtId="2" fontId="5" fillId="0" borderId="2" xfId="1" applyNumberFormat="1" applyFont="1" applyFill="1" applyBorder="1" applyAlignment="1">
      <alignment horizontal="center" vertical="top" wrapText="1"/>
    </xf>
    <xf numFmtId="2" fontId="5" fillId="11" borderId="3" xfId="1" applyNumberFormat="1" applyFont="1" applyFill="1" applyBorder="1" applyAlignment="1">
      <alignment horizontal="left" vertical="top" wrapText="1"/>
    </xf>
    <xf numFmtId="2" fontId="5" fillId="48" borderId="2" xfId="1" applyNumberFormat="1" applyFont="1" applyFill="1" applyBorder="1" applyAlignment="1">
      <alignment horizontal="left" vertical="center" wrapText="1"/>
    </xf>
    <xf numFmtId="49" fontId="5" fillId="48" borderId="2" xfId="1" applyNumberFormat="1" applyFont="1" applyFill="1" applyBorder="1" applyAlignment="1">
      <alignment horizontal="left" vertical="center" wrapText="1"/>
    </xf>
    <xf numFmtId="2" fontId="5" fillId="48" borderId="2" xfId="1" applyNumberFormat="1" applyFont="1" applyFill="1" applyBorder="1" applyAlignment="1">
      <alignment horizontal="center" vertical="center" wrapText="1"/>
    </xf>
    <xf numFmtId="0" fontId="5" fillId="48" borderId="2" xfId="1" applyNumberFormat="1" applyFont="1" applyFill="1" applyBorder="1" applyAlignment="1">
      <alignment horizontal="center" vertical="center" wrapText="1"/>
    </xf>
    <xf numFmtId="49" fontId="56" fillId="48" borderId="2" xfId="1" applyNumberFormat="1" applyFont="1" applyFill="1" applyBorder="1" applyAlignment="1">
      <alignment horizontal="left" vertical="center" wrapText="1"/>
    </xf>
    <xf numFmtId="49" fontId="5" fillId="48" borderId="10" xfId="1" applyNumberFormat="1" applyFont="1" applyFill="1" applyBorder="1" applyAlignment="1">
      <alignment horizontal="left" vertical="center" wrapText="1"/>
    </xf>
    <xf numFmtId="0" fontId="5" fillId="48" borderId="2" xfId="1" applyFont="1" applyFill="1" applyBorder="1" applyAlignment="1">
      <alignment horizontal="left" vertical="center" wrapText="1"/>
    </xf>
    <xf numFmtId="0" fontId="5" fillId="48" borderId="2" xfId="1" applyFont="1" applyFill="1" applyBorder="1" applyAlignment="1">
      <alignment horizontal="left" vertical="center"/>
    </xf>
    <xf numFmtId="164" fontId="5" fillId="48" borderId="2" xfId="7" applyFont="1" applyFill="1" applyBorder="1" applyAlignment="1">
      <alignment horizontal="left" vertical="center"/>
    </xf>
    <xf numFmtId="164" fontId="35" fillId="48" borderId="2" xfId="7" applyNumberFormat="1" applyFont="1" applyFill="1" applyBorder="1" applyAlignment="1">
      <alignment horizontal="left" vertical="center"/>
    </xf>
    <xf numFmtId="2" fontId="38" fillId="0" borderId="3" xfId="1" applyNumberFormat="1" applyFont="1" applyFill="1" applyBorder="1" applyAlignment="1">
      <alignment horizontal="left" vertical="center" wrapText="1"/>
    </xf>
    <xf numFmtId="0" fontId="5" fillId="0" borderId="2" xfId="1" applyFont="1" applyFill="1" applyBorder="1" applyAlignment="1">
      <alignment horizontal="left" vertical="center"/>
    </xf>
    <xf numFmtId="9" fontId="5" fillId="0" borderId="2" xfId="1" applyNumberFormat="1" applyFont="1" applyFill="1" applyBorder="1" applyAlignment="1">
      <alignment horizontal="left" vertical="center"/>
    </xf>
    <xf numFmtId="1" fontId="111" fillId="47" borderId="2" xfId="1" applyNumberFormat="1" applyFont="1" applyFill="1" applyBorder="1" applyAlignment="1">
      <alignment horizontal="center" vertical="center" wrapText="1"/>
    </xf>
    <xf numFmtId="164" fontId="5" fillId="0" borderId="2" xfId="7" applyNumberFormat="1" applyFont="1" applyFill="1" applyBorder="1" applyAlignment="1">
      <alignment horizontal="left" vertical="center"/>
    </xf>
    <xf numFmtId="2" fontId="5" fillId="11" borderId="2" xfId="1" applyNumberFormat="1" applyFont="1" applyFill="1" applyBorder="1" applyAlignment="1">
      <alignment horizontal="center" vertical="center" wrapText="1"/>
    </xf>
    <xf numFmtId="49" fontId="5" fillId="0" borderId="10" xfId="1" applyNumberFormat="1" applyFont="1" applyFill="1" applyBorder="1" applyAlignment="1">
      <alignment horizontal="left" vertical="top" wrapText="1"/>
    </xf>
    <xf numFmtId="164" fontId="35" fillId="11" borderId="6" xfId="7" applyNumberFormat="1" applyFont="1" applyFill="1" applyBorder="1" applyAlignment="1">
      <alignment vertical="center"/>
    </xf>
    <xf numFmtId="2" fontId="5" fillId="11" borderId="3" xfId="1" applyNumberFormat="1" applyFont="1" applyFill="1" applyBorder="1" applyAlignment="1">
      <alignment horizontal="left" vertical="top" wrapText="1" indent="1"/>
    </xf>
    <xf numFmtId="2" fontId="5" fillId="11" borderId="3" xfId="1" applyNumberFormat="1" applyFont="1" applyFill="1" applyBorder="1" applyAlignment="1">
      <alignment horizontal="left" vertical="center" wrapText="1" indent="1"/>
    </xf>
    <xf numFmtId="2" fontId="5" fillId="11" borderId="2" xfId="1" applyNumberFormat="1" applyFont="1" applyFill="1" applyBorder="1" applyAlignment="1">
      <alignment horizontal="center" vertical="top" wrapText="1"/>
    </xf>
    <xf numFmtId="2" fontId="38" fillId="11" borderId="3" xfId="1" applyNumberFormat="1" applyFont="1" applyFill="1" applyBorder="1" applyAlignment="1">
      <alignment horizontal="left" vertical="center" wrapText="1"/>
    </xf>
    <xf numFmtId="9" fontId="5" fillId="11" borderId="2" xfId="1" applyNumberFormat="1" applyFont="1" applyFill="1" applyBorder="1" applyAlignment="1">
      <alignment horizontal="right" vertical="center"/>
    </xf>
    <xf numFmtId="49" fontId="30" fillId="59" borderId="2" xfId="1" applyNumberFormat="1" applyFont="1" applyFill="1" applyBorder="1" applyAlignment="1">
      <alignment horizontal="right" vertical="center"/>
    </xf>
    <xf numFmtId="49" fontId="30" fillId="59" borderId="2" xfId="1" applyNumberFormat="1" applyFont="1" applyFill="1" applyBorder="1" applyAlignment="1">
      <alignment horizontal="left" vertical="center" wrapText="1"/>
    </xf>
    <xf numFmtId="49" fontId="30" fillId="59" borderId="2" xfId="1" applyNumberFormat="1" applyFont="1" applyFill="1" applyBorder="1" applyAlignment="1">
      <alignment horizontal="center" vertical="center" wrapText="1"/>
    </xf>
    <xf numFmtId="49" fontId="56" fillId="59" borderId="2" xfId="1" applyNumberFormat="1" applyFont="1" applyFill="1" applyBorder="1" applyAlignment="1">
      <alignment horizontal="left" vertical="center" wrapText="1"/>
    </xf>
    <xf numFmtId="49" fontId="56" fillId="59" borderId="2" xfId="1" applyNumberFormat="1" applyFont="1" applyFill="1" applyBorder="1" applyAlignment="1">
      <alignment horizontal="center" vertical="center" wrapText="1"/>
    </xf>
    <xf numFmtId="49" fontId="56" fillId="59" borderId="2" xfId="1" applyNumberFormat="1" applyFont="1" applyFill="1" applyBorder="1" applyAlignment="1">
      <alignment vertical="center" wrapText="1"/>
    </xf>
    <xf numFmtId="49" fontId="30" fillId="59" borderId="2" xfId="1" applyNumberFormat="1" applyFont="1" applyFill="1" applyBorder="1" applyAlignment="1">
      <alignment horizontal="right" vertical="center" wrapText="1"/>
    </xf>
    <xf numFmtId="164" fontId="30" fillId="59" borderId="2" xfId="7" applyNumberFormat="1" applyFont="1" applyFill="1" applyBorder="1" applyAlignment="1">
      <alignment horizontal="left" vertical="center" wrapText="1"/>
    </xf>
    <xf numFmtId="9" fontId="5" fillId="0" borderId="2" xfId="30" applyFont="1" applyFill="1" applyBorder="1" applyAlignment="1">
      <alignment horizontal="left" vertical="center" wrapText="1" indent="2"/>
    </xf>
    <xf numFmtId="49" fontId="5" fillId="0" borderId="1" xfId="1" applyNumberFormat="1" applyFont="1" applyFill="1" applyBorder="1" applyAlignment="1">
      <alignment horizontal="left" vertical="center" wrapText="1" indent="2"/>
    </xf>
    <xf numFmtId="49" fontId="35" fillId="0" borderId="2" xfId="1" applyNumberFormat="1" applyFont="1" applyFill="1" applyBorder="1" applyAlignment="1">
      <alignment horizontal="left" vertical="center" wrapText="1"/>
    </xf>
    <xf numFmtId="49" fontId="35" fillId="0" borderId="9" xfId="1" applyNumberFormat="1" applyFont="1" applyFill="1" applyBorder="1" applyAlignment="1">
      <alignment horizontal="left" vertical="center" wrapText="1"/>
    </xf>
    <xf numFmtId="0" fontId="35" fillId="0" borderId="10" xfId="1" applyNumberFormat="1" applyFont="1" applyFill="1" applyBorder="1" applyAlignment="1">
      <alignment horizontal="center" vertical="center" wrapText="1"/>
    </xf>
    <xf numFmtId="49" fontId="35" fillId="0" borderId="2" xfId="1" applyNumberFormat="1" applyFont="1" applyFill="1" applyBorder="1" applyAlignment="1">
      <alignment vertical="center" wrapText="1"/>
    </xf>
    <xf numFmtId="0" fontId="35" fillId="0" borderId="2" xfId="1" applyFont="1" applyFill="1" applyBorder="1" applyAlignment="1">
      <alignment horizontal="left" vertical="center" wrapText="1"/>
    </xf>
    <xf numFmtId="0" fontId="35" fillId="0" borderId="2" xfId="1" applyFont="1" applyFill="1" applyBorder="1" applyAlignment="1">
      <alignment horizontal="right" vertical="center"/>
    </xf>
    <xf numFmtId="164" fontId="35" fillId="0" borderId="2" xfId="16" applyFont="1" applyFill="1" applyBorder="1" applyAlignment="1">
      <alignment vertical="center"/>
    </xf>
    <xf numFmtId="164" fontId="1" fillId="0" borderId="67" xfId="1" applyNumberFormat="1" applyFont="1" applyFill="1" applyBorder="1" applyAlignment="1">
      <alignment vertical="center" wrapText="1"/>
    </xf>
    <xf numFmtId="1" fontId="5" fillId="0" borderId="10" xfId="1" applyNumberFormat="1" applyFont="1" applyFill="1" applyBorder="1" applyAlignment="1">
      <alignment horizontal="center" vertical="center" wrapText="1"/>
    </xf>
    <xf numFmtId="9" fontId="5" fillId="0" borderId="2" xfId="30" applyFont="1" applyFill="1" applyBorder="1" applyAlignment="1">
      <alignment horizontal="left" vertical="center" wrapText="1"/>
    </xf>
    <xf numFmtId="49" fontId="5" fillId="0" borderId="1" xfId="1" applyNumberFormat="1" applyFont="1" applyFill="1" applyBorder="1" applyAlignment="1">
      <alignment horizontal="left" vertical="center" wrapText="1"/>
    </xf>
    <xf numFmtId="49" fontId="5" fillId="0" borderId="3" xfId="1" applyNumberFormat="1" applyFont="1" applyFill="1" applyBorder="1" applyAlignment="1">
      <alignment horizontal="right" vertical="center"/>
    </xf>
    <xf numFmtId="0" fontId="5" fillId="48" borderId="2" xfId="1" applyFont="1" applyFill="1" applyBorder="1" applyAlignment="1">
      <alignment vertical="center"/>
    </xf>
    <xf numFmtId="9" fontId="5" fillId="48" borderId="2" xfId="30" applyFont="1" applyFill="1" applyBorder="1" applyAlignment="1">
      <alignment horizontal="left" vertical="center" wrapText="1"/>
    </xf>
    <xf numFmtId="49" fontId="5" fillId="48" borderId="2" xfId="1" applyNumberFormat="1" applyFont="1" applyFill="1" applyBorder="1" applyAlignment="1">
      <alignment horizontal="center" vertical="center" wrapText="1"/>
    </xf>
    <xf numFmtId="0" fontId="5" fillId="48" borderId="2" xfId="1" applyFont="1" applyFill="1" applyBorder="1" applyAlignment="1">
      <alignment horizontal="center" vertical="center" wrapText="1"/>
    </xf>
    <xf numFmtId="49" fontId="5" fillId="48" borderId="2" xfId="1" applyNumberFormat="1" applyFont="1" applyFill="1" applyBorder="1" applyAlignment="1">
      <alignment vertical="center" wrapText="1"/>
    </xf>
    <xf numFmtId="49" fontId="5" fillId="48" borderId="10" xfId="1" applyNumberFormat="1" applyFont="1" applyFill="1" applyBorder="1" applyAlignment="1">
      <alignment horizontal="center" vertical="center" wrapText="1"/>
    </xf>
    <xf numFmtId="49" fontId="5" fillId="48" borderId="10" xfId="1" applyNumberFormat="1" applyFont="1" applyFill="1" applyBorder="1" applyAlignment="1">
      <alignment vertical="center" wrapText="1"/>
    </xf>
    <xf numFmtId="0" fontId="5" fillId="48" borderId="2" xfId="1" applyFont="1" applyFill="1" applyBorder="1" applyAlignment="1">
      <alignment horizontal="right" vertical="center"/>
    </xf>
    <xf numFmtId="164" fontId="35" fillId="48" borderId="2" xfId="7" applyFont="1" applyFill="1" applyBorder="1" applyAlignment="1">
      <alignment vertical="center"/>
    </xf>
    <xf numFmtId="164" fontId="35" fillId="48" borderId="2" xfId="7" applyNumberFormat="1" applyFont="1" applyFill="1" applyBorder="1" applyAlignment="1">
      <alignment vertical="center"/>
    </xf>
    <xf numFmtId="164" fontId="35" fillId="48" borderId="2" xfId="7" applyNumberFormat="1" applyFont="1" applyFill="1" applyBorder="1" applyAlignment="1">
      <alignment horizontal="center" vertical="center"/>
    </xf>
    <xf numFmtId="49" fontId="5" fillId="0" borderId="1" xfId="1" quotePrefix="1" applyNumberFormat="1" applyFont="1" applyFill="1" applyBorder="1" applyAlignment="1">
      <alignment horizontal="left" vertical="center" wrapText="1"/>
    </xf>
    <xf numFmtId="49" fontId="5" fillId="0" borderId="2" xfId="1" quotePrefix="1" applyNumberFormat="1" applyFont="1" applyFill="1" applyBorder="1" applyAlignment="1">
      <alignment vertical="center" wrapText="1"/>
    </xf>
    <xf numFmtId="164" fontId="38" fillId="11" borderId="2" xfId="7" applyNumberFormat="1" applyFont="1" applyFill="1" applyBorder="1" applyAlignment="1">
      <alignment vertical="center"/>
    </xf>
    <xf numFmtId="49" fontId="28" fillId="0" borderId="67" xfId="1" quotePrefix="1" applyNumberFormat="1" applyFont="1" applyFill="1" applyBorder="1" applyAlignment="1">
      <alignment vertical="center" wrapText="1"/>
    </xf>
    <xf numFmtId="164" fontId="5" fillId="11" borderId="2" xfId="7" applyNumberFormat="1" applyFont="1" applyFill="1" applyBorder="1" applyAlignment="1">
      <alignment vertical="center"/>
    </xf>
    <xf numFmtId="0" fontId="30" fillId="59" borderId="2" xfId="1" applyNumberFormat="1" applyFont="1" applyFill="1" applyBorder="1" applyAlignment="1">
      <alignment horizontal="left" vertical="center" wrapText="1"/>
    </xf>
    <xf numFmtId="0" fontId="30" fillId="59" borderId="2" xfId="1" applyNumberFormat="1" applyFont="1" applyFill="1" applyBorder="1" applyAlignment="1">
      <alignment horizontal="center" vertical="center" wrapText="1"/>
    </xf>
    <xf numFmtId="49" fontId="5" fillId="0" borderId="2" xfId="1" quotePrefix="1" applyNumberFormat="1" applyFont="1" applyFill="1" applyBorder="1" applyAlignment="1">
      <alignment horizontal="left" vertical="center" wrapText="1"/>
    </xf>
    <xf numFmtId="49" fontId="5" fillId="0" borderId="3" xfId="1" quotePrefix="1" applyNumberFormat="1" applyFont="1" applyFill="1" applyBorder="1" applyAlignment="1">
      <alignment horizontal="left" vertical="center" wrapText="1"/>
    </xf>
    <xf numFmtId="0" fontId="5" fillId="11" borderId="2" xfId="1" quotePrefix="1" applyNumberFormat="1" applyFont="1" applyFill="1" applyBorder="1" applyAlignment="1">
      <alignment horizontal="left" vertical="center" wrapText="1"/>
    </xf>
    <xf numFmtId="49" fontId="30" fillId="60" borderId="2" xfId="1" applyNumberFormat="1" applyFont="1" applyFill="1" applyBorder="1" applyAlignment="1">
      <alignment horizontal="right" vertical="center"/>
    </xf>
    <xf numFmtId="49" fontId="30" fillId="60" borderId="2" xfId="1" applyNumberFormat="1" applyFont="1" applyFill="1" applyBorder="1" applyAlignment="1">
      <alignment horizontal="left" vertical="center" wrapText="1"/>
    </xf>
    <xf numFmtId="49" fontId="30" fillId="60" borderId="2" xfId="1" applyNumberFormat="1" applyFont="1" applyFill="1" applyBorder="1" applyAlignment="1">
      <alignment horizontal="center" vertical="center" wrapText="1"/>
    </xf>
    <xf numFmtId="49" fontId="56" fillId="60" borderId="2" xfId="1" applyNumberFormat="1" applyFont="1" applyFill="1" applyBorder="1" applyAlignment="1">
      <alignment horizontal="left" vertical="center" wrapText="1"/>
    </xf>
    <xf numFmtId="49" fontId="56" fillId="60" borderId="2" xfId="1" applyNumberFormat="1" applyFont="1" applyFill="1" applyBorder="1" applyAlignment="1">
      <alignment vertical="center" wrapText="1"/>
    </xf>
    <xf numFmtId="49" fontId="30" fillId="60" borderId="2" xfId="1" applyNumberFormat="1" applyFont="1" applyFill="1" applyBorder="1" applyAlignment="1">
      <alignment horizontal="right" vertical="center" wrapText="1"/>
    </xf>
    <xf numFmtId="164" fontId="30" fillId="60" borderId="2" xfId="7" applyNumberFormat="1" applyFont="1" applyFill="1" applyBorder="1" applyAlignment="1">
      <alignment horizontal="left" vertical="center" wrapText="1"/>
    </xf>
    <xf numFmtId="49" fontId="5" fillId="0" borderId="2" xfId="1" quotePrefix="1" applyNumberFormat="1" applyFont="1" applyFill="1" applyBorder="1" applyAlignment="1">
      <alignment horizontal="center" vertical="center" wrapText="1"/>
    </xf>
    <xf numFmtId="0" fontId="5" fillId="11" borderId="2" xfId="1" quotePrefix="1" applyNumberFormat="1" applyFont="1" applyFill="1" applyBorder="1" applyAlignment="1">
      <alignment horizontal="left" vertical="center" wrapText="1" indent="2"/>
    </xf>
    <xf numFmtId="49" fontId="5" fillId="0" borderId="2" xfId="1" quotePrefix="1" applyNumberFormat="1" applyFont="1" applyFill="1" applyBorder="1" applyAlignment="1">
      <alignment horizontal="center" vertical="top" wrapText="1"/>
    </xf>
    <xf numFmtId="49" fontId="30" fillId="0" borderId="9" xfId="1" applyNumberFormat="1" applyFont="1" applyFill="1" applyBorder="1" applyAlignment="1">
      <alignment horizontal="left" vertical="center" wrapText="1" indent="1"/>
    </xf>
    <xf numFmtId="0" fontId="5" fillId="0" borderId="0" xfId="1" applyFont="1" applyFill="1" applyAlignment="1">
      <alignment horizontal="left" vertical="top" indent="1"/>
    </xf>
    <xf numFmtId="0" fontId="5" fillId="0" borderId="0" xfId="1" applyFont="1" applyAlignment="1">
      <alignment horizontal="left" vertical="top" indent="1"/>
    </xf>
    <xf numFmtId="0" fontId="5" fillId="0" borderId="0" xfId="1" applyFont="1" applyAlignment="1">
      <alignment horizontal="left" vertical="center" indent="1"/>
    </xf>
    <xf numFmtId="0" fontId="5" fillId="0" borderId="0" xfId="1" applyFont="1" applyFill="1" applyBorder="1" applyAlignment="1">
      <alignment horizontal="left" vertical="center" indent="1"/>
    </xf>
    <xf numFmtId="0" fontId="5" fillId="0" borderId="0" xfId="1" applyFont="1" applyAlignment="1">
      <alignment vertical="top" wrapText="1"/>
    </xf>
    <xf numFmtId="0" fontId="5" fillId="0" borderId="0" xfId="1" applyFont="1" applyAlignment="1">
      <alignment horizontal="left" wrapText="1"/>
    </xf>
    <xf numFmtId="0" fontId="5" fillId="0" borderId="0" xfId="1" applyFont="1" applyAlignment="1">
      <alignment horizontal="right"/>
    </xf>
    <xf numFmtId="164" fontId="5" fillId="0" borderId="0" xfId="1" applyNumberFormat="1" applyFont="1"/>
    <xf numFmtId="189" fontId="5" fillId="0" borderId="0" xfId="1" applyNumberFormat="1" applyFont="1"/>
    <xf numFmtId="49" fontId="6" fillId="17" borderId="2" xfId="1" applyNumberFormat="1" applyFont="1" applyFill="1" applyBorder="1" applyAlignment="1">
      <alignment horizontal="right" vertical="center"/>
    </xf>
    <xf numFmtId="49" fontId="6" fillId="9" borderId="2" xfId="1" applyNumberFormat="1" applyFont="1" applyFill="1" applyBorder="1" applyAlignment="1">
      <alignment horizontal="right" vertical="center"/>
    </xf>
    <xf numFmtId="164" fontId="5" fillId="0" borderId="0" xfId="16" applyFont="1" applyAlignment="1">
      <alignment vertical="center"/>
    </xf>
    <xf numFmtId="0" fontId="5" fillId="0" borderId="0" xfId="1" applyFont="1" applyAlignment="1">
      <alignment horizontal="right" vertical="center"/>
    </xf>
    <xf numFmtId="9" fontId="5" fillId="0" borderId="0" xfId="30" applyFont="1"/>
    <xf numFmtId="0" fontId="1" fillId="0" borderId="0" xfId="3" applyFill="1" applyBorder="1"/>
    <xf numFmtId="0" fontId="16" fillId="0" borderId="0" xfId="3" applyFont="1" applyFill="1" applyBorder="1" applyAlignment="1">
      <alignment horizontal="right"/>
    </xf>
    <xf numFmtId="178" fontId="0" fillId="0" borderId="0" xfId="4" applyNumberFormat="1" applyFont="1" applyFill="1" applyBorder="1"/>
    <xf numFmtId="0" fontId="1" fillId="0" borderId="0" xfId="3" applyFill="1"/>
    <xf numFmtId="9" fontId="36" fillId="0" borderId="2" xfId="30" applyFont="1" applyBorder="1" applyAlignment="1">
      <alignment horizontal="center" vertical="center"/>
    </xf>
    <xf numFmtId="0" fontId="32" fillId="24" borderId="3"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4" fillId="25" borderId="2" xfId="0" applyFont="1" applyFill="1" applyBorder="1" applyAlignment="1">
      <alignment horizontal="left" vertical="center" wrapText="1"/>
    </xf>
    <xf numFmtId="0" fontId="101" fillId="23" borderId="4" xfId="0" applyNumberFormat="1" applyFont="1" applyFill="1" applyBorder="1" applyAlignment="1">
      <alignment horizontal="center" vertical="center"/>
    </xf>
    <xf numFmtId="0" fontId="101" fillId="23" borderId="6" xfId="0" applyNumberFormat="1" applyFont="1" applyFill="1" applyBorder="1" applyAlignment="1">
      <alignment horizontal="center" vertical="center"/>
    </xf>
    <xf numFmtId="1" fontId="30" fillId="18" borderId="2" xfId="1" applyNumberFormat="1" applyFont="1" applyFill="1" applyBorder="1" applyAlignment="1">
      <alignment horizontal="center" vertical="center" wrapText="1"/>
    </xf>
    <xf numFmtId="164" fontId="6" fillId="0" borderId="0" xfId="1" applyNumberFormat="1" applyFont="1" applyFill="1" applyAlignment="1">
      <alignment vertical="center"/>
    </xf>
    <xf numFmtId="0" fontId="39" fillId="0" borderId="17" xfId="0" applyFont="1" applyBorder="1" applyAlignment="1">
      <alignment horizontal="left"/>
    </xf>
    <xf numFmtId="10" fontId="0" fillId="0" borderId="0" xfId="30" applyNumberFormat="1" applyFont="1"/>
    <xf numFmtId="0" fontId="113" fillId="61" borderId="31" xfId="0" applyFont="1" applyFill="1" applyBorder="1" applyAlignment="1">
      <alignment horizontal="center" vertical="center" wrapText="1"/>
    </xf>
    <xf numFmtId="0" fontId="113" fillId="61" borderId="33" xfId="0" applyFont="1" applyFill="1" applyBorder="1" applyAlignment="1">
      <alignment horizontal="center" vertical="center" wrapText="1"/>
    </xf>
    <xf numFmtId="0" fontId="113" fillId="61" borderId="37" xfId="0" applyFont="1" applyFill="1" applyBorder="1" applyAlignment="1">
      <alignment horizontal="center" vertical="center" wrapText="1"/>
    </xf>
    <xf numFmtId="0" fontId="113" fillId="61" borderId="34" xfId="0" applyFont="1" applyFill="1" applyBorder="1" applyAlignment="1">
      <alignment horizontal="center" vertical="center" wrapText="1"/>
    </xf>
    <xf numFmtId="0" fontId="113" fillId="61" borderId="33" xfId="0" applyFont="1" applyFill="1" applyBorder="1" applyAlignment="1">
      <alignment vertical="center" wrapText="1"/>
    </xf>
    <xf numFmtId="0" fontId="113" fillId="61" borderId="37" xfId="0" applyFont="1" applyFill="1" applyBorder="1" applyAlignment="1">
      <alignment vertical="center" wrapText="1"/>
    </xf>
    <xf numFmtId="0" fontId="113" fillId="61" borderId="34" xfId="0" applyFont="1" applyFill="1" applyBorder="1" applyAlignment="1">
      <alignment vertical="center" wrapText="1"/>
    </xf>
    <xf numFmtId="0" fontId="113" fillId="61" borderId="31" xfId="0" applyFont="1" applyFill="1" applyBorder="1" applyAlignment="1">
      <alignment horizontal="center" vertical="center" wrapText="1"/>
    </xf>
    <xf numFmtId="0" fontId="113" fillId="61" borderId="42" xfId="0" applyFont="1" applyFill="1" applyBorder="1" applyAlignment="1">
      <alignment horizontal="center" vertical="center" wrapText="1"/>
    </xf>
    <xf numFmtId="0" fontId="113" fillId="61" borderId="23" xfId="0" applyFont="1" applyFill="1" applyBorder="1" applyAlignment="1">
      <alignment horizontal="center" vertical="center" wrapText="1"/>
    </xf>
    <xf numFmtId="0" fontId="114" fillId="0" borderId="23" xfId="0" applyFont="1" applyBorder="1" applyAlignment="1">
      <alignment horizontal="justify" vertical="center" wrapText="1"/>
    </xf>
    <xf numFmtId="164" fontId="114" fillId="0" borderId="23" xfId="16" applyFont="1" applyBorder="1" applyAlignment="1">
      <alignment horizontal="center" vertical="center" wrapText="1"/>
    </xf>
    <xf numFmtId="10" fontId="114" fillId="0" borderId="23" xfId="30" applyNumberFormat="1" applyFont="1" applyBorder="1" applyAlignment="1">
      <alignment horizontal="center" vertical="center" wrapText="1"/>
    </xf>
    <xf numFmtId="0" fontId="115" fillId="0" borderId="23" xfId="0" applyFont="1" applyBorder="1" applyAlignment="1">
      <alignment vertical="center" wrapText="1"/>
    </xf>
    <xf numFmtId="164" fontId="115" fillId="0" borderId="23" xfId="16" applyFont="1" applyBorder="1" applyAlignment="1">
      <alignment horizontal="center" vertical="center" wrapText="1"/>
    </xf>
    <xf numFmtId="10" fontId="115" fillId="0" borderId="23" xfId="30" applyNumberFormat="1" applyFont="1" applyBorder="1" applyAlignment="1">
      <alignment horizontal="center" vertical="center" wrapText="1"/>
    </xf>
    <xf numFmtId="0" fontId="114" fillId="0" borderId="23" xfId="0" applyFont="1" applyBorder="1" applyAlignment="1">
      <alignment vertical="center" wrapText="1"/>
    </xf>
    <xf numFmtId="164" fontId="114" fillId="0" borderId="23" xfId="16" applyFont="1" applyFill="1" applyBorder="1" applyAlignment="1">
      <alignment horizontal="center" vertical="center" wrapText="1"/>
    </xf>
    <xf numFmtId="0" fontId="115" fillId="62" borderId="23" xfId="0" applyFont="1" applyFill="1" applyBorder="1" applyAlignment="1">
      <alignment horizontal="center" vertical="center" wrapText="1"/>
    </xf>
    <xf numFmtId="164" fontId="115" fillId="62" borderId="23" xfId="16" applyFont="1" applyFill="1" applyBorder="1" applyAlignment="1">
      <alignment horizontal="center" vertical="center" wrapText="1"/>
    </xf>
    <xf numFmtId="10" fontId="113" fillId="62" borderId="23" xfId="30" applyNumberFormat="1" applyFont="1" applyFill="1" applyBorder="1" applyAlignment="1">
      <alignment horizontal="center" vertical="center" wrapText="1"/>
    </xf>
    <xf numFmtId="189" fontId="114" fillId="0" borderId="23" xfId="16" applyNumberFormat="1" applyFont="1" applyBorder="1" applyAlignment="1">
      <alignment horizontal="center" vertical="center" wrapText="1"/>
    </xf>
    <xf numFmtId="182" fontId="114" fillId="0" borderId="23" xfId="30" applyNumberFormat="1" applyFont="1" applyBorder="1" applyAlignment="1">
      <alignment horizontal="center" vertical="center" wrapText="1"/>
    </xf>
    <xf numFmtId="189" fontId="115" fillId="0" borderId="23" xfId="16" applyNumberFormat="1" applyFont="1" applyBorder="1" applyAlignment="1">
      <alignment horizontal="center" vertical="center" wrapText="1"/>
    </xf>
    <xf numFmtId="182" fontId="115" fillId="0" borderId="23" xfId="30" applyNumberFormat="1" applyFont="1" applyBorder="1" applyAlignment="1">
      <alignment horizontal="center" vertical="center" wrapText="1"/>
    </xf>
    <xf numFmtId="43" fontId="0" fillId="0" borderId="0" xfId="0" applyNumberFormat="1"/>
    <xf numFmtId="189" fontId="114" fillId="0" borderId="23" xfId="16" applyNumberFormat="1" applyFont="1" applyFill="1" applyBorder="1" applyAlignment="1">
      <alignment horizontal="center" vertical="center" wrapText="1"/>
    </xf>
    <xf numFmtId="189" fontId="115" fillId="62" borderId="23" xfId="16" applyNumberFormat="1" applyFont="1" applyFill="1" applyBorder="1" applyAlignment="1">
      <alignment horizontal="center" vertical="center" wrapText="1"/>
    </xf>
    <xf numFmtId="182" fontId="113" fillId="62" borderId="23" xfId="30" applyNumberFormat="1" applyFont="1" applyFill="1" applyBorder="1" applyAlignment="1">
      <alignment horizontal="center" vertical="center" wrapText="1"/>
    </xf>
    <xf numFmtId="189" fontId="0" fillId="0" borderId="0" xfId="16" applyNumberFormat="1" applyFont="1"/>
    <xf numFmtId="0" fontId="39" fillId="0" borderId="17" xfId="0" applyFont="1" applyBorder="1" applyAlignment="1"/>
    <xf numFmtId="0" fontId="39" fillId="0" borderId="0" xfId="0" applyFont="1" applyBorder="1" applyAlignment="1"/>
    <xf numFmtId="0" fontId="0" fillId="0" borderId="0" xfId="0" applyBorder="1"/>
    <xf numFmtId="9" fontId="114" fillId="0" borderId="23" xfId="30" applyNumberFormat="1" applyFont="1" applyBorder="1" applyAlignment="1">
      <alignment horizontal="center" vertical="center" wrapText="1"/>
    </xf>
    <xf numFmtId="9" fontId="115" fillId="0" borderId="23" xfId="30" applyNumberFormat="1" applyFont="1" applyBorder="1" applyAlignment="1">
      <alignment horizontal="center" vertical="center" wrapText="1"/>
    </xf>
    <xf numFmtId="182" fontId="0" fillId="0" borderId="0" xfId="30" applyNumberFormat="1" applyFont="1"/>
    <xf numFmtId="9" fontId="113" fillId="62" borderId="23" xfId="30" applyNumberFormat="1" applyFont="1" applyFill="1" applyBorder="1" applyAlignment="1">
      <alignment horizontal="center" vertical="center" wrapText="1"/>
    </xf>
    <xf numFmtId="0" fontId="5" fillId="0" borderId="0" xfId="1" applyNumberFormat="1" applyFont="1" applyFill="1" applyAlignment="1">
      <alignment horizontal="left" vertical="top"/>
    </xf>
    <xf numFmtId="49" fontId="16" fillId="0" borderId="3" xfId="1" applyNumberFormat="1" applyFont="1" applyFill="1" applyBorder="1" applyAlignment="1">
      <alignment horizontal="center" vertical="center" wrapText="1"/>
    </xf>
    <xf numFmtId="49" fontId="16" fillId="0" borderId="10" xfId="1" applyNumberFormat="1" applyFont="1" applyFill="1" applyBorder="1" applyAlignment="1">
      <alignment horizontal="center" vertical="center" wrapText="1"/>
    </xf>
    <xf numFmtId="0" fontId="47" fillId="0" borderId="2" xfId="1" applyNumberFormat="1" applyFont="1" applyFill="1" applyBorder="1" applyAlignment="1">
      <alignment horizontal="left" vertical="top" wrapText="1"/>
    </xf>
    <xf numFmtId="0" fontId="47" fillId="0" borderId="2" xfId="1" applyNumberFormat="1" applyFont="1" applyFill="1" applyBorder="1" applyAlignment="1">
      <alignment horizontal="left" vertical="center" wrapText="1"/>
    </xf>
    <xf numFmtId="0" fontId="49" fillId="0" borderId="2" xfId="1" applyNumberFormat="1" applyFont="1" applyFill="1" applyBorder="1" applyAlignment="1">
      <alignment horizontal="left" vertical="top" wrapText="1"/>
    </xf>
    <xf numFmtId="0" fontId="35" fillId="0" borderId="2" xfId="1" applyNumberFormat="1" applyFont="1" applyFill="1" applyBorder="1" applyAlignment="1">
      <alignment horizontal="left" vertical="top" wrapText="1"/>
    </xf>
    <xf numFmtId="164" fontId="108" fillId="17" borderId="4" xfId="1" applyNumberFormat="1" applyFont="1" applyFill="1" applyBorder="1" applyAlignment="1">
      <alignment horizontal="center" vertical="center"/>
    </xf>
    <xf numFmtId="164" fontId="108" fillId="17" borderId="5" xfId="1" applyNumberFormat="1" applyFont="1" applyFill="1" applyBorder="1" applyAlignment="1">
      <alignment horizontal="center" vertical="center"/>
    </xf>
    <xf numFmtId="164" fontId="108" fillId="17" borderId="6" xfId="1" applyNumberFormat="1" applyFont="1" applyFill="1" applyBorder="1" applyAlignment="1">
      <alignment horizontal="center" vertical="center"/>
    </xf>
    <xf numFmtId="0" fontId="108" fillId="4" borderId="2" xfId="1" applyFont="1" applyFill="1" applyBorder="1" applyAlignment="1">
      <alignment horizontal="center" vertical="center"/>
    </xf>
    <xf numFmtId="0" fontId="54" fillId="16" borderId="4" xfId="1" applyFont="1" applyFill="1" applyBorder="1" applyAlignment="1">
      <alignment horizontal="center" vertical="center" wrapText="1"/>
    </xf>
    <xf numFmtId="0" fontId="54" fillId="16" borderId="5" xfId="1" applyFont="1" applyFill="1" applyBorder="1" applyAlignment="1">
      <alignment horizontal="center" vertical="center" wrapText="1"/>
    </xf>
    <xf numFmtId="0" fontId="54" fillId="16" borderId="6" xfId="1" applyFont="1" applyFill="1" applyBorder="1" applyAlignment="1">
      <alignment horizontal="center" vertical="center" wrapText="1"/>
    </xf>
    <xf numFmtId="0" fontId="54" fillId="39" borderId="4" xfId="1" applyFont="1" applyFill="1" applyBorder="1" applyAlignment="1">
      <alignment horizontal="center" vertical="center"/>
    </xf>
    <xf numFmtId="0" fontId="54" fillId="39" borderId="5" xfId="1" applyFont="1" applyFill="1" applyBorder="1" applyAlignment="1">
      <alignment horizontal="center" vertical="center"/>
    </xf>
    <xf numFmtId="0" fontId="54" fillId="39" borderId="6" xfId="1" applyFont="1" applyFill="1" applyBorder="1" applyAlignment="1">
      <alignment horizontal="center" vertical="center"/>
    </xf>
    <xf numFmtId="0" fontId="54" fillId="39" borderId="2" xfId="1" applyFont="1" applyFill="1" applyBorder="1" applyAlignment="1">
      <alignment horizontal="center" vertical="center"/>
    </xf>
    <xf numFmtId="0" fontId="108" fillId="55" borderId="4" xfId="1" applyFont="1" applyFill="1" applyBorder="1" applyAlignment="1">
      <alignment horizontal="center" vertical="center"/>
    </xf>
    <xf numFmtId="0" fontId="108" fillId="55" borderId="5" xfId="1" applyFont="1" applyFill="1" applyBorder="1" applyAlignment="1">
      <alignment horizontal="center" vertical="center"/>
    </xf>
    <xf numFmtId="0" fontId="108" fillId="55" borderId="6" xfId="1" applyFont="1" applyFill="1" applyBorder="1" applyAlignment="1">
      <alignment horizontal="center" vertical="center"/>
    </xf>
    <xf numFmtId="0" fontId="54" fillId="60" borderId="1" xfId="1" applyFont="1" applyFill="1" applyBorder="1" applyAlignment="1">
      <alignment horizontal="center" vertical="center"/>
    </xf>
    <xf numFmtId="0" fontId="54" fillId="60" borderId="0" xfId="1" applyFont="1" applyFill="1" applyBorder="1" applyAlignment="1">
      <alignment horizontal="center" vertical="center"/>
    </xf>
    <xf numFmtId="49" fontId="6" fillId="0" borderId="68" xfId="1" applyNumberFormat="1" applyFont="1" applyFill="1" applyBorder="1" applyAlignment="1">
      <alignment horizontal="center" vertical="center" wrapText="1"/>
    </xf>
    <xf numFmtId="49" fontId="6" fillId="0" borderId="50" xfId="1" applyNumberFormat="1" applyFont="1" applyFill="1" applyBorder="1" applyAlignment="1">
      <alignment horizontal="center" vertical="center" wrapText="1"/>
    </xf>
    <xf numFmtId="49" fontId="6" fillId="0" borderId="69" xfId="1" applyNumberFormat="1" applyFont="1" applyFill="1" applyBorder="1" applyAlignment="1">
      <alignment horizontal="center" vertical="center" wrapText="1"/>
    </xf>
    <xf numFmtId="49" fontId="61" fillId="0" borderId="51" xfId="1" applyNumberFormat="1" applyFont="1" applyFill="1" applyBorder="1" applyAlignment="1">
      <alignment horizontal="center" vertical="center" wrapText="1"/>
    </xf>
    <xf numFmtId="49" fontId="6" fillId="0" borderId="70" xfId="1" applyNumberFormat="1" applyFont="1" applyFill="1" applyBorder="1" applyAlignment="1">
      <alignment horizontal="center" vertical="center" wrapText="1"/>
    </xf>
    <xf numFmtId="49" fontId="6" fillId="0" borderId="71" xfId="1" applyNumberFormat="1" applyFont="1" applyFill="1" applyBorder="1" applyAlignment="1">
      <alignment horizontal="center" vertical="center" wrapText="1"/>
    </xf>
    <xf numFmtId="49" fontId="6" fillId="0" borderId="70" xfId="1" applyNumberFormat="1" applyFont="1" applyFill="1" applyBorder="1" applyAlignment="1">
      <alignment horizontal="center" vertical="center" wrapText="1"/>
    </xf>
    <xf numFmtId="49" fontId="61" fillId="0" borderId="53" xfId="1" applyNumberFormat="1" applyFont="1" applyFill="1" applyBorder="1" applyAlignment="1">
      <alignment horizontal="center" vertical="center" wrapText="1"/>
    </xf>
    <xf numFmtId="164" fontId="30" fillId="18" borderId="2" xfId="7" applyNumberFormat="1" applyFont="1" applyFill="1" applyBorder="1" applyAlignment="1">
      <alignment horizontal="right" vertical="center" wrapText="1"/>
    </xf>
    <xf numFmtId="164" fontId="30" fillId="0" borderId="2" xfId="7" applyNumberFormat="1" applyFont="1" applyFill="1" applyBorder="1" applyAlignment="1">
      <alignment horizontal="right" vertical="center" wrapText="1"/>
    </xf>
    <xf numFmtId="0" fontId="6" fillId="0" borderId="0" xfId="1" applyNumberFormat="1" applyFont="1" applyAlignment="1">
      <alignment horizontal="left" vertical="top"/>
    </xf>
    <xf numFmtId="0" fontId="5" fillId="0" borderId="0" xfId="1" applyNumberFormat="1" applyFont="1" applyFill="1" applyAlignment="1">
      <alignment horizontal="right" vertical="center"/>
    </xf>
    <xf numFmtId="0" fontId="0" fillId="0" borderId="0" xfId="0" applyNumberFormat="1"/>
    <xf numFmtId="0" fontId="107" fillId="4" borderId="4" xfId="1" applyNumberFormat="1" applyFont="1" applyFill="1" applyBorder="1" applyAlignment="1">
      <alignment horizontal="center" vertical="center"/>
    </xf>
    <xf numFmtId="0" fontId="107" fillId="4" borderId="5" xfId="1" applyNumberFormat="1" applyFont="1" applyFill="1" applyBorder="1" applyAlignment="1">
      <alignment horizontal="center" vertical="center"/>
    </xf>
    <xf numFmtId="0" fontId="108" fillId="55" borderId="4" xfId="1" applyNumberFormat="1" applyFont="1" applyFill="1" applyBorder="1" applyAlignment="1">
      <alignment horizontal="center" vertical="center"/>
    </xf>
    <xf numFmtId="0" fontId="6" fillId="11" borderId="2" xfId="1" applyNumberFormat="1" applyFont="1" applyFill="1" applyBorder="1" applyAlignment="1">
      <alignment horizontal="center" vertical="center"/>
    </xf>
    <xf numFmtId="0" fontId="6" fillId="0" borderId="3"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5" fillId="0" borderId="0" xfId="1" applyNumberFormat="1" applyFont="1" applyAlignment="1">
      <alignment horizontal="right" vertical="top"/>
    </xf>
    <xf numFmtId="164" fontId="49" fillId="51" borderId="2" xfId="7" applyNumberFormat="1" applyFont="1" applyFill="1" applyBorder="1" applyAlignment="1">
      <alignment vertical="center"/>
    </xf>
    <xf numFmtId="164" fontId="32" fillId="9" borderId="2" xfId="7" applyNumberFormat="1" applyFont="1" applyFill="1" applyBorder="1" applyAlignment="1">
      <alignment vertical="center"/>
    </xf>
    <xf numFmtId="0" fontId="35" fillId="0" borderId="2" xfId="16" applyNumberFormat="1" applyFont="1" applyFill="1" applyBorder="1" applyAlignment="1">
      <alignment vertical="center"/>
    </xf>
    <xf numFmtId="164" fontId="30" fillId="35" borderId="2" xfId="16" applyFont="1" applyFill="1" applyBorder="1" applyAlignment="1">
      <alignment horizontal="left" vertical="center" wrapText="1"/>
    </xf>
    <xf numFmtId="164" fontId="56" fillId="35" borderId="2" xfId="16" applyFont="1" applyFill="1" applyBorder="1" applyAlignment="1">
      <alignment horizontal="left" vertical="center" wrapText="1"/>
    </xf>
    <xf numFmtId="164" fontId="5" fillId="0" borderId="2" xfId="16" applyFont="1" applyBorder="1" applyAlignment="1">
      <alignment vertical="center"/>
    </xf>
    <xf numFmtId="164" fontId="5" fillId="51" borderId="2" xfId="16" applyFont="1" applyFill="1" applyBorder="1" applyAlignment="1">
      <alignment vertical="center"/>
    </xf>
    <xf numFmtId="164" fontId="5" fillId="52" borderId="2" xfId="16" applyFont="1" applyFill="1" applyBorder="1" applyAlignment="1">
      <alignment vertical="center"/>
    </xf>
    <xf numFmtId="164" fontId="5" fillId="0" borderId="2" xfId="16" applyFont="1" applyFill="1" applyBorder="1" applyAlignment="1">
      <alignment vertical="center"/>
    </xf>
    <xf numFmtId="164" fontId="47" fillId="0" borderId="2" xfId="16" applyFont="1" applyFill="1" applyBorder="1" applyAlignment="1">
      <alignment vertical="center"/>
    </xf>
    <xf numFmtId="164" fontId="6" fillId="0" borderId="2" xfId="16" applyFont="1" applyFill="1" applyBorder="1" applyAlignment="1">
      <alignment vertical="center"/>
    </xf>
    <xf numFmtId="0" fontId="47" fillId="0" borderId="2" xfId="1" applyFont="1" applyBorder="1" applyAlignment="1">
      <alignment horizontal="right" vertical="top"/>
    </xf>
    <xf numFmtId="0" fontId="32" fillId="4" borderId="0" xfId="0" applyFont="1" applyFill="1" applyAlignment="1">
      <alignment horizontal="center" vertical="center"/>
    </xf>
    <xf numFmtId="0" fontId="32" fillId="4" borderId="0" xfId="0" applyFont="1" applyFill="1" applyAlignment="1">
      <alignment horizontal="left" vertical="center"/>
    </xf>
    <xf numFmtId="0" fontId="35" fillId="0" borderId="0" xfId="0" applyFont="1" applyAlignment="1">
      <alignment horizontal="right" vertical="center"/>
    </xf>
    <xf numFmtId="0" fontId="35" fillId="0" borderId="0" xfId="0" applyFont="1" applyAlignment="1">
      <alignment horizontal="left" vertical="center"/>
    </xf>
    <xf numFmtId="49" fontId="35" fillId="0" borderId="0" xfId="0" applyNumberFormat="1" applyFont="1" applyAlignment="1">
      <alignment vertical="center"/>
    </xf>
    <xf numFmtId="14" fontId="35" fillId="0" borderId="0" xfId="0" applyNumberFormat="1" applyFont="1" applyAlignment="1">
      <alignment vertical="center"/>
    </xf>
    <xf numFmtId="0" fontId="35" fillId="0" borderId="0" xfId="0" applyFont="1" applyAlignment="1">
      <alignment horizontal="left" vertical="center" wrapText="1"/>
    </xf>
    <xf numFmtId="0" fontId="38" fillId="0" borderId="0" xfId="0" applyFont="1" applyAlignment="1">
      <alignment horizontal="right" vertical="center"/>
    </xf>
    <xf numFmtId="0" fontId="38" fillId="0" borderId="0" xfId="0" applyFont="1" applyAlignment="1">
      <alignment horizontal="left" vertical="center"/>
    </xf>
    <xf numFmtId="49" fontId="38" fillId="0" borderId="0" xfId="0" applyNumberFormat="1" applyFont="1" applyAlignment="1">
      <alignment vertical="center"/>
    </xf>
    <xf numFmtId="0" fontId="38" fillId="0" borderId="0" xfId="0" applyFont="1" applyAlignment="1">
      <alignment vertical="center"/>
    </xf>
    <xf numFmtId="9" fontId="35" fillId="0" borderId="0" xfId="0" applyNumberFormat="1" applyFont="1" applyAlignment="1">
      <alignment vertical="center"/>
    </xf>
    <xf numFmtId="0" fontId="116" fillId="0" borderId="0" xfId="0" applyFont="1" applyFill="1" applyAlignment="1">
      <alignment horizontal="left" vertical="center" wrapText="1"/>
    </xf>
    <xf numFmtId="0" fontId="35" fillId="0" borderId="0" xfId="0" applyFont="1" applyAlignment="1">
      <alignment vertical="center" wrapText="1"/>
    </xf>
    <xf numFmtId="164" fontId="5" fillId="0" borderId="2" xfId="16" applyFont="1" applyFill="1" applyBorder="1" applyAlignment="1">
      <alignment horizontal="right"/>
    </xf>
    <xf numFmtId="49" fontId="6" fillId="0" borderId="51" xfId="1" applyNumberFormat="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164" fontId="30" fillId="12" borderId="70" xfId="7" applyNumberFormat="1" applyFont="1" applyFill="1" applyBorder="1" applyAlignment="1">
      <alignment horizontal="center" vertical="top" wrapText="1"/>
    </xf>
    <xf numFmtId="164" fontId="30" fillId="12" borderId="53" xfId="7" applyNumberFormat="1" applyFont="1" applyFill="1" applyBorder="1" applyAlignment="1">
      <alignment horizontal="center" vertical="top" wrapText="1"/>
    </xf>
    <xf numFmtId="164" fontId="30" fillId="35" borderId="70" xfId="7" applyNumberFormat="1" applyFont="1" applyFill="1" applyBorder="1" applyAlignment="1">
      <alignment horizontal="left" vertical="top" wrapText="1"/>
    </xf>
    <xf numFmtId="164" fontId="30" fillId="35" borderId="53" xfId="7" applyNumberFormat="1" applyFont="1" applyFill="1" applyBorder="1" applyAlignment="1">
      <alignment horizontal="left" vertical="top" wrapText="1"/>
    </xf>
    <xf numFmtId="164" fontId="30" fillId="18" borderId="70" xfId="7" applyNumberFormat="1" applyFont="1" applyFill="1" applyBorder="1" applyAlignment="1">
      <alignment horizontal="right" vertical="top" wrapText="1"/>
    </xf>
    <xf numFmtId="164" fontId="30" fillId="18" borderId="53" xfId="7" applyNumberFormat="1" applyFont="1" applyFill="1" applyBorder="1" applyAlignment="1">
      <alignment horizontal="right" vertical="top" wrapText="1"/>
    </xf>
    <xf numFmtId="164" fontId="6" fillId="44" borderId="70" xfId="7" applyNumberFormat="1" applyFont="1" applyFill="1" applyBorder="1" applyAlignment="1">
      <alignment horizontal="left" vertical="top" wrapText="1"/>
    </xf>
    <xf numFmtId="164" fontId="6" fillId="44" borderId="53" xfId="7" applyNumberFormat="1" applyFont="1" applyFill="1" applyBorder="1" applyAlignment="1">
      <alignment horizontal="left" vertical="top" wrapText="1"/>
    </xf>
    <xf numFmtId="164" fontId="35" fillId="0" borderId="70" xfId="7" applyNumberFormat="1" applyFont="1" applyFill="1" applyBorder="1" applyAlignment="1">
      <alignment vertical="top"/>
    </xf>
    <xf numFmtId="164" fontId="35" fillId="0" borderId="53" xfId="7" applyNumberFormat="1" applyFont="1" applyFill="1" applyBorder="1" applyAlignment="1">
      <alignment vertical="top"/>
    </xf>
    <xf numFmtId="164" fontId="30" fillId="35" borderId="53" xfId="16" applyFont="1" applyFill="1" applyBorder="1" applyAlignment="1">
      <alignment horizontal="left" vertical="top" wrapText="1"/>
    </xf>
    <xf numFmtId="164" fontId="30" fillId="35" borderId="70" xfId="16" applyFont="1" applyFill="1" applyBorder="1" applyAlignment="1">
      <alignment horizontal="left" vertical="top" wrapText="1"/>
    </xf>
    <xf numFmtId="164" fontId="35" fillId="0" borderId="70" xfId="16" applyFont="1" applyFill="1" applyBorder="1" applyAlignment="1">
      <alignment vertical="top"/>
    </xf>
    <xf numFmtId="164" fontId="35" fillId="0" borderId="2" xfId="16" applyFont="1" applyFill="1" applyBorder="1" applyAlignment="1">
      <alignment vertical="top"/>
    </xf>
    <xf numFmtId="164" fontId="35" fillId="0" borderId="53" xfId="16" applyFont="1" applyFill="1" applyBorder="1" applyAlignment="1">
      <alignment vertical="top"/>
    </xf>
    <xf numFmtId="164" fontId="5" fillId="0" borderId="2" xfId="16" applyFont="1" applyFill="1" applyBorder="1" applyAlignment="1">
      <alignment vertical="top"/>
    </xf>
    <xf numFmtId="164" fontId="5" fillId="0" borderId="53" xfId="16" applyFont="1" applyFill="1" applyBorder="1" applyAlignment="1">
      <alignment vertical="top"/>
    </xf>
    <xf numFmtId="164" fontId="5" fillId="0" borderId="70" xfId="16" applyFont="1" applyFill="1" applyBorder="1" applyAlignment="1">
      <alignment vertical="top"/>
    </xf>
    <xf numFmtId="164" fontId="6" fillId="44" borderId="70" xfId="16" applyFont="1" applyFill="1" applyBorder="1" applyAlignment="1">
      <alignment horizontal="left" vertical="top" wrapText="1"/>
    </xf>
    <xf numFmtId="164" fontId="6" fillId="44" borderId="53" xfId="16" applyFont="1" applyFill="1" applyBorder="1" applyAlignment="1">
      <alignment horizontal="left" vertical="top" wrapText="1"/>
    </xf>
    <xf numFmtId="164" fontId="5" fillId="0" borderId="70" xfId="16" applyFont="1" applyFill="1" applyBorder="1" applyAlignment="1">
      <alignment horizontal="right" vertical="top" wrapText="1"/>
    </xf>
    <xf numFmtId="164" fontId="35" fillId="0" borderId="70" xfId="16" applyFont="1" applyFill="1" applyBorder="1" applyAlignment="1">
      <alignment vertical="center"/>
    </xf>
    <xf numFmtId="164" fontId="35" fillId="0" borderId="53" xfId="16" applyFont="1" applyFill="1" applyBorder="1" applyAlignment="1">
      <alignment vertical="center"/>
    </xf>
    <xf numFmtId="164" fontId="6" fillId="44" borderId="70" xfId="16" applyFont="1" applyFill="1" applyBorder="1" applyAlignment="1">
      <alignment horizontal="left" vertical="center" wrapText="1"/>
    </xf>
    <xf numFmtId="164" fontId="6" fillId="44" borderId="53" xfId="16" applyFont="1" applyFill="1" applyBorder="1" applyAlignment="1">
      <alignment horizontal="left" vertical="center" wrapText="1"/>
    </xf>
    <xf numFmtId="164" fontId="49" fillId="51" borderId="70" xfId="16" applyFont="1" applyFill="1" applyBorder="1" applyAlignment="1">
      <alignment vertical="top"/>
    </xf>
    <xf numFmtId="164" fontId="49" fillId="51" borderId="2" xfId="16" applyFont="1" applyFill="1" applyBorder="1" applyAlignment="1">
      <alignment vertical="top"/>
    </xf>
    <xf numFmtId="164" fontId="49" fillId="51" borderId="53" xfId="16" applyFont="1" applyFill="1" applyBorder="1" applyAlignment="1">
      <alignment vertical="top"/>
    </xf>
    <xf numFmtId="164" fontId="49" fillId="28" borderId="70" xfId="16" applyFont="1" applyFill="1" applyBorder="1" applyAlignment="1">
      <alignment vertical="top"/>
    </xf>
    <xf numFmtId="164" fontId="49" fillId="28" borderId="53" xfId="16" applyFont="1" applyFill="1" applyBorder="1" applyAlignment="1">
      <alignment vertical="top"/>
    </xf>
    <xf numFmtId="164" fontId="32" fillId="9" borderId="70" xfId="16" applyFont="1" applyFill="1" applyBorder="1" applyAlignment="1">
      <alignment vertical="top"/>
    </xf>
    <xf numFmtId="164" fontId="32" fillId="9" borderId="53" xfId="16" applyFont="1" applyFill="1" applyBorder="1" applyAlignment="1">
      <alignment vertical="top"/>
    </xf>
    <xf numFmtId="164" fontId="49" fillId="28" borderId="70" xfId="16" applyFont="1" applyFill="1" applyBorder="1" applyAlignment="1">
      <alignment vertical="center"/>
    </xf>
    <xf numFmtId="164" fontId="49" fillId="28" borderId="53" xfId="16" applyFont="1" applyFill="1" applyBorder="1" applyAlignment="1">
      <alignment vertical="center"/>
    </xf>
    <xf numFmtId="164" fontId="35" fillId="11" borderId="70" xfId="16" applyFont="1" applyFill="1" applyBorder="1" applyAlignment="1">
      <alignment vertical="center"/>
    </xf>
    <xf numFmtId="164" fontId="35" fillId="11" borderId="2" xfId="16" applyFont="1" applyFill="1" applyBorder="1" applyAlignment="1">
      <alignment vertical="center"/>
    </xf>
    <xf numFmtId="164" fontId="35" fillId="11" borderId="53" xfId="16" applyFont="1" applyFill="1" applyBorder="1" applyAlignment="1">
      <alignment vertical="center"/>
    </xf>
    <xf numFmtId="164" fontId="30" fillId="18" borderId="70" xfId="16" applyFont="1" applyFill="1" applyBorder="1" applyAlignment="1">
      <alignment horizontal="right" vertical="top" wrapText="1"/>
    </xf>
    <xf numFmtId="164" fontId="30" fillId="18" borderId="2" xfId="16" applyFont="1" applyFill="1" applyBorder="1" applyAlignment="1">
      <alignment horizontal="right" vertical="top" wrapText="1"/>
    </xf>
    <xf numFmtId="164" fontId="30" fillId="18" borderId="53" xfId="16" applyFont="1" applyFill="1" applyBorder="1" applyAlignment="1">
      <alignment horizontal="right" vertical="top" wrapText="1"/>
    </xf>
    <xf numFmtId="164" fontId="5" fillId="11" borderId="70" xfId="16" applyFont="1" applyFill="1" applyBorder="1" applyAlignment="1">
      <alignment vertical="top"/>
    </xf>
    <xf numFmtId="164" fontId="5" fillId="11" borderId="2" xfId="16" applyFont="1" applyFill="1" applyBorder="1" applyAlignment="1">
      <alignment vertical="top"/>
    </xf>
    <xf numFmtId="164" fontId="5" fillId="11" borderId="53" xfId="16" applyFont="1" applyFill="1" applyBorder="1" applyAlignment="1">
      <alignment vertical="top"/>
    </xf>
    <xf numFmtId="164" fontId="30" fillId="0" borderId="70" xfId="16" applyFont="1" applyFill="1" applyBorder="1" applyAlignment="1">
      <alignment horizontal="right" vertical="top" wrapText="1"/>
    </xf>
    <xf numFmtId="164" fontId="30" fillId="0" borderId="2" xfId="16" applyFont="1" applyFill="1" applyBorder="1" applyAlignment="1">
      <alignment horizontal="right" vertical="top" wrapText="1"/>
    </xf>
    <xf numFmtId="164" fontId="30" fillId="0" borderId="53" xfId="16" applyFont="1" applyFill="1" applyBorder="1" applyAlignment="1">
      <alignment horizontal="right" vertical="top" wrapText="1"/>
    </xf>
    <xf numFmtId="164" fontId="30" fillId="35" borderId="72" xfId="16" applyFont="1" applyFill="1" applyBorder="1" applyAlignment="1">
      <alignment horizontal="left" vertical="top" wrapText="1"/>
    </xf>
    <xf numFmtId="164" fontId="30" fillId="35" borderId="56" xfId="16" applyFont="1" applyFill="1" applyBorder="1" applyAlignment="1">
      <alignment horizontal="left" vertical="top" wrapText="1"/>
    </xf>
    <xf numFmtId="164" fontId="30" fillId="35" borderId="58" xfId="16" applyFont="1" applyFill="1" applyBorder="1" applyAlignment="1">
      <alignment horizontal="left" vertical="top" wrapText="1"/>
    </xf>
    <xf numFmtId="0" fontId="12" fillId="34" borderId="2" xfId="1" applyFont="1" applyFill="1" applyBorder="1" applyAlignment="1">
      <alignment vertical="center"/>
    </xf>
    <xf numFmtId="0" fontId="12" fillId="55" borderId="2" xfId="1" applyFont="1" applyFill="1" applyBorder="1" applyAlignment="1">
      <alignment vertical="center"/>
    </xf>
  </cellXfs>
  <cellStyles count="37">
    <cellStyle name="Comma" xfId="8"/>
    <cellStyle name="Hipervínculo" xfId="2" builtinId="8"/>
    <cellStyle name="Hipervínculo 2" xfId="17"/>
    <cellStyle name="Millares" xfId="14" builtinId="3"/>
    <cellStyle name="Millares [0]" xfId="16" builtinId="6"/>
    <cellStyle name="Millares [0] 2" xfId="7"/>
    <cellStyle name="Millares [0] 2 3" xfId="5"/>
    <cellStyle name="Millares [0] 3" xfId="18"/>
    <cellStyle name="Millares [0] 4" xfId="27"/>
    <cellStyle name="Millares 2" xfId="12"/>
    <cellStyle name="Millares 3" xfId="19"/>
    <cellStyle name="Millares 4" xfId="20"/>
    <cellStyle name="Millares 5" xfId="24"/>
    <cellStyle name="Millares 6" xfId="28"/>
    <cellStyle name="Millares 7" xfId="29"/>
    <cellStyle name="Millares 8" xfId="31"/>
    <cellStyle name="Moneda 2" xfId="21"/>
    <cellStyle name="Moneda 3" xfId="22"/>
    <cellStyle name="Moneda 4" xfId="36"/>
    <cellStyle name="Moneda 5 2" xfId="4"/>
    <cellStyle name="Normal" xfId="0" builtinId="0"/>
    <cellStyle name="Normal 10" xfId="34"/>
    <cellStyle name="Normal 14" xfId="35"/>
    <cellStyle name="Normal 2" xfId="1"/>
    <cellStyle name="Normal 2 2" xfId="13"/>
    <cellStyle name="Normal 2 3" xfId="15"/>
    <cellStyle name="Normal 23 2" xfId="3"/>
    <cellStyle name="Normal 3" xfId="11"/>
    <cellStyle name="Normal 4" xfId="23"/>
    <cellStyle name="Normal 5" xfId="26"/>
    <cellStyle name="Normal 6" xfId="33"/>
    <cellStyle name="Percent" xfId="9"/>
    <cellStyle name="Porcentaje" xfId="30" builtinId="5"/>
    <cellStyle name="Porcentaje 2" xfId="10"/>
    <cellStyle name="Porcentaje 3" xfId="25"/>
    <cellStyle name="Porcentaje 4" xfId="32"/>
    <cellStyle name="Porcentaje 4 2" xfId="6"/>
  </cellStyles>
  <dxfs count="0"/>
  <tableStyles count="0" defaultTableStyle="TableStyleMedium2" defaultPivotStyle="PivotStyleLight16"/>
  <colors>
    <mruColors>
      <color rgb="FF8DB4E2"/>
      <color rgb="FF538DD5"/>
      <color rgb="FFFFFFCC"/>
      <color rgb="FF16365C"/>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theme" Target="theme/theme1.xml"/><Relationship Id="rId50" Type="http://schemas.openxmlformats.org/officeDocument/2006/relationships/calcChain" Target="calcChain.xml"/><Relationship Id="rId55"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styles" Target="styles.xml"/><Relationship Id="rId56" Type="http://schemas.openxmlformats.org/officeDocument/2006/relationships/customXml" Target="../customXml/item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sharedStrings" Target="sharedStrings.xml"/><Relationship Id="rId57" Type="http://schemas.openxmlformats.org/officeDocument/2006/relationships/customXml" Target="../customXml/item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Curva</a:t>
            </a:r>
            <a:r>
              <a:rPr lang="es-PY" baseline="0"/>
              <a:t> S por Fuente de Financiamiento </a:t>
            </a:r>
            <a:endParaRPr lang="es-PY"/>
          </a:p>
        </c:rich>
      </c:tx>
      <c:layout>
        <c:manualLayout>
          <c:xMode val="edge"/>
          <c:yMode val="edge"/>
          <c:x val="0.20465910871675699"/>
          <c:y val="4.9326602551821912E-2"/>
        </c:manualLayout>
      </c:layout>
      <c:overlay val="0"/>
    </c:title>
    <c:autoTitleDeleted val="0"/>
    <c:plotArea>
      <c:layout>
        <c:manualLayout>
          <c:layoutTarget val="inner"/>
          <c:xMode val="edge"/>
          <c:yMode val="edge"/>
          <c:x val="0.13293241516919599"/>
          <c:y val="3.1280015617882503E-2"/>
          <c:w val="0.646107130747825"/>
          <c:h val="0.89697514892389385"/>
        </c:manualLayout>
      </c:layout>
      <c:lineChart>
        <c:grouping val="standard"/>
        <c:varyColors val="0"/>
        <c:ser>
          <c:idx val="0"/>
          <c:order val="0"/>
          <c:tx>
            <c:strRef>
              <c:f>'7_Curva S'!$B$9</c:f>
              <c:strCache>
                <c:ptCount val="1"/>
                <c:pt idx="0">
                  <c:v>Valor acum. BID</c:v>
                </c:pt>
              </c:strCache>
            </c:strRef>
          </c:tx>
          <c:marker>
            <c:symbol val="none"/>
          </c:marker>
          <c:cat>
            <c:strRef>
              <c:f>'7_Curva S'!$C$7:$G$7</c:f>
              <c:strCache>
                <c:ptCount val="5"/>
                <c:pt idx="0">
                  <c:v>Año 1</c:v>
                </c:pt>
                <c:pt idx="1">
                  <c:v>Año 2</c:v>
                </c:pt>
                <c:pt idx="2">
                  <c:v>Año 3</c:v>
                </c:pt>
                <c:pt idx="3">
                  <c:v>Año 4</c:v>
                </c:pt>
                <c:pt idx="4">
                  <c:v>Año 5</c:v>
                </c:pt>
              </c:strCache>
            </c:strRef>
          </c:cat>
          <c:val>
            <c:numRef>
              <c:f>'7_Curva S'!$C$9:$G$9</c:f>
              <c:numCache>
                <c:formatCode>_-"$"* #,##0_-;\-"$"* #,##0_-;_-"$"* "-"??_-;_-@_-</c:formatCode>
                <c:ptCount val="5"/>
                <c:pt idx="0">
                  <c:v>13308715.300000001</c:v>
                </c:pt>
                <c:pt idx="1">
                  <c:v>38925600</c:v>
                </c:pt>
                <c:pt idx="2">
                  <c:v>51142000</c:v>
                </c:pt>
                <c:pt idx="3">
                  <c:v>57323000</c:v>
                </c:pt>
                <c:pt idx="4">
                  <c:v>62000000</c:v>
                </c:pt>
              </c:numCache>
            </c:numRef>
          </c:val>
          <c:smooth val="0"/>
          <c:extLst>
            <c:ext xmlns:c16="http://schemas.microsoft.com/office/drawing/2014/chart" uri="{C3380CC4-5D6E-409C-BE32-E72D297353CC}">
              <c16:uniqueId val="{00000000-3E30-478E-B4A1-EC751607654C}"/>
            </c:ext>
          </c:extLst>
        </c:ser>
        <c:ser>
          <c:idx val="1"/>
          <c:order val="1"/>
          <c:tx>
            <c:strRef>
              <c:f>'7_Curva S'!$B$11</c:f>
              <c:strCache>
                <c:ptCount val="1"/>
                <c:pt idx="0">
                  <c:v>Valor acum. CL</c:v>
                </c:pt>
              </c:strCache>
            </c:strRef>
          </c:tx>
          <c:marker>
            <c:symbol val="none"/>
          </c:marker>
          <c:cat>
            <c:strRef>
              <c:f>'7_Curva S'!$C$7:$G$7</c:f>
              <c:strCache>
                <c:ptCount val="5"/>
                <c:pt idx="0">
                  <c:v>Año 1</c:v>
                </c:pt>
                <c:pt idx="1">
                  <c:v>Año 2</c:v>
                </c:pt>
                <c:pt idx="2">
                  <c:v>Año 3</c:v>
                </c:pt>
                <c:pt idx="3">
                  <c:v>Año 4</c:v>
                </c:pt>
                <c:pt idx="4">
                  <c:v>Año 5</c:v>
                </c:pt>
              </c:strCache>
            </c:strRef>
          </c:cat>
          <c:val>
            <c:numRef>
              <c:f>'7_Curva S'!$C$11:$G$11</c:f>
              <c:numCache>
                <c:formatCode>_-"$"* #,##0_-;\-"$"* #,##0_-;_-"$"* "-"??_-;_-@_-</c:formatCode>
                <c:ptCount val="5"/>
                <c:pt idx="0">
                  <c:v>625320</c:v>
                </c:pt>
                <c:pt idx="1">
                  <c:v>1780640</c:v>
                </c:pt>
                <c:pt idx="2">
                  <c:v>2853760</c:v>
                </c:pt>
                <c:pt idx="3">
                  <c:v>3926880</c:v>
                </c:pt>
                <c:pt idx="4">
                  <c:v>5000000</c:v>
                </c:pt>
              </c:numCache>
            </c:numRef>
          </c:val>
          <c:smooth val="0"/>
          <c:extLst>
            <c:ext xmlns:c16="http://schemas.microsoft.com/office/drawing/2014/chart" uri="{C3380CC4-5D6E-409C-BE32-E72D297353CC}">
              <c16:uniqueId val="{00000001-3E30-478E-B4A1-EC751607654C}"/>
            </c:ext>
          </c:extLst>
        </c:ser>
        <c:dLbls>
          <c:showLegendKey val="0"/>
          <c:showVal val="0"/>
          <c:showCatName val="0"/>
          <c:showSerName val="0"/>
          <c:showPercent val="0"/>
          <c:showBubbleSize val="0"/>
        </c:dLbls>
        <c:smooth val="0"/>
        <c:axId val="506854744"/>
        <c:axId val="506855528"/>
      </c:lineChart>
      <c:catAx>
        <c:axId val="506854744"/>
        <c:scaling>
          <c:orientation val="minMax"/>
        </c:scaling>
        <c:delete val="0"/>
        <c:axPos val="b"/>
        <c:numFmt formatCode="General" sourceLinked="0"/>
        <c:majorTickMark val="out"/>
        <c:minorTickMark val="none"/>
        <c:tickLblPos val="nextTo"/>
        <c:crossAx val="506855528"/>
        <c:crosses val="autoZero"/>
        <c:auto val="1"/>
        <c:lblAlgn val="ctr"/>
        <c:lblOffset val="100"/>
        <c:noMultiLvlLbl val="0"/>
      </c:catAx>
      <c:valAx>
        <c:axId val="506855528"/>
        <c:scaling>
          <c:orientation val="minMax"/>
        </c:scaling>
        <c:delete val="0"/>
        <c:axPos val="l"/>
        <c:majorGridlines/>
        <c:numFmt formatCode="_-&quot;$&quot;* #,##0_-;\-&quot;$&quot;* #,##0_-;_-&quot;$&quot;* &quot;-&quot;??_-;_-@_-" sourceLinked="1"/>
        <c:majorTickMark val="out"/>
        <c:minorTickMark val="none"/>
        <c:tickLblPos val="nextTo"/>
        <c:crossAx val="506854744"/>
        <c:crosses val="autoZero"/>
        <c:crossBetween val="between"/>
      </c:valAx>
    </c:plotArea>
    <c:legend>
      <c:legendPos val="r"/>
      <c:layout>
        <c:manualLayout>
          <c:xMode val="edge"/>
          <c:yMode val="edge"/>
          <c:x val="0.80331448068762101"/>
          <c:y val="0.294777444056606"/>
          <c:w val="0.15374939000279128"/>
          <c:h val="0.1328405023752196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Curva</a:t>
            </a:r>
            <a:r>
              <a:rPr lang="es-PY" baseline="0"/>
              <a:t> S Costo Total del Programa </a:t>
            </a:r>
            <a:endParaRPr lang="es-PY"/>
          </a:p>
        </c:rich>
      </c:tx>
      <c:layout>
        <c:manualLayout>
          <c:xMode val="edge"/>
          <c:yMode val="edge"/>
          <c:x val="0.2243114337251573"/>
          <c:y val="3.8747304350939066E-2"/>
        </c:manualLayout>
      </c:layout>
      <c:overlay val="0"/>
    </c:title>
    <c:autoTitleDeleted val="0"/>
    <c:plotArea>
      <c:layout>
        <c:manualLayout>
          <c:layoutTarget val="inner"/>
          <c:xMode val="edge"/>
          <c:yMode val="edge"/>
          <c:x val="0.13293241516919599"/>
          <c:y val="3.1280015617882503E-2"/>
          <c:w val="0.646107130747825"/>
          <c:h val="0.89506836438833604"/>
        </c:manualLayout>
      </c:layout>
      <c:lineChart>
        <c:grouping val="standard"/>
        <c:varyColors val="0"/>
        <c:ser>
          <c:idx val="2"/>
          <c:order val="2"/>
          <c:tx>
            <c:strRef>
              <c:f>'7_Curva S'!$B$13</c:f>
              <c:strCache>
                <c:ptCount val="1"/>
                <c:pt idx="0">
                  <c:v>Valor acum. TOTAL</c:v>
                </c:pt>
              </c:strCache>
            </c:strRef>
          </c:tx>
          <c:spPr>
            <a:ln>
              <a:solidFill>
                <a:schemeClr val="accent6">
                  <a:lumMod val="75000"/>
                </a:schemeClr>
              </a:solidFill>
            </a:ln>
          </c:spPr>
          <c:marker>
            <c:symbol val="none"/>
          </c:marker>
          <c:val>
            <c:numRef>
              <c:f>'7_Curva S'!$C$13:$G$13</c:f>
              <c:numCache>
                <c:formatCode>_-"$"* #,##0_-;\-"$"* #,##0_-;_-"$"* "-"??_-;_-@_-</c:formatCode>
                <c:ptCount val="5"/>
                <c:pt idx="0">
                  <c:v>13934035.300000001</c:v>
                </c:pt>
                <c:pt idx="1">
                  <c:v>40706240</c:v>
                </c:pt>
                <c:pt idx="2">
                  <c:v>53995760</c:v>
                </c:pt>
                <c:pt idx="3">
                  <c:v>61249880</c:v>
                </c:pt>
                <c:pt idx="4">
                  <c:v>67000000</c:v>
                </c:pt>
              </c:numCache>
            </c:numRef>
          </c:val>
          <c:smooth val="0"/>
          <c:extLst>
            <c:ext xmlns:c16="http://schemas.microsoft.com/office/drawing/2014/chart" uri="{C3380CC4-5D6E-409C-BE32-E72D297353CC}">
              <c16:uniqueId val="{00000000-E005-4BAC-AA7C-EA259668C9F1}"/>
            </c:ext>
          </c:extLst>
        </c:ser>
        <c:dLbls>
          <c:showLegendKey val="0"/>
          <c:showVal val="0"/>
          <c:showCatName val="0"/>
          <c:showSerName val="0"/>
          <c:showPercent val="0"/>
          <c:showBubbleSize val="0"/>
        </c:dLbls>
        <c:smooth val="0"/>
        <c:axId val="226174568"/>
        <c:axId val="226175744"/>
        <c:extLst>
          <c:ext xmlns:c15="http://schemas.microsoft.com/office/drawing/2012/chart" uri="{02D57815-91ED-43cb-92C2-25804820EDAC}">
            <c15:filteredLineSeries>
              <c15:ser>
                <c:idx val="0"/>
                <c:order val="0"/>
                <c:tx>
                  <c:strRef>
                    <c:extLst>
                      <c:ext uri="{02D57815-91ED-43cb-92C2-25804820EDAC}">
                        <c15:formulaRef>
                          <c15:sqref>'7_Curva S'!$B$8</c15:sqref>
                        </c15:formulaRef>
                      </c:ext>
                    </c:extLst>
                    <c:strCache>
                      <c:ptCount val="1"/>
                      <c:pt idx="0">
                        <c:v>BID</c:v>
                      </c:pt>
                    </c:strCache>
                  </c:strRef>
                </c:tx>
                <c:marker>
                  <c:symbol val="none"/>
                </c:marker>
                <c:cat>
                  <c:strRef>
                    <c:extLst>
                      <c:ext uri="{02D57815-91ED-43cb-92C2-25804820EDAC}">
                        <c15:formulaRef>
                          <c15:sqref>'7_Curva S'!$C$7:$G$7</c15:sqref>
                        </c15:formulaRef>
                      </c:ext>
                    </c:extLst>
                    <c:strCache>
                      <c:ptCount val="5"/>
                      <c:pt idx="0">
                        <c:v>Año 1</c:v>
                      </c:pt>
                      <c:pt idx="1">
                        <c:v>Año 2</c:v>
                      </c:pt>
                      <c:pt idx="2">
                        <c:v>Año 3</c:v>
                      </c:pt>
                      <c:pt idx="3">
                        <c:v>Año 4</c:v>
                      </c:pt>
                      <c:pt idx="4">
                        <c:v>Año 5</c:v>
                      </c:pt>
                    </c:strCache>
                  </c:strRef>
                </c:cat>
                <c:val>
                  <c:numRef>
                    <c:extLst>
                      <c:ext uri="{02D57815-91ED-43cb-92C2-25804820EDAC}">
                        <c15:formulaRef>
                          <c15:sqref>'7_Curva S'!$C$8:$G$8</c15:sqref>
                        </c15:formulaRef>
                      </c:ext>
                    </c:extLst>
                    <c:numCache>
                      <c:formatCode>_-"$"* #,##0_-;\-"$"* #,##0_-;_-"$"* "-"??_-;_-@_-</c:formatCode>
                      <c:ptCount val="5"/>
                      <c:pt idx="0">
                        <c:v>13308715.300000001</c:v>
                      </c:pt>
                      <c:pt idx="1">
                        <c:v>25616884.700000003</c:v>
                      </c:pt>
                      <c:pt idx="2">
                        <c:v>12216400</c:v>
                      </c:pt>
                      <c:pt idx="3">
                        <c:v>6181000</c:v>
                      </c:pt>
                      <c:pt idx="4">
                        <c:v>4677000</c:v>
                      </c:pt>
                    </c:numCache>
                  </c:numRef>
                </c:val>
                <c:smooth val="0"/>
                <c:extLst>
                  <c:ext xmlns:c16="http://schemas.microsoft.com/office/drawing/2014/chart" uri="{C3380CC4-5D6E-409C-BE32-E72D297353CC}">
                    <c16:uniqueId val="{00000001-E005-4BAC-AA7C-EA259668C9F1}"/>
                  </c:ext>
                </c:extLst>
              </c15:ser>
            </c15:filteredLineSeries>
            <c15:filteredLineSeries>
              <c15:ser>
                <c:idx val="1"/>
                <c:order val="1"/>
                <c:tx>
                  <c:strRef>
                    <c:extLst>
                      <c:ext xmlns:c15="http://schemas.microsoft.com/office/drawing/2012/chart" uri="{02D57815-91ED-43cb-92C2-25804820EDAC}">
                        <c15:formulaRef>
                          <c15:sqref>'7_Curva S'!$B$10</c15:sqref>
                        </c15:formulaRef>
                      </c:ext>
                    </c:extLst>
                    <c:strCache>
                      <c:ptCount val="1"/>
                      <c:pt idx="0">
                        <c:v>CL</c:v>
                      </c:pt>
                    </c:strCache>
                  </c:strRef>
                </c:tx>
                <c:marker>
                  <c:symbol val="none"/>
                </c:marker>
                <c:cat>
                  <c:strRef>
                    <c:extLst>
                      <c:ext xmlns:c15="http://schemas.microsoft.com/office/drawing/2012/chart" uri="{02D57815-91ED-43cb-92C2-25804820EDAC}">
                        <c15:formulaRef>
                          <c15:sqref>'7_Curva S'!$C$7:$G$7</c15:sqref>
                        </c15:formulaRef>
                      </c:ext>
                    </c:extLst>
                    <c:strCache>
                      <c:ptCount val="5"/>
                      <c:pt idx="0">
                        <c:v>Año 1</c:v>
                      </c:pt>
                      <c:pt idx="1">
                        <c:v>Año 2</c:v>
                      </c:pt>
                      <c:pt idx="2">
                        <c:v>Año 3</c:v>
                      </c:pt>
                      <c:pt idx="3">
                        <c:v>Año 4</c:v>
                      </c:pt>
                      <c:pt idx="4">
                        <c:v>Año 5</c:v>
                      </c:pt>
                    </c:strCache>
                  </c:strRef>
                </c:cat>
                <c:val>
                  <c:numRef>
                    <c:extLst>
                      <c:ext xmlns:c15="http://schemas.microsoft.com/office/drawing/2012/chart" uri="{02D57815-91ED-43cb-92C2-25804820EDAC}">
                        <c15:formulaRef>
                          <c15:sqref>'7_Curva S'!$C$10:$G$10</c15:sqref>
                        </c15:formulaRef>
                      </c:ext>
                    </c:extLst>
                    <c:numCache>
                      <c:formatCode>_-"$"* #,##0_-;\-"$"* #,##0_-;_-"$"* "-"??_-;_-@_-</c:formatCode>
                      <c:ptCount val="5"/>
                      <c:pt idx="0">
                        <c:v>625320</c:v>
                      </c:pt>
                      <c:pt idx="1">
                        <c:v>1155320</c:v>
                      </c:pt>
                      <c:pt idx="2">
                        <c:v>1073120</c:v>
                      </c:pt>
                      <c:pt idx="3">
                        <c:v>1073120</c:v>
                      </c:pt>
                      <c:pt idx="4">
                        <c:v>1073120</c:v>
                      </c:pt>
                    </c:numCache>
                  </c:numRef>
                </c:val>
                <c:smooth val="0"/>
                <c:extLst xmlns:c15="http://schemas.microsoft.com/office/drawing/2012/chart">
                  <c:ext xmlns:c16="http://schemas.microsoft.com/office/drawing/2014/chart" uri="{C3380CC4-5D6E-409C-BE32-E72D297353CC}">
                    <c16:uniqueId val="{00000002-E005-4BAC-AA7C-EA259668C9F1}"/>
                  </c:ext>
                </c:extLst>
              </c15:ser>
            </c15:filteredLineSeries>
          </c:ext>
        </c:extLst>
      </c:lineChart>
      <c:catAx>
        <c:axId val="226174568"/>
        <c:scaling>
          <c:orientation val="minMax"/>
        </c:scaling>
        <c:delete val="0"/>
        <c:axPos val="b"/>
        <c:numFmt formatCode="General" sourceLinked="0"/>
        <c:majorTickMark val="out"/>
        <c:minorTickMark val="none"/>
        <c:tickLblPos val="nextTo"/>
        <c:crossAx val="226175744"/>
        <c:crosses val="autoZero"/>
        <c:auto val="1"/>
        <c:lblAlgn val="ctr"/>
        <c:lblOffset val="100"/>
        <c:noMultiLvlLbl val="0"/>
      </c:catAx>
      <c:valAx>
        <c:axId val="226175744"/>
        <c:scaling>
          <c:orientation val="minMax"/>
        </c:scaling>
        <c:delete val="0"/>
        <c:axPos val="l"/>
        <c:majorGridlines/>
        <c:numFmt formatCode="_-&quot;$&quot;* #,##0_-;\-&quot;$&quot;* #,##0_-;_-&quot;$&quot;* &quot;-&quot;??_-;_-@_-" sourceLinked="1"/>
        <c:majorTickMark val="out"/>
        <c:minorTickMark val="none"/>
        <c:tickLblPos val="nextTo"/>
        <c:crossAx val="226174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xdr:row>
          <xdr:rowOff>66675</xdr:rowOff>
        </xdr:from>
        <xdr:to>
          <xdr:col>15</xdr:col>
          <xdr:colOff>704850</xdr:colOff>
          <xdr:row>29</xdr:row>
          <xdr:rowOff>85725</xdr:rowOff>
        </xdr:to>
        <xdr:sp macro="" textlink="">
          <xdr:nvSpPr>
            <xdr:cNvPr id="47112" name="Object 8" hidden="1">
              <a:extLst>
                <a:ext uri="{63B3BB69-23CF-44E3-9099-C40C66FF867C}">
                  <a14:compatExt spid="_x0000_s47112"/>
                </a:ext>
                <a:ext uri="{FF2B5EF4-FFF2-40B4-BE49-F238E27FC236}">
                  <a16:creationId xmlns:a16="http://schemas.microsoft.com/office/drawing/2014/main" id="{00000000-0008-0000-0300-000008B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285750</xdr:colOff>
          <xdr:row>3</xdr:row>
          <xdr:rowOff>161925</xdr:rowOff>
        </xdr:from>
        <xdr:to>
          <xdr:col>6</xdr:col>
          <xdr:colOff>495300</xdr:colOff>
          <xdr:row>20</xdr:row>
          <xdr:rowOff>152400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400-0000019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177801</xdr:colOff>
      <xdr:row>16</xdr:row>
      <xdr:rowOff>47625</xdr:rowOff>
    </xdr:from>
    <xdr:to>
      <xdr:col>9</xdr:col>
      <xdr:colOff>201707</xdr:colOff>
      <xdr:row>34</xdr:row>
      <xdr:rowOff>168089</xdr:rowOff>
    </xdr:to>
    <xdr:graphicFrame macro="">
      <xdr:nvGraphicFramePr>
        <xdr:cNvPr id="2" name="1 Gráfico">
          <a:extLst>
            <a:ext uri="{FF2B5EF4-FFF2-40B4-BE49-F238E27FC236}">
              <a16:creationId xmlns:a16="http://schemas.microsoft.com/office/drawing/2014/main" id="{0D70F780-FB04-4D2B-B313-907C1728A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9</xdr:col>
      <xdr:colOff>179294</xdr:colOff>
      <xdr:row>57</xdr:row>
      <xdr:rowOff>44823</xdr:rowOff>
    </xdr:to>
    <xdr:graphicFrame macro="">
      <xdr:nvGraphicFramePr>
        <xdr:cNvPr id="3" name="1 Gráfico">
          <a:extLst>
            <a:ext uri="{FF2B5EF4-FFF2-40B4-BE49-F238E27FC236}">
              <a16:creationId xmlns:a16="http://schemas.microsoft.com/office/drawing/2014/main" id="{B0E51BF2-4C17-4E5D-8C3F-7C1B36511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ocuments%20and%20Settings\mcuenca\Escritorio\PAC%20-%202008\REPROGRAMACIONES\PAC%20-%20DOP%20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epartamento%20administrativo\DOP%20ADM.2011\PRESUPUESTO%202011\REPRO%20PRESUP\REPRO%20JUNIO\Repro-Enero%20P.F.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raulio\Contrataciones\PAC%202005\PAC%20MODIFICADO-MODALIDA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ropbox/PN_2017_Patrimonio%20Hist&#243;rico/6_Instrumentos%20de%20Planificaci&#243;n/0_INAC/29_11_17/PN-L1146_INAC_Instr.%20Planif_29_11_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YECTOS%202015/MOSCA%20DE%20LA%20FRUTA%20IV/estadistica%20del%20SISAGR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anavonbargen/Dropbox/PN_Patrimonio%20Hist&#243;rico_Segunda%20Etapa/1_Insumos/Instrumentos%20de%20Gesti&#243;n/12_07_17%20INAC/PAC%20-%20DOP%20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ianavonbargen/Dropbox/PN_Patrimonio%20Hist&#243;rico_Segunda%20Etapa/G04-006_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ianavonbargen/Dropbox/PN_Patrimonio%20Hist&#243;rico_Segunda%20Etapa/2_Esquema%20de%20Ejecuci&#243;n/REDUCCI&#211;N%20DE%20PRESUPUES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ianavonbargen/Dropbox/PN_Patrimonio%20Hist&#243;rico_Segunda%20Etapa/1_Insumos/Instrumentos%20de%20Gesti&#243;n/12_07_17%20INAC/Repro-Enero%20P.F.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ianavonbargen/Dropbox/PN_Patrimonio%20Hist&#243;rico_Segunda%20Etapa/2_Esquema%20de%20Ejecuci&#243;n/PAC%20MODIFICADO-MODALIDA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Downloads/PN-L1146_INAC_Instr.%20Planif_29_11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_05\Bckp-CGM\Documentos\Setama\A&#241;o%202005\Anteproyecto%20Presupuesto%202006\Presupuesto%202004\PRESUPUESTO%202004%20de%20Marcela\Base%20de%20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anifica-22\Anteproyecto%202009\POA%20TIPO%201_Final\G04-006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EODORON/Local%20Settings/Temporary%20Internet%20Files/Content.Outlook/K2JWR7MW/GRP%20EMP%202120OC-CO%20-%20SEP%20201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T-RU/victor%20z%20ultima/ANTEPROYECTO%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APEP1~1.MOP/AppData/Local/Temp/RU-BTR_Anteproyecto%202015%20vs%20PO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dgar/Desktop/POA%202016%20RU-BTR/1%20001%20_%20G04-001_FORMATO_T3.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Decreto%20Reglamentario%20Form.Ex%20PAC%20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p-24\pac%20-%202007\WINDOWS\Escritorio\PAC%20-%202006\REDUCCI&#211;N%20DE%20PRESUPUE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4_1 (3)"/>
      <sheetName val="Cronograma"/>
      <sheetName val="Anexo B-04-05 DOP"/>
      <sheetName val="G04_1 (2)"/>
      <sheetName val="DEUDAS"/>
      <sheetName val="modi"/>
      <sheetName val="G04_1"/>
      <sheetName val="Clasificador"/>
      <sheetName val="PFI"/>
      <sheetName val="PCA"/>
      <sheetName val="PFIngresos"/>
      <sheetName val="Hoja1"/>
      <sheetName val="Tabla_1998"/>
      <sheetName val="Hoja2 (2)"/>
    </sheetNames>
    <sheetDataSet>
      <sheetData sheetId="0"/>
      <sheetData sheetId="1"/>
      <sheetData sheetId="2"/>
      <sheetData sheetId="3"/>
      <sheetData sheetId="4"/>
      <sheetData sheetId="5"/>
      <sheetData sheetId="6"/>
      <sheetData sheetId="7">
        <row r="1">
          <cell r="A1">
            <v>111</v>
          </cell>
          <cell r="B1" t="str">
            <v>SUELDOS</v>
          </cell>
        </row>
        <row r="2">
          <cell r="A2">
            <v>112</v>
          </cell>
          <cell r="B2" t="str">
            <v>DIETAS</v>
          </cell>
        </row>
        <row r="3">
          <cell r="A3">
            <v>113</v>
          </cell>
          <cell r="B3" t="str">
            <v>GASTOS DE REPRESENTACION</v>
          </cell>
        </row>
        <row r="4">
          <cell r="A4">
            <v>114</v>
          </cell>
          <cell r="B4" t="str">
            <v>AGUINALDO</v>
          </cell>
        </row>
        <row r="5">
          <cell r="A5">
            <v>122</v>
          </cell>
          <cell r="B5" t="str">
            <v>GASTOS DE RESIDENCIA</v>
          </cell>
        </row>
        <row r="6">
          <cell r="A6">
            <v>123</v>
          </cell>
          <cell r="B6" t="str">
            <v>REMUNERACION EXTRAORD.</v>
          </cell>
        </row>
        <row r="7">
          <cell r="A7">
            <v>124</v>
          </cell>
          <cell r="B7" t="str">
            <v>CONTRATACION DE PERSONAL DE SALUD</v>
          </cell>
        </row>
        <row r="8">
          <cell r="A8">
            <v>125</v>
          </cell>
          <cell r="B8" t="str">
            <v>REMUNERACION ADICIONAL</v>
          </cell>
        </row>
        <row r="9">
          <cell r="A9">
            <v>126</v>
          </cell>
          <cell r="B9" t="str">
            <v>CONTRATACION OCAS. DE PERS. DOCENTE</v>
          </cell>
        </row>
        <row r="10">
          <cell r="A10">
            <v>131</v>
          </cell>
          <cell r="B10" t="str">
            <v>SUBSIDIO FAMILIAR</v>
          </cell>
        </row>
        <row r="11">
          <cell r="A11">
            <v>132</v>
          </cell>
          <cell r="B11" t="str">
            <v>ESCALAFON DOCENTE</v>
          </cell>
        </row>
        <row r="12">
          <cell r="A12">
            <v>133</v>
          </cell>
          <cell r="B12" t="str">
            <v>BONIFICACIONES Y GRATIF.</v>
          </cell>
        </row>
        <row r="13">
          <cell r="A13">
            <v>134</v>
          </cell>
          <cell r="B13" t="str">
            <v>APORTE JUBIL. EMPLEADOR</v>
          </cell>
        </row>
        <row r="14">
          <cell r="A14">
            <v>135</v>
          </cell>
          <cell r="B14" t="str">
            <v>BONIFIC. POR VENTAS</v>
          </cell>
        </row>
        <row r="15">
          <cell r="A15">
            <v>136</v>
          </cell>
          <cell r="B15" t="str">
            <v>BONIFIC. POR GRADO ACADEMICO</v>
          </cell>
        </row>
        <row r="16">
          <cell r="A16">
            <v>137</v>
          </cell>
          <cell r="B16" t="str">
            <v>GRATIFIC. P/ SERV. ESPECIALES</v>
          </cell>
        </row>
        <row r="17">
          <cell r="A17">
            <v>141</v>
          </cell>
          <cell r="B17" t="str">
            <v>CONTRATACIÓN DE PERSONAL TÉCNICO</v>
          </cell>
        </row>
        <row r="18">
          <cell r="A18">
            <v>144</v>
          </cell>
          <cell r="B18" t="str">
            <v>JORNALES</v>
          </cell>
        </row>
        <row r="19">
          <cell r="A19">
            <v>145</v>
          </cell>
          <cell r="B19" t="str">
            <v>HONORARIOS PROFESIONALES</v>
          </cell>
        </row>
        <row r="20">
          <cell r="A20">
            <v>161</v>
          </cell>
          <cell r="B20" t="str">
            <v>SUELDOS</v>
          </cell>
        </row>
        <row r="21">
          <cell r="A21">
            <v>162</v>
          </cell>
          <cell r="B21" t="str">
            <v>GASTOS DE REPRESENTACION</v>
          </cell>
        </row>
        <row r="22">
          <cell r="A22">
            <v>163</v>
          </cell>
          <cell r="B22" t="str">
            <v>AGUINALDO</v>
          </cell>
        </row>
        <row r="23">
          <cell r="A23">
            <v>179</v>
          </cell>
          <cell r="B23" t="str">
            <v>MEJORAS SALARIALES VARIAS</v>
          </cell>
        </row>
        <row r="24">
          <cell r="A24">
            <v>181</v>
          </cell>
          <cell r="B24" t="str">
            <v>FONDO PARA CONTRATACIONES</v>
          </cell>
        </row>
        <row r="25">
          <cell r="A25">
            <v>182</v>
          </cell>
          <cell r="B25" t="str">
            <v>FONDO COMP. SALARIAL Y REINSERC. LAB.</v>
          </cell>
        </row>
        <row r="26">
          <cell r="A26">
            <v>183</v>
          </cell>
          <cell r="B26" t="str">
            <v>FONDO DE RECATEG. SALARIAL P/ MERITOS</v>
          </cell>
        </row>
        <row r="27">
          <cell r="A27">
            <v>185</v>
          </cell>
          <cell r="B27" t="str">
            <v>FONDO PARA CRECIMIENTO VEGETATIVO</v>
          </cell>
        </row>
        <row r="28">
          <cell r="A28">
            <v>191</v>
          </cell>
          <cell r="B28" t="str">
            <v>SUBSIDIO PARA LA SALUD</v>
          </cell>
        </row>
        <row r="29">
          <cell r="A29">
            <v>192</v>
          </cell>
          <cell r="B29" t="str">
            <v>SEGURO DE VIDA</v>
          </cell>
        </row>
        <row r="30">
          <cell r="A30">
            <v>199</v>
          </cell>
          <cell r="B30" t="str">
            <v>OTROS GASTOS DE PERSONAL</v>
          </cell>
        </row>
        <row r="31">
          <cell r="A31">
            <v>210</v>
          </cell>
          <cell r="B31" t="str">
            <v>SERVICIOS BASICOS</v>
          </cell>
        </row>
        <row r="32">
          <cell r="A32">
            <v>211</v>
          </cell>
          <cell r="B32" t="str">
            <v>ENERGIA ELECTRICA</v>
          </cell>
        </row>
        <row r="33">
          <cell r="A33">
            <v>212</v>
          </cell>
          <cell r="B33" t="str">
            <v>AGUA</v>
          </cell>
        </row>
        <row r="34">
          <cell r="A34">
            <v>214</v>
          </cell>
          <cell r="B34" t="str">
            <v>TELEFONOS, TELEX Y TELEFAX Y OTROS SERV. COMUNIC.</v>
          </cell>
        </row>
        <row r="35">
          <cell r="A35">
            <v>215</v>
          </cell>
          <cell r="B35" t="str">
            <v>CORREOS Y OTROS SERV. POSTALES</v>
          </cell>
        </row>
        <row r="36">
          <cell r="A36">
            <v>219</v>
          </cell>
          <cell r="B36" t="str">
            <v>SERV. BASICOS VARIOS</v>
          </cell>
        </row>
        <row r="37">
          <cell r="A37">
            <v>220</v>
          </cell>
          <cell r="B37" t="str">
            <v>TRANSPORTE Y ALMACENAJE</v>
          </cell>
        </row>
        <row r="38">
          <cell r="A38">
            <v>221</v>
          </cell>
          <cell r="B38" t="str">
            <v>TRANSPORTE</v>
          </cell>
        </row>
        <row r="39">
          <cell r="A39">
            <v>222</v>
          </cell>
          <cell r="B39" t="str">
            <v>ALMACENAJE</v>
          </cell>
        </row>
        <row r="40">
          <cell r="A40">
            <v>223</v>
          </cell>
          <cell r="B40" t="str">
            <v>TRANSPORTE DE PERSONAS</v>
          </cell>
        </row>
        <row r="41">
          <cell r="A41">
            <v>229</v>
          </cell>
          <cell r="B41" t="str">
            <v>TRANSPORTE Y ALMACENAJE, VARIOS</v>
          </cell>
        </row>
        <row r="42">
          <cell r="A42">
            <v>230</v>
          </cell>
          <cell r="B42" t="str">
            <v>PASAJES Y VIATICOS</v>
          </cell>
        </row>
        <row r="43">
          <cell r="A43">
            <v>231</v>
          </cell>
          <cell r="B43" t="str">
            <v>PASAJES</v>
          </cell>
        </row>
        <row r="44">
          <cell r="A44">
            <v>232</v>
          </cell>
          <cell r="B44" t="str">
            <v>VIATICOS Y MOVILIDAD</v>
          </cell>
        </row>
        <row r="45">
          <cell r="A45">
            <v>233</v>
          </cell>
          <cell r="B45" t="str">
            <v>GASTOS DE TRASLADO</v>
          </cell>
        </row>
        <row r="46">
          <cell r="A46">
            <v>239</v>
          </cell>
          <cell r="B46" t="str">
            <v>PASAJES Y VIATICOS, VARIOS</v>
          </cell>
        </row>
        <row r="47">
          <cell r="A47">
            <v>240</v>
          </cell>
          <cell r="B47" t="str">
            <v>GASTOS P/SERV.,ASEO, MANT. Y REPARAC.</v>
          </cell>
        </row>
        <row r="48">
          <cell r="A48">
            <v>241</v>
          </cell>
          <cell r="B48" t="str">
            <v>MANT. Y REP. MEN. DE  VIAS DE COMUNIC.</v>
          </cell>
        </row>
        <row r="49">
          <cell r="A49">
            <v>242</v>
          </cell>
          <cell r="B49" t="str">
            <v>MANT. Y REP. MEN. DE EDIF. Y LOC.</v>
          </cell>
        </row>
        <row r="50">
          <cell r="A50">
            <v>243</v>
          </cell>
          <cell r="B50" t="str">
            <v>MANT. Y REP. MEN. DE MAQ. EQ. Y MUEB. DE OFIC.</v>
          </cell>
        </row>
        <row r="51">
          <cell r="A51">
            <v>244</v>
          </cell>
          <cell r="B51" t="str">
            <v>MANT. Y REP. MEN. DE VEHICULOS</v>
          </cell>
        </row>
        <row r="52">
          <cell r="A52">
            <v>245</v>
          </cell>
          <cell r="B52" t="str">
            <v>SERV. DE LIMPIEZA, ASEO Y FUMIG.</v>
          </cell>
        </row>
        <row r="53">
          <cell r="A53">
            <v>246</v>
          </cell>
          <cell r="B53" t="str">
            <v>MANT. Y REP. MEN. DE INSTALACIONES</v>
          </cell>
        </row>
        <row r="54">
          <cell r="A54">
            <v>247</v>
          </cell>
          <cell r="B54" t="str">
            <v>MANT. Y REP. MEN. DE OBRAS</v>
          </cell>
        </row>
        <row r="55">
          <cell r="A55">
            <v>248</v>
          </cell>
          <cell r="B55" t="str">
            <v>OTROS MANT. Y REPARAC. MENORES</v>
          </cell>
        </row>
        <row r="56">
          <cell r="A56">
            <v>249</v>
          </cell>
          <cell r="B56" t="str">
            <v>SERV.,ASEO, MANT. Y REPARAC. MEN., VARIOS</v>
          </cell>
        </row>
        <row r="57">
          <cell r="A57">
            <v>250</v>
          </cell>
          <cell r="B57" t="str">
            <v>ALQUILERES Y DERECHOS</v>
          </cell>
        </row>
        <row r="58">
          <cell r="A58">
            <v>251</v>
          </cell>
          <cell r="B58" t="str">
            <v>ALQ. DE EDIF. Y LOCALES</v>
          </cell>
        </row>
        <row r="59">
          <cell r="A59">
            <v>252</v>
          </cell>
          <cell r="B59" t="str">
            <v>ALQ. DE MAQ. Y EQUIPOS</v>
          </cell>
        </row>
        <row r="60">
          <cell r="A60">
            <v>253</v>
          </cell>
          <cell r="B60" t="str">
            <v>DERECHOS DE BIENES INTANGIBLES</v>
          </cell>
        </row>
        <row r="61">
          <cell r="A61">
            <v>254</v>
          </cell>
          <cell r="B61" t="str">
            <v>ALQ. EQ. DE COMPUTACION</v>
          </cell>
        </row>
        <row r="62">
          <cell r="A62">
            <v>255</v>
          </cell>
          <cell r="B62" t="str">
            <v>ALQ. DE FOTOCOPIADORAS</v>
          </cell>
        </row>
        <row r="63">
          <cell r="A63">
            <v>256</v>
          </cell>
          <cell r="B63" t="str">
            <v>ARREND. DE TIERRAS Y TERRENOS</v>
          </cell>
        </row>
        <row r="64">
          <cell r="A64">
            <v>257</v>
          </cell>
          <cell r="B64" t="str">
            <v>ALQUILER DE VIVIENDAS</v>
          </cell>
        </row>
        <row r="65">
          <cell r="A65">
            <v>258</v>
          </cell>
          <cell r="B65" t="str">
            <v>ALQ. Y DERECHOS SIST. LEASING</v>
          </cell>
        </row>
        <row r="66">
          <cell r="A66">
            <v>259</v>
          </cell>
          <cell r="B66" t="str">
            <v>ALQUILERES Y DERECHOS, VARIOS</v>
          </cell>
        </row>
        <row r="67">
          <cell r="A67">
            <v>260</v>
          </cell>
          <cell r="B67" t="str">
            <v>SERVICIOS TECNICOS Y PROFESIONALES</v>
          </cell>
        </row>
        <row r="68">
          <cell r="A68">
            <v>261</v>
          </cell>
          <cell r="B68" t="str">
            <v>DE INFORMATICA Y SIST. COMPUTARIZ.</v>
          </cell>
        </row>
        <row r="69">
          <cell r="A69">
            <v>262</v>
          </cell>
          <cell r="B69" t="str">
            <v>IMPRENTA, PUBLICACIONES Y REPROD.</v>
          </cell>
        </row>
        <row r="70">
          <cell r="A70">
            <v>263</v>
          </cell>
          <cell r="B70" t="str">
            <v>SERVICIOS BANCARIOS</v>
          </cell>
        </row>
        <row r="71">
          <cell r="A71">
            <v>264</v>
          </cell>
          <cell r="B71" t="str">
            <v>PRIMAS Y GASTOS DE SEGURO</v>
          </cell>
        </row>
        <row r="72">
          <cell r="A72">
            <v>265</v>
          </cell>
          <cell r="B72" t="str">
            <v>PUBLICIDAD Y PROPAGANDA</v>
          </cell>
        </row>
        <row r="73">
          <cell r="A73">
            <v>266</v>
          </cell>
          <cell r="B73" t="str">
            <v>CONSULTORIAS, ASES. E INVESTIG.</v>
          </cell>
        </row>
        <row r="74">
          <cell r="A74">
            <v>268</v>
          </cell>
          <cell r="B74" t="str">
            <v>SERV. DE COMUNICACIONES</v>
          </cell>
        </row>
        <row r="75">
          <cell r="A75">
            <v>269</v>
          </cell>
          <cell r="B75" t="str">
            <v>SERVICIOS TECNICOS Y PROF., VARIOS</v>
          </cell>
        </row>
        <row r="76">
          <cell r="A76">
            <v>270</v>
          </cell>
          <cell r="B76" t="str">
            <v>SERVICIO SOCIAL</v>
          </cell>
        </row>
        <row r="77">
          <cell r="A77">
            <v>279</v>
          </cell>
          <cell r="B77" t="str">
            <v>SERVICIO SOCIAL</v>
          </cell>
        </row>
        <row r="78">
          <cell r="A78">
            <v>280</v>
          </cell>
          <cell r="B78" t="str">
            <v xml:space="preserve">OTROS SERVICIOS </v>
          </cell>
        </row>
        <row r="79">
          <cell r="A79">
            <v>281</v>
          </cell>
          <cell r="B79" t="str">
            <v>SERVICIOS DE CEREMONIAL</v>
          </cell>
        </row>
        <row r="80">
          <cell r="A80">
            <v>282</v>
          </cell>
          <cell r="B80" t="str">
            <v>SERVICIOS DE VIGILANCIA</v>
          </cell>
        </row>
        <row r="81">
          <cell r="A81">
            <v>283</v>
          </cell>
          <cell r="B81" t="str">
            <v>GASTOS DE PECULIO</v>
          </cell>
        </row>
        <row r="82">
          <cell r="A82">
            <v>289</v>
          </cell>
          <cell r="B82" t="str">
            <v>OTROS SERVICIOS, VARIOS</v>
          </cell>
        </row>
        <row r="83">
          <cell r="A83">
            <v>290</v>
          </cell>
          <cell r="B83" t="str">
            <v>SERV. CAPACITACION Y ADIEST.</v>
          </cell>
        </row>
        <row r="84">
          <cell r="A84">
            <v>291</v>
          </cell>
          <cell r="B84" t="str">
            <v>CAPACITACION DEL PERSONAL DEL ESTADO</v>
          </cell>
        </row>
        <row r="85">
          <cell r="A85">
            <v>310</v>
          </cell>
          <cell r="B85" t="str">
            <v>PRODUCTOS ALIMENTICIOS</v>
          </cell>
        </row>
        <row r="86">
          <cell r="A86">
            <v>311</v>
          </cell>
          <cell r="B86" t="str">
            <v>ALIMENTOS PARA PERSONAS</v>
          </cell>
        </row>
        <row r="87">
          <cell r="A87">
            <v>312</v>
          </cell>
          <cell r="B87" t="str">
            <v>ALIMENTOS PARA ANIMALES</v>
          </cell>
        </row>
        <row r="88">
          <cell r="A88">
            <v>320</v>
          </cell>
          <cell r="B88" t="str">
            <v>TEXTILES Y VESTUARIOS</v>
          </cell>
        </row>
        <row r="89">
          <cell r="A89">
            <v>321</v>
          </cell>
          <cell r="B89" t="str">
            <v>HILADOS Y TELAS</v>
          </cell>
        </row>
        <row r="90">
          <cell r="A90">
            <v>322</v>
          </cell>
          <cell r="B90" t="str">
            <v>PRENDAS DE VESTIR</v>
          </cell>
        </row>
        <row r="91">
          <cell r="A91">
            <v>323</v>
          </cell>
          <cell r="B91" t="str">
            <v>CONFECCIONES TEXTILES</v>
          </cell>
        </row>
        <row r="92">
          <cell r="A92">
            <v>324</v>
          </cell>
          <cell r="B92" t="str">
            <v>CALZADOS</v>
          </cell>
        </row>
        <row r="93">
          <cell r="A93">
            <v>325</v>
          </cell>
          <cell r="B93" t="str">
            <v>CUEROS, CAUCHOS Y GOMAS</v>
          </cell>
        </row>
        <row r="94">
          <cell r="A94">
            <v>329</v>
          </cell>
          <cell r="B94" t="str">
            <v>TEXTILES Y CONFECCIONES, VARIOS</v>
          </cell>
        </row>
        <row r="95">
          <cell r="A95">
            <v>330</v>
          </cell>
          <cell r="B95" t="str">
            <v>PRODUC.PAPEL, CARTON E IMPRESOS</v>
          </cell>
        </row>
        <row r="96">
          <cell r="A96">
            <v>331</v>
          </cell>
          <cell r="B96" t="str">
            <v>PAPEL DE ESCRITORIO Y CARTON</v>
          </cell>
        </row>
        <row r="97">
          <cell r="A97">
            <v>332</v>
          </cell>
          <cell r="B97" t="str">
            <v>PAPEL PARA COMPUTACION</v>
          </cell>
        </row>
        <row r="98">
          <cell r="A98">
            <v>333</v>
          </cell>
          <cell r="B98" t="str">
            <v>PRODUCTOS DE ARTES GRAFICAS</v>
          </cell>
        </row>
        <row r="99">
          <cell r="A99">
            <v>334</v>
          </cell>
          <cell r="B99" t="str">
            <v>PRODUCTOS DE PAPEL</v>
          </cell>
        </row>
        <row r="100">
          <cell r="A100">
            <v>335</v>
          </cell>
          <cell r="B100" t="str">
            <v>LIBROS, REVISTAS, PERIODICOS</v>
          </cell>
        </row>
        <row r="101">
          <cell r="A101">
            <v>336</v>
          </cell>
          <cell r="B101" t="str">
            <v>TEXTOS DE ENSEÑANZA</v>
          </cell>
        </row>
        <row r="102">
          <cell r="A102">
            <v>339</v>
          </cell>
          <cell r="B102" t="str">
            <v>PRODUC.PAPEL, CARTON E IMPRESOS, VARIOS</v>
          </cell>
        </row>
        <row r="103">
          <cell r="A103">
            <v>340</v>
          </cell>
          <cell r="B103" t="str">
            <v>BIENES DE CONSUMO OFIC.E INSUMOS</v>
          </cell>
        </row>
        <row r="104">
          <cell r="A104">
            <v>341</v>
          </cell>
          <cell r="B104" t="str">
            <v>ELEMENTOS DE LIMPIEZA</v>
          </cell>
        </row>
        <row r="105">
          <cell r="A105">
            <v>342</v>
          </cell>
          <cell r="B105" t="str">
            <v>UTILES DE ESCRITORIO, OFIC. Y ENS.</v>
          </cell>
        </row>
        <row r="106">
          <cell r="A106">
            <v>343</v>
          </cell>
          <cell r="B106" t="str">
            <v>UTILES Y MATERIALES ELECTRICOS</v>
          </cell>
        </row>
        <row r="107">
          <cell r="A107">
            <v>344</v>
          </cell>
          <cell r="B107" t="str">
            <v>UTENSILIOS DE COCINA Y COMEDOR</v>
          </cell>
        </row>
        <row r="108">
          <cell r="A108">
            <v>345</v>
          </cell>
          <cell r="B108" t="str">
            <v>PROD. DE VIDRIO, LOZA Y PORCELANA</v>
          </cell>
        </row>
        <row r="109">
          <cell r="A109">
            <v>346</v>
          </cell>
          <cell r="B109" t="str">
            <v>REPUESTOS Y ACCESORIOS MENORES</v>
          </cell>
        </row>
        <row r="110">
          <cell r="A110">
            <v>349</v>
          </cell>
          <cell r="B110" t="str">
            <v>BIENES DE CONSUMO, VARIOS</v>
          </cell>
        </row>
        <row r="111">
          <cell r="A111">
            <v>350</v>
          </cell>
          <cell r="B111" t="str">
            <v>PROD. E INST. QUIMICOS Y MEDICINALES</v>
          </cell>
        </row>
        <row r="112">
          <cell r="A112">
            <v>351</v>
          </cell>
          <cell r="B112" t="str">
            <v>COMPUESTOS QUIMICOS</v>
          </cell>
        </row>
        <row r="113">
          <cell r="A113">
            <v>352</v>
          </cell>
          <cell r="B113" t="str">
            <v>PROD. FARMACEUT. Y MEDIC.</v>
          </cell>
        </row>
        <row r="114">
          <cell r="A114">
            <v>353</v>
          </cell>
          <cell r="B114" t="str">
            <v>ABONOS Y FERTILIZANTES</v>
          </cell>
        </row>
        <row r="115">
          <cell r="A115">
            <v>354</v>
          </cell>
          <cell r="B115" t="str">
            <v>INSECTICIDAS, FUMIGANTES Y OTROS</v>
          </cell>
        </row>
        <row r="116">
          <cell r="A116">
            <v>355</v>
          </cell>
          <cell r="B116" t="str">
            <v>TINTAS, PINTURAS Y COLORANTES</v>
          </cell>
        </row>
        <row r="117">
          <cell r="A117">
            <v>356</v>
          </cell>
          <cell r="B117" t="str">
            <v>ESPECÍFICOS VETERINARIOS</v>
          </cell>
        </row>
        <row r="118">
          <cell r="A118">
            <v>357</v>
          </cell>
          <cell r="B118" t="str">
            <v>PRODUCTOS DE MATERIAL PLASTICO</v>
          </cell>
        </row>
        <row r="119">
          <cell r="A119">
            <v>358</v>
          </cell>
          <cell r="B119" t="str">
            <v>UTILES Y MAT. MEDICO-QUIRURJICOS Y DE LAB.</v>
          </cell>
        </row>
        <row r="120">
          <cell r="A120">
            <v>359</v>
          </cell>
          <cell r="B120" t="str">
            <v>PROD. E INST. QUIMICOS Y MEDICINALES, VARIOS</v>
          </cell>
        </row>
        <row r="121">
          <cell r="A121">
            <v>360</v>
          </cell>
          <cell r="B121" t="str">
            <v>COMBUSTIBLES Y LUBRICANTES</v>
          </cell>
        </row>
        <row r="122">
          <cell r="A122">
            <v>361</v>
          </cell>
          <cell r="B122" t="str">
            <v>COMBUSTIBLES</v>
          </cell>
        </row>
        <row r="123">
          <cell r="A123">
            <v>362</v>
          </cell>
          <cell r="B123" t="str">
            <v>LUBRICANTES</v>
          </cell>
        </row>
        <row r="124">
          <cell r="A124">
            <v>369</v>
          </cell>
          <cell r="B124" t="str">
            <v>COMBUSTIBLES Y LUBRICANTES, VARIOS</v>
          </cell>
        </row>
        <row r="125">
          <cell r="A125">
            <v>390</v>
          </cell>
          <cell r="B125" t="str">
            <v>OTROS BIENES DE CONSUMO</v>
          </cell>
        </row>
        <row r="126">
          <cell r="A126">
            <v>391</v>
          </cell>
          <cell r="B126" t="str">
            <v>ARTICULOS DE CAUCHO</v>
          </cell>
        </row>
        <row r="127">
          <cell r="A127">
            <v>392</v>
          </cell>
          <cell r="B127" t="str">
            <v>CUBIERTAS Y CAMARAS DE AIRE</v>
          </cell>
        </row>
        <row r="128">
          <cell r="A128">
            <v>393</v>
          </cell>
          <cell r="B128" t="str">
            <v>ESTRUCTURAS METALICAS ACABADAS</v>
          </cell>
        </row>
        <row r="129">
          <cell r="A129">
            <v>394</v>
          </cell>
          <cell r="B129" t="str">
            <v>HERRAMIENTAS MENORES</v>
          </cell>
        </row>
        <row r="130">
          <cell r="A130">
            <v>395</v>
          </cell>
          <cell r="B130" t="str">
            <v>MATERIAL DE SEGURIDAD Y ADIEST.</v>
          </cell>
        </row>
        <row r="131">
          <cell r="A131">
            <v>396</v>
          </cell>
          <cell r="B131" t="str">
            <v>ARTICULOS DE PLASTICO</v>
          </cell>
        </row>
        <row r="132">
          <cell r="A132">
            <v>397</v>
          </cell>
          <cell r="B132" t="str">
            <v>PROD. E INSUMOS METALICOS</v>
          </cell>
        </row>
        <row r="133">
          <cell r="A133">
            <v>398</v>
          </cell>
          <cell r="B133" t="str">
            <v>PROD. E INSUMOS NO METALICOS</v>
          </cell>
        </row>
        <row r="134">
          <cell r="A134">
            <v>399</v>
          </cell>
          <cell r="B134" t="str">
            <v>BIENES DE CONSUMO, VARIOS</v>
          </cell>
        </row>
        <row r="135">
          <cell r="A135">
            <v>410</v>
          </cell>
          <cell r="B135" t="str">
            <v>INSUMOS DEL SECTOR AGROP. Y FORESTAL</v>
          </cell>
        </row>
        <row r="136">
          <cell r="A136">
            <v>411</v>
          </cell>
          <cell r="B136" t="str">
            <v>PROD. PECUARIOS</v>
          </cell>
        </row>
        <row r="137">
          <cell r="A137">
            <v>412</v>
          </cell>
          <cell r="B137" t="str">
            <v>PROD. AGROFORESTALES</v>
          </cell>
        </row>
        <row r="138">
          <cell r="A138">
            <v>413</v>
          </cell>
          <cell r="B138" t="str">
            <v>MADERA, CORCHO Y SUS MANUFACTURAS</v>
          </cell>
        </row>
        <row r="139">
          <cell r="A139">
            <v>414</v>
          </cell>
          <cell r="B139" t="str">
            <v>PROD. E INSUMOS AGROPECUARIOS</v>
          </cell>
        </row>
        <row r="140">
          <cell r="A140">
            <v>419</v>
          </cell>
          <cell r="B140" t="str">
            <v>INSUMOS DEL SECTOR AGROP. Y FORESTAL, VARIOS</v>
          </cell>
        </row>
        <row r="141">
          <cell r="A141">
            <v>420</v>
          </cell>
          <cell r="B141" t="str">
            <v xml:space="preserve">MINERALES </v>
          </cell>
        </row>
        <row r="142">
          <cell r="A142">
            <v>421</v>
          </cell>
          <cell r="B142" t="str">
            <v>PETROLEO CRUDO Y GAS NATURAL</v>
          </cell>
        </row>
        <row r="143">
          <cell r="A143">
            <v>422</v>
          </cell>
          <cell r="B143" t="str">
            <v>PIEDRA, ARCILLA, CERAMICA, ARENA Y DERIV.</v>
          </cell>
        </row>
        <row r="144">
          <cell r="A144">
            <v>423</v>
          </cell>
          <cell r="B144" t="str">
            <v>MINERALES METALIFEROS</v>
          </cell>
        </row>
        <row r="145">
          <cell r="A145">
            <v>424</v>
          </cell>
          <cell r="B145" t="str">
            <v>CARBON MINERAL</v>
          </cell>
        </row>
        <row r="146">
          <cell r="A146">
            <v>425</v>
          </cell>
          <cell r="B146" t="str">
            <v>CEMENTO, CAL,ASBESTO, YESO, Y SUS DERIV.</v>
          </cell>
        </row>
        <row r="147">
          <cell r="A147">
            <v>426</v>
          </cell>
          <cell r="B147" t="str">
            <v>PRODUCTOS FERROSOS</v>
          </cell>
        </row>
        <row r="148">
          <cell r="A148">
            <v>427</v>
          </cell>
          <cell r="B148" t="str">
            <v>PRODUCTOS NO FERROSOS</v>
          </cell>
        </row>
        <row r="149">
          <cell r="A149">
            <v>429</v>
          </cell>
          <cell r="B149" t="str">
            <v>MINERALES, VARIOS</v>
          </cell>
        </row>
        <row r="150">
          <cell r="A150">
            <v>430</v>
          </cell>
          <cell r="B150" t="str">
            <v xml:space="preserve">INSUMOS INDUSTRIALES </v>
          </cell>
        </row>
        <row r="151">
          <cell r="A151">
            <v>439</v>
          </cell>
          <cell r="B151" t="str">
            <v xml:space="preserve">INSUMOS INDUSTRIALES </v>
          </cell>
        </row>
        <row r="152">
          <cell r="A152">
            <v>440</v>
          </cell>
          <cell r="B152" t="str">
            <v>ENERGIA Y COMBUSTIBLES</v>
          </cell>
        </row>
        <row r="153">
          <cell r="A153">
            <v>441</v>
          </cell>
          <cell r="B153" t="str">
            <v>ENERGIA</v>
          </cell>
        </row>
        <row r="154">
          <cell r="A154">
            <v>442</v>
          </cell>
          <cell r="B154" t="str">
            <v>COMBUSTIBLES</v>
          </cell>
        </row>
        <row r="155">
          <cell r="A155">
            <v>443</v>
          </cell>
          <cell r="B155" t="str">
            <v>LUBRICANTES</v>
          </cell>
        </row>
        <row r="156">
          <cell r="A156">
            <v>449</v>
          </cell>
          <cell r="B156" t="str">
            <v>ENERGIA Y COMBUSTIBLES, VARIOS</v>
          </cell>
        </row>
        <row r="157">
          <cell r="A157">
            <v>490</v>
          </cell>
          <cell r="B157" t="str">
            <v>OTRAS MAT. PRIMAS Y PROD. SEMIELAB.</v>
          </cell>
        </row>
        <row r="158">
          <cell r="A158">
            <v>491</v>
          </cell>
          <cell r="B158" t="str">
            <v>ESPECIES TIMBRADAS Y VALORES</v>
          </cell>
        </row>
        <row r="159">
          <cell r="A159">
            <v>492</v>
          </cell>
          <cell r="B159" t="str">
            <v>INSUMOS QUIMICOS Y DE LAB. INDUST.</v>
          </cell>
        </row>
        <row r="160">
          <cell r="A160">
            <v>499</v>
          </cell>
          <cell r="B160" t="str">
            <v>MATERIAS PRIMAS Y PROD. SEMIELAB., VARIOS</v>
          </cell>
        </row>
        <row r="161">
          <cell r="A161">
            <v>510</v>
          </cell>
          <cell r="B161" t="str">
            <v>ADQUISICION DE INMUEBLES</v>
          </cell>
        </row>
        <row r="162">
          <cell r="A162">
            <v>511</v>
          </cell>
          <cell r="B162" t="str">
            <v>TIERRAS Y TERRENOS</v>
          </cell>
        </row>
        <row r="163">
          <cell r="A163">
            <v>512</v>
          </cell>
          <cell r="B163" t="str">
            <v>ADQ. DE EDIF. E INSTALAC.</v>
          </cell>
        </row>
        <row r="164">
          <cell r="A164">
            <v>520</v>
          </cell>
          <cell r="B164" t="str">
            <v>CONSTRUCCIONES</v>
          </cell>
        </row>
        <row r="165">
          <cell r="A165">
            <v>521</v>
          </cell>
          <cell r="B165" t="str">
            <v>CONST. DE OBRAS DE USO PÚBLICO</v>
          </cell>
        </row>
        <row r="166">
          <cell r="A166">
            <v>522</v>
          </cell>
          <cell r="B166" t="str">
            <v>CONST. DE OBRAS DE USO INSTITUC.</v>
          </cell>
        </row>
        <row r="167">
          <cell r="A167">
            <v>523</v>
          </cell>
          <cell r="B167" t="str">
            <v>CONST. DE OBRAS DE USO MILITAR</v>
          </cell>
        </row>
        <row r="168">
          <cell r="A168">
            <v>524</v>
          </cell>
          <cell r="B168" t="str">
            <v>CONST. DE OBRAS DE USO PRIVADO</v>
          </cell>
        </row>
        <row r="169">
          <cell r="A169">
            <v>525</v>
          </cell>
          <cell r="B169" t="str">
            <v>CONST. DE OBRAS DE INFRAESTRUCTURA</v>
          </cell>
        </row>
        <row r="170">
          <cell r="A170">
            <v>526</v>
          </cell>
          <cell r="B170" t="str">
            <v>OBRAS E INSTALAC. VARIAS DE INFRAEST.</v>
          </cell>
        </row>
        <row r="171">
          <cell r="A171">
            <v>530</v>
          </cell>
          <cell r="B171" t="str">
            <v>ADQ. DE MAQ. EQ. Y HERRAM. MAY.</v>
          </cell>
        </row>
        <row r="172">
          <cell r="A172">
            <v>531</v>
          </cell>
          <cell r="B172" t="str">
            <v>MAQ. Y EQ. DE CONSTRUCCION</v>
          </cell>
        </row>
        <row r="173">
          <cell r="A173">
            <v>532</v>
          </cell>
          <cell r="B173" t="str">
            <v>MAQ. Y EQ. AGROPEC. E INDUSTRIALES</v>
          </cell>
        </row>
        <row r="174">
          <cell r="A174">
            <v>533</v>
          </cell>
          <cell r="B174" t="str">
            <v>MAQ. Y EQ. INDUSTRIALES</v>
          </cell>
        </row>
        <row r="175">
          <cell r="A175">
            <v>534</v>
          </cell>
          <cell r="B175" t="str">
            <v>EQ. EDUC. Y RECREAC.</v>
          </cell>
        </row>
        <row r="176">
          <cell r="A176">
            <v>535</v>
          </cell>
          <cell r="B176" t="str">
            <v>EQ. DE SALUD Y LABORATORIO</v>
          </cell>
        </row>
        <row r="177">
          <cell r="A177">
            <v>536</v>
          </cell>
          <cell r="B177" t="str">
            <v>EQ. COMUNICACIÓN Y SEÑALAM.</v>
          </cell>
        </row>
        <row r="178">
          <cell r="A178">
            <v>537</v>
          </cell>
          <cell r="B178" t="str">
            <v>EQUIPOS DE TRANSPORTE</v>
          </cell>
        </row>
        <row r="179">
          <cell r="A179">
            <v>538</v>
          </cell>
          <cell r="B179" t="str">
            <v>HERRAM., APARATOS E INST. EN GRAL.</v>
          </cell>
        </row>
        <row r="180">
          <cell r="A180">
            <v>539</v>
          </cell>
          <cell r="B180" t="str">
            <v>MAQ. EQUIPOS Y HERRAM. MAYORES, VARIOS</v>
          </cell>
        </row>
        <row r="181">
          <cell r="A181">
            <v>540</v>
          </cell>
          <cell r="B181" t="str">
            <v>ADQ. DE EQ. OFIC. Y COMP.</v>
          </cell>
        </row>
        <row r="182">
          <cell r="A182">
            <v>541</v>
          </cell>
          <cell r="B182" t="str">
            <v>ADQ. DE MUEBLES Y ENSERES</v>
          </cell>
        </row>
        <row r="183">
          <cell r="A183">
            <v>542</v>
          </cell>
          <cell r="B183" t="str">
            <v>ADQ. DE EQUIPOS DE OFICINA</v>
          </cell>
        </row>
        <row r="184">
          <cell r="A184">
            <v>543</v>
          </cell>
          <cell r="B184" t="str">
            <v>ADQ. DE EQ. DE COMPUTACION</v>
          </cell>
        </row>
        <row r="185">
          <cell r="A185">
            <v>544</v>
          </cell>
          <cell r="B185" t="str">
            <v>ADQ. DE EQ. DE IMPRENTA</v>
          </cell>
        </row>
        <row r="186">
          <cell r="A186">
            <v>550</v>
          </cell>
          <cell r="B186" t="str">
            <v>ADQ. DE EQ. MILITAR Y DE SEGURIDAD</v>
          </cell>
        </row>
        <row r="187">
          <cell r="A187">
            <v>551</v>
          </cell>
          <cell r="B187" t="str">
            <v>EQ. MILITAR Y DE SEGURIDAD</v>
          </cell>
        </row>
        <row r="188">
          <cell r="A188">
            <v>552</v>
          </cell>
          <cell r="B188" t="str">
            <v>EQ. DE SEGURIDAD INSTITUC.</v>
          </cell>
        </row>
        <row r="189">
          <cell r="A189">
            <v>560</v>
          </cell>
          <cell r="B189" t="str">
            <v>ADQ. DE SEMOVIENTES</v>
          </cell>
        </row>
        <row r="190">
          <cell r="A190">
            <v>569</v>
          </cell>
          <cell r="B190" t="str">
            <v>ADQ. DE SEMOVIENTES</v>
          </cell>
        </row>
        <row r="191">
          <cell r="A191">
            <v>570</v>
          </cell>
          <cell r="B191" t="str">
            <v xml:space="preserve">ADQ. DE ACTIVOS INTANGIBLES </v>
          </cell>
        </row>
        <row r="192">
          <cell r="A192">
            <v>579</v>
          </cell>
          <cell r="B192" t="str">
            <v>ACTIVOS INTANGIBLES</v>
          </cell>
        </row>
        <row r="193">
          <cell r="A193">
            <v>580</v>
          </cell>
          <cell r="B193" t="str">
            <v>ESTUDIOS PROY. INVERSION</v>
          </cell>
        </row>
        <row r="194">
          <cell r="A194">
            <v>581</v>
          </cell>
          <cell r="B194" t="str">
            <v>ESTUDIOS PROY. INVERSION</v>
          </cell>
        </row>
        <row r="195">
          <cell r="A195">
            <v>582</v>
          </cell>
          <cell r="B195" t="str">
            <v>FISCALIZ. EXTERNA DE OBRAS Y SERV.</v>
          </cell>
        </row>
        <row r="196">
          <cell r="A196">
            <v>583</v>
          </cell>
          <cell r="B196" t="str">
            <v>ADM. DE ESTUDIOS Y PROY. P/ TERCEROS</v>
          </cell>
        </row>
        <row r="197">
          <cell r="A197">
            <v>584</v>
          </cell>
          <cell r="B197" t="str">
            <v>EJECUCION DE PROYECTOS POR TERCEROS</v>
          </cell>
        </row>
        <row r="198">
          <cell r="A198">
            <v>590</v>
          </cell>
          <cell r="B198" t="str">
            <v>OTROS GASTOS DE INV. Y REP. MAYORES</v>
          </cell>
        </row>
        <row r="199">
          <cell r="A199">
            <v>591</v>
          </cell>
          <cell r="B199" t="str">
            <v>INV. EN REC. NAT. AL SECTOR PUB.</v>
          </cell>
        </row>
        <row r="200">
          <cell r="A200">
            <v>592</v>
          </cell>
          <cell r="B200" t="str">
            <v>INV. EN REC. NAT. AL SECTOR PRIV.</v>
          </cell>
        </row>
        <row r="201">
          <cell r="A201">
            <v>593</v>
          </cell>
          <cell r="B201" t="str">
            <v>INDEMNIZACIONES POR INMUEBLES</v>
          </cell>
        </row>
        <row r="202">
          <cell r="A202">
            <v>594</v>
          </cell>
          <cell r="B202" t="str">
            <v>REPARAC. MAY. DE INMUEBLES</v>
          </cell>
        </row>
        <row r="203">
          <cell r="A203">
            <v>595</v>
          </cell>
          <cell r="B203" t="str">
            <v>REPARAC. MAY. DE EQUIPOS</v>
          </cell>
        </row>
        <row r="204">
          <cell r="A204">
            <v>596</v>
          </cell>
          <cell r="B204" t="str">
            <v>REPARAC. MAY. DE MAQ.</v>
          </cell>
        </row>
        <row r="205">
          <cell r="A205">
            <v>597</v>
          </cell>
          <cell r="B205" t="str">
            <v>REPARAC. MAY. DE INSTALAC.</v>
          </cell>
        </row>
        <row r="206">
          <cell r="A206">
            <v>598</v>
          </cell>
          <cell r="B206" t="str">
            <v>REPARAC. MAY. DE HERRAM. Y OTROS</v>
          </cell>
        </row>
        <row r="207">
          <cell r="A207">
            <v>599</v>
          </cell>
          <cell r="B207" t="str">
            <v>REPARAC. MAYORES, VARIOS</v>
          </cell>
        </row>
        <row r="208">
          <cell r="A208">
            <v>710</v>
          </cell>
          <cell r="B208" t="str">
            <v>INTERESES DE LA DEUDA PÚBLICA INTERNA</v>
          </cell>
        </row>
        <row r="209">
          <cell r="A209">
            <v>711</v>
          </cell>
          <cell r="B209" t="str">
            <v>INTERESES DE LA DEUDA C/ SEC. PUB. FINANC.</v>
          </cell>
        </row>
        <row r="210">
          <cell r="A210">
            <v>712</v>
          </cell>
          <cell r="B210" t="str">
            <v>INTERESES DE LA DEUDA C/ SEC. PUB. NO FIN.</v>
          </cell>
        </row>
        <row r="211">
          <cell r="A211">
            <v>713</v>
          </cell>
          <cell r="B211" t="str">
            <v>INTERESES DE LA DEUDA C/ EL SEC. PRIV.</v>
          </cell>
        </row>
        <row r="212">
          <cell r="A212">
            <v>714</v>
          </cell>
          <cell r="B212" t="str">
            <v>INTERESES DEL CRED. INTERNO DE PROV.</v>
          </cell>
        </row>
        <row r="213">
          <cell r="A213">
            <v>715</v>
          </cell>
          <cell r="B213" t="str">
            <v>INTERESES POR DEUDA BONIFICADA</v>
          </cell>
        </row>
        <row r="214">
          <cell r="A214">
            <v>720</v>
          </cell>
          <cell r="B214" t="str">
            <v>INTERESES DE LA DEUDA PÚB. EXTERNA</v>
          </cell>
        </row>
        <row r="215">
          <cell r="A215">
            <v>721</v>
          </cell>
          <cell r="B215" t="str">
            <v>INTERESES DE LA DEUDA C/ ORG. MULTIL.</v>
          </cell>
        </row>
        <row r="216">
          <cell r="A216">
            <v>722</v>
          </cell>
          <cell r="B216" t="str">
            <v>INTERESES DE LA DEUDA C/ GOB. EXT. Y AG. FIN.</v>
          </cell>
        </row>
        <row r="217">
          <cell r="A217">
            <v>723</v>
          </cell>
          <cell r="B217" t="str">
            <v>INTERESES DE LA DEUDA C/ ENTES FIN. PRIV. EXT.</v>
          </cell>
        </row>
        <row r="218">
          <cell r="A218">
            <v>724</v>
          </cell>
          <cell r="B218" t="str">
            <v>INTERESES DE LA DEUDA C/ PROV. DEL EXTERIOR</v>
          </cell>
        </row>
        <row r="219">
          <cell r="A219">
            <v>725</v>
          </cell>
          <cell r="B219" t="str">
            <v>INTERESES P/ DEUDA EXTERNA BONIFICADA</v>
          </cell>
        </row>
        <row r="220">
          <cell r="A220">
            <v>730</v>
          </cell>
          <cell r="B220" t="str">
            <v>AMORTIZ. DEUDA PÚBLICA INTERNA</v>
          </cell>
        </row>
        <row r="221">
          <cell r="A221">
            <v>731</v>
          </cell>
          <cell r="B221" t="str">
            <v>AMORTIZ. DEUDA C/ SEC. PUB. FINANC.</v>
          </cell>
        </row>
        <row r="222">
          <cell r="A222">
            <v>732</v>
          </cell>
          <cell r="B222" t="str">
            <v>AMORTIZ. DEUDA C/ SEC. PUB. NO FINANC.</v>
          </cell>
        </row>
        <row r="223">
          <cell r="A223">
            <v>733</v>
          </cell>
          <cell r="B223" t="str">
            <v>AMORTIZ. DEUDA C/ SEC. PRIVADO</v>
          </cell>
        </row>
        <row r="224">
          <cell r="A224">
            <v>734</v>
          </cell>
          <cell r="B224" t="str">
            <v>AMORTIZ. CREDITO INTERNO A PROV.</v>
          </cell>
        </row>
        <row r="225">
          <cell r="A225">
            <v>735</v>
          </cell>
          <cell r="B225" t="str">
            <v>AMORTIZ. POR DEUDA BONIF.</v>
          </cell>
        </row>
        <row r="226">
          <cell r="A226">
            <v>740</v>
          </cell>
          <cell r="B226" t="str">
            <v>AMORTIZ. DEUDA PÚBLICA EXTERNA</v>
          </cell>
        </row>
        <row r="227">
          <cell r="A227">
            <v>741</v>
          </cell>
          <cell r="B227" t="str">
            <v>AMORTIZ. DEUDA C/ ORG. MULTILAT.</v>
          </cell>
        </row>
        <row r="228">
          <cell r="A228">
            <v>742</v>
          </cell>
          <cell r="B228" t="str">
            <v>AMORTIZ.  DEUDA C/ GOB. EXT. Y AG. FIN.</v>
          </cell>
        </row>
        <row r="229">
          <cell r="A229">
            <v>743</v>
          </cell>
          <cell r="B229" t="str">
            <v>AMORTIZ.  DEUDA C/ ENTES FIN. PRIV. EXT.</v>
          </cell>
        </row>
        <row r="230">
          <cell r="A230">
            <v>744</v>
          </cell>
          <cell r="B230" t="str">
            <v>AMORTIZ. DEUDA C/ PROV. DEL EXTERIOR</v>
          </cell>
        </row>
        <row r="231">
          <cell r="A231">
            <v>745</v>
          </cell>
          <cell r="B231" t="str">
            <v>AMORTIZ. DEUDA EXTERNA BONIFICADA</v>
          </cell>
        </row>
        <row r="232">
          <cell r="A232">
            <v>750</v>
          </cell>
          <cell r="B232" t="str">
            <v>COMISIONES</v>
          </cell>
        </row>
        <row r="233">
          <cell r="A233">
            <v>751</v>
          </cell>
          <cell r="B233" t="str">
            <v>COM. Y OTROS GASTOS DE LA DEUDA INT.</v>
          </cell>
        </row>
        <row r="234">
          <cell r="A234">
            <v>752</v>
          </cell>
          <cell r="B234" t="str">
            <v>COM. Y OTROS GASTOS DE LA DEUDA EXT.</v>
          </cell>
        </row>
        <row r="235">
          <cell r="A235">
            <v>753</v>
          </cell>
          <cell r="B235" t="str">
            <v>COM. Y OTROS GASTOS DE LA DEUDA INT. BONIF.</v>
          </cell>
        </row>
        <row r="236">
          <cell r="A236">
            <v>754</v>
          </cell>
          <cell r="B236" t="str">
            <v>COM. Y OTROS GASTOS DE LA DEUDA EXT. BONIF.</v>
          </cell>
        </row>
        <row r="237">
          <cell r="A237">
            <v>760</v>
          </cell>
          <cell r="B237" t="str">
            <v>OTROS GASTOS SERV. DEUDA PÚBLICA</v>
          </cell>
        </row>
        <row r="238">
          <cell r="A238">
            <v>761</v>
          </cell>
          <cell r="B238" t="str">
            <v>AMORTIZ. DEUDA PÚBLICA EXTERNA</v>
          </cell>
        </row>
        <row r="239">
          <cell r="A239">
            <v>762</v>
          </cell>
          <cell r="B239" t="str">
            <v>AMORTIZ. DEUDA PÚBLICA EXTERNA BONIF.</v>
          </cell>
        </row>
        <row r="240">
          <cell r="A240">
            <v>763</v>
          </cell>
          <cell r="B240" t="str">
            <v>INTERESES DE LA DEUDA PÚB. EXTERNA</v>
          </cell>
        </row>
        <row r="241">
          <cell r="A241">
            <v>764</v>
          </cell>
          <cell r="B241" t="str">
            <v>INTERESES DE LA DEUDA PÚB. EXTERNA BONIF.</v>
          </cell>
        </row>
        <row r="242">
          <cell r="A242">
            <v>765</v>
          </cell>
          <cell r="B242" t="str">
            <v>COMIS. Y OTROS GASTOS DEUDA PÚB. EXT.</v>
          </cell>
        </row>
        <row r="243">
          <cell r="A243">
            <v>766</v>
          </cell>
          <cell r="B243" t="str">
            <v>COMIS. Y OTROS GASTOS DEUDA PÚB. EXT. BONIF.</v>
          </cell>
        </row>
        <row r="244">
          <cell r="A244">
            <v>810</v>
          </cell>
          <cell r="B244" t="str">
            <v>TRANSF. CONSOLID. CORR. AL SECTOR PÚBLICO</v>
          </cell>
        </row>
        <row r="245">
          <cell r="A245">
            <v>811</v>
          </cell>
          <cell r="B245" t="str">
            <v>TRANSF. CONSOLID. ADM. CTRAL. A ENT.DESC.</v>
          </cell>
        </row>
        <row r="246">
          <cell r="A246">
            <v>812</v>
          </cell>
          <cell r="B246" t="str">
            <v xml:space="preserve">TRANSF. CONSOLID. ENT. DESC. A ADM. CTRAL. </v>
          </cell>
        </row>
        <row r="247">
          <cell r="A247">
            <v>813</v>
          </cell>
          <cell r="B247" t="str">
            <v>TRANSF. CONSOLID. P/ COPARTIC. DE IVA</v>
          </cell>
        </row>
        <row r="248">
          <cell r="A248">
            <v>814</v>
          </cell>
          <cell r="B248" t="str">
            <v>TRANSF. CONSOLID. P/ COPARTIC. JGOS. AZAR</v>
          </cell>
        </row>
        <row r="249">
          <cell r="A249">
            <v>815</v>
          </cell>
          <cell r="B249" t="str">
            <v>TRANSF. CONSOLID. P/ COPARTIC. ROYALTIES</v>
          </cell>
        </row>
        <row r="250">
          <cell r="A250">
            <v>816</v>
          </cell>
          <cell r="B250" t="str">
            <v>TRANSF. CONSOLID. E/ ENT. DESCENT.</v>
          </cell>
        </row>
        <row r="251">
          <cell r="A251">
            <v>817</v>
          </cell>
          <cell r="B251" t="str">
            <v>TRANSF. CONSOLID. E/ ORG. ADM. CENTRAL</v>
          </cell>
        </row>
        <row r="252">
          <cell r="A252">
            <v>818</v>
          </cell>
          <cell r="B252" t="str">
            <v>TRANSF. CONSOLID. REMUN. SINDICO</v>
          </cell>
        </row>
        <row r="253">
          <cell r="A253">
            <v>819</v>
          </cell>
          <cell r="B253" t="str">
            <v>OTRAS TRANSF. CONSOLID. CORRIENTES</v>
          </cell>
        </row>
        <row r="254">
          <cell r="A254">
            <v>820</v>
          </cell>
          <cell r="B254" t="str">
            <v>TRANSF. A JUBIL. Y PENSIONADOS</v>
          </cell>
        </row>
        <row r="255">
          <cell r="A255">
            <v>821</v>
          </cell>
          <cell r="B255" t="str">
            <v>JUBIL. Y PENS. FUNC. Y EMP. SECTOR PUB. Y PRIV.</v>
          </cell>
        </row>
        <row r="256">
          <cell r="A256">
            <v>822</v>
          </cell>
          <cell r="B256" t="str">
            <v>JUBIL. Y PENS. MAGISTRADOS JUDIC.</v>
          </cell>
        </row>
        <row r="257">
          <cell r="A257">
            <v>823</v>
          </cell>
          <cell r="B257" t="str">
            <v>JUBIL. Y PENS. MAGISTERIO NACIONAL</v>
          </cell>
        </row>
        <row r="258">
          <cell r="A258">
            <v>824</v>
          </cell>
          <cell r="B258" t="str">
            <v>JUBIL. Y PENS. DOCENTES UNIVERS.</v>
          </cell>
        </row>
        <row r="259">
          <cell r="A259">
            <v>825</v>
          </cell>
          <cell r="B259" t="str">
            <v>JUBIL. Y PENS. FUERZAS ARMADAS</v>
          </cell>
        </row>
        <row r="260">
          <cell r="A260">
            <v>826</v>
          </cell>
          <cell r="B260" t="str">
            <v>JUBIL. Y PENS. FUERZAS POLICIALES</v>
          </cell>
        </row>
        <row r="261">
          <cell r="A261">
            <v>827</v>
          </cell>
          <cell r="B261" t="str">
            <v>PENSIONES GRACIABLES</v>
          </cell>
        </row>
        <row r="262">
          <cell r="A262">
            <v>828</v>
          </cell>
          <cell r="B262" t="str">
            <v>PENSIONES VARIAS</v>
          </cell>
        </row>
        <row r="263">
          <cell r="A263">
            <v>829</v>
          </cell>
          <cell r="B263" t="str">
            <v>OTRAS TRANSF. A JUBILADOS Y PENS.</v>
          </cell>
        </row>
        <row r="264">
          <cell r="A264">
            <v>830</v>
          </cell>
          <cell r="B264" t="str">
            <v>OTRAS TRANSF. CORR. AL SECTOR PUB. O PRIV.</v>
          </cell>
        </row>
        <row r="265">
          <cell r="A265">
            <v>831</v>
          </cell>
          <cell r="B265" t="str">
            <v>APORTES A ENT.C/FINES SOC. O EMERG.NAC.</v>
          </cell>
        </row>
        <row r="266">
          <cell r="A266">
            <v>832</v>
          </cell>
          <cell r="B266" t="str">
            <v>APORTES DEL TESORO NACIONAL</v>
          </cell>
        </row>
        <row r="267">
          <cell r="A267">
            <v>833</v>
          </cell>
          <cell r="B267" t="str">
            <v>TRANSF. A MUNICIPALIDADES</v>
          </cell>
        </row>
        <row r="268">
          <cell r="A268">
            <v>834</v>
          </cell>
          <cell r="B268" t="str">
            <v>OTRAS TRANSF. AL SECTOR PÚB.</v>
          </cell>
        </row>
        <row r="269">
          <cell r="A269">
            <v>835</v>
          </cell>
          <cell r="B269" t="str">
            <v>OTROS APORTES DEL TESORO NACIONAL</v>
          </cell>
        </row>
        <row r="270">
          <cell r="A270">
            <v>836</v>
          </cell>
          <cell r="B270" t="str">
            <v>TRANSF. A ORGANIZ. MUNICIPALES</v>
          </cell>
        </row>
        <row r="271">
          <cell r="A271">
            <v>840</v>
          </cell>
          <cell r="B271" t="str">
            <v>TRANSF. CORR. AL SECTOR PRIVADO</v>
          </cell>
        </row>
        <row r="272">
          <cell r="A272">
            <v>841</v>
          </cell>
          <cell r="B272" t="str">
            <v>BECAS</v>
          </cell>
        </row>
        <row r="273">
          <cell r="A273">
            <v>842</v>
          </cell>
          <cell r="B273" t="str">
            <v>APORTES A ENT.EDUC. E INST. S/FINES DE LUCRO</v>
          </cell>
        </row>
        <row r="274">
          <cell r="A274">
            <v>843</v>
          </cell>
          <cell r="B274" t="str">
            <v>APORTES A PARTIDOS POLITICOS</v>
          </cell>
        </row>
        <row r="275">
          <cell r="A275">
            <v>844</v>
          </cell>
          <cell r="B275" t="str">
            <v>SUBSIDIO A LOS PARTIDOS POLITICOS</v>
          </cell>
        </row>
        <row r="276">
          <cell r="A276">
            <v>845</v>
          </cell>
          <cell r="B276" t="str">
            <v>INDEMNIZACIONES</v>
          </cell>
        </row>
        <row r="277">
          <cell r="A277">
            <v>849</v>
          </cell>
          <cell r="B277" t="str">
            <v>OTRAS TRANS. CORRIENTES</v>
          </cell>
        </row>
        <row r="278">
          <cell r="A278">
            <v>850</v>
          </cell>
          <cell r="B278" t="str">
            <v>TRANSF. CORR. AL SECTOR EXTERNO</v>
          </cell>
        </row>
        <row r="279">
          <cell r="A279">
            <v>851</v>
          </cell>
          <cell r="B279" t="str">
            <v>TRANSF. CORR. AL SECTOR EXTERNO, VARIAS</v>
          </cell>
        </row>
        <row r="280">
          <cell r="A280">
            <v>860</v>
          </cell>
          <cell r="B280" t="str">
            <v>TRANSF. CONSOLID. DE CAPITAL AL SECTOR PUB.</v>
          </cell>
        </row>
        <row r="281">
          <cell r="A281">
            <v>861</v>
          </cell>
          <cell r="B281" t="str">
            <v>TRANSF. CONSOLID. ADM. CTRAL. A ENT.DESC.</v>
          </cell>
        </row>
        <row r="282">
          <cell r="A282">
            <v>862</v>
          </cell>
          <cell r="B282" t="str">
            <v xml:space="preserve">TRANSF. CONSOLID. ENT. DESC. A ADM. CTRAL. </v>
          </cell>
        </row>
        <row r="283">
          <cell r="A283">
            <v>863</v>
          </cell>
          <cell r="B283" t="str">
            <v>TRANSF. CONSOLID. P/ COPARTICIPACION IVA</v>
          </cell>
        </row>
        <row r="284">
          <cell r="A284">
            <v>864</v>
          </cell>
          <cell r="B284" t="str">
            <v>TRANSF. CONSOLID. P/ COPARTIC. JGOS. AZAR</v>
          </cell>
        </row>
        <row r="285">
          <cell r="A285">
            <v>865</v>
          </cell>
          <cell r="B285" t="str">
            <v>TRANSF. CONSOLID. P/ COPARTIC. ROYALTIES</v>
          </cell>
        </row>
        <row r="286">
          <cell r="A286">
            <v>866</v>
          </cell>
          <cell r="B286" t="str">
            <v>TRANSF. CONSOLID. E/ ENT. DESCENT.</v>
          </cell>
        </row>
        <row r="287">
          <cell r="A287">
            <v>867</v>
          </cell>
          <cell r="B287" t="str">
            <v>TRANSF. CONSOLID. E/ ORG. ADM. CENTRAL</v>
          </cell>
        </row>
        <row r="288">
          <cell r="A288">
            <v>869</v>
          </cell>
          <cell r="B288" t="str">
            <v>OTRAS TRANSF. CONSOLID. DE CAPITAL</v>
          </cell>
        </row>
        <row r="289">
          <cell r="A289">
            <v>870</v>
          </cell>
          <cell r="B289" t="str">
            <v>TRANSF. DE CAPITAL AL SECTOR PRIV.</v>
          </cell>
        </row>
        <row r="290">
          <cell r="A290">
            <v>871</v>
          </cell>
          <cell r="B290" t="str">
            <v>TRANSF. DE CAPITAL AL SECTOR PRIV., VARIAS</v>
          </cell>
        </row>
        <row r="291">
          <cell r="A291">
            <v>879</v>
          </cell>
          <cell r="B291" t="str">
            <v>TRANSF. DE CAPITAL AL SECTOR PRIV., VARIAS</v>
          </cell>
        </row>
        <row r="292">
          <cell r="A292">
            <v>880</v>
          </cell>
          <cell r="B292" t="str">
            <v>TRANSF. DE CAPITAL AL SECTOR EXTERNO</v>
          </cell>
        </row>
        <row r="293">
          <cell r="A293">
            <v>881</v>
          </cell>
          <cell r="B293" t="str">
            <v>TRANSF. DE CAPITAL AL SECTOR EXTERNO, VARIAS</v>
          </cell>
        </row>
        <row r="294">
          <cell r="A294">
            <v>890</v>
          </cell>
          <cell r="B294" t="str">
            <v>OTRAS TRANSF. DE CAPITAL AL SECTOR PUB. O PRIV.</v>
          </cell>
        </row>
        <row r="295">
          <cell r="A295">
            <v>891</v>
          </cell>
          <cell r="B295" t="str">
            <v>TRANSF. DE CAPITAL AL BCO.CENTRAL DEL PARAGUAY</v>
          </cell>
        </row>
        <row r="296">
          <cell r="A296">
            <v>892</v>
          </cell>
          <cell r="B296" t="str">
            <v>APORTES DEL TESORO NACIONAL</v>
          </cell>
        </row>
        <row r="297">
          <cell r="A297">
            <v>893</v>
          </cell>
          <cell r="B297" t="str">
            <v>TRANSF. A MUNICIPALIDADES</v>
          </cell>
        </row>
        <row r="298">
          <cell r="A298">
            <v>894</v>
          </cell>
          <cell r="B298" t="str">
            <v>OTRAS TRANSF. AL SECTOR PÚB.</v>
          </cell>
        </row>
        <row r="299">
          <cell r="A299">
            <v>895</v>
          </cell>
          <cell r="B299" t="str">
            <v>OTROS APORTES DEL TESORO NAC.</v>
          </cell>
        </row>
        <row r="300">
          <cell r="A300">
            <v>896</v>
          </cell>
          <cell r="B300" t="str">
            <v>TRANSF. A ORGANIZ. MUNICIPALES</v>
          </cell>
        </row>
        <row r="301">
          <cell r="A301">
            <v>910</v>
          </cell>
          <cell r="B301" t="str">
            <v>PAGO DE IMP.,TASAS, GASTOS JUD.</v>
          </cell>
        </row>
        <row r="302">
          <cell r="A302">
            <v>911</v>
          </cell>
          <cell r="B302" t="str">
            <v>IMPUESTOS DIRECTOS</v>
          </cell>
        </row>
        <row r="303">
          <cell r="A303">
            <v>912</v>
          </cell>
          <cell r="B303" t="str">
            <v>IMPUESTOS INDIRECTOS</v>
          </cell>
        </row>
        <row r="304">
          <cell r="A304">
            <v>913</v>
          </cell>
          <cell r="B304" t="str">
            <v>TASAS Y CONTRIB.</v>
          </cell>
        </row>
        <row r="305">
          <cell r="A305">
            <v>914</v>
          </cell>
          <cell r="B305" t="str">
            <v>MULTAS Y RECARGOS</v>
          </cell>
        </row>
        <row r="306">
          <cell r="A306">
            <v>915</v>
          </cell>
          <cell r="B306" t="str">
            <v>GASTOS JUDICIALES</v>
          </cell>
        </row>
        <row r="307">
          <cell r="A307">
            <v>919</v>
          </cell>
          <cell r="B307" t="str">
            <v>IMPUESTOS, TASAS Y GASTOS JUD. VARIOS</v>
          </cell>
        </row>
        <row r="308">
          <cell r="A308">
            <v>920</v>
          </cell>
          <cell r="B308" t="str">
            <v>DEVOL. DE IMPUESTOS Y OTROS ING. NO TRIBUT.</v>
          </cell>
        </row>
        <row r="309">
          <cell r="A309">
            <v>921</v>
          </cell>
          <cell r="B309" t="str">
            <v>DEVOL. DE IMPUESTOS, TASAS Y CONTRIBUC.</v>
          </cell>
        </row>
        <row r="310">
          <cell r="A310">
            <v>922</v>
          </cell>
          <cell r="B310" t="str">
            <v>DEVOL. DE INGRESOS NO TRIBUTARIOS</v>
          </cell>
        </row>
        <row r="311">
          <cell r="A311">
            <v>923</v>
          </cell>
          <cell r="B311" t="str">
            <v>DEVOL. DE ARANCELES</v>
          </cell>
        </row>
        <row r="312">
          <cell r="A312">
            <v>924</v>
          </cell>
          <cell r="B312" t="str">
            <v>DEVOL. DE DEPOSITOS Y GARANTIAS</v>
          </cell>
        </row>
        <row r="313">
          <cell r="A313">
            <v>929</v>
          </cell>
          <cell r="B313" t="str">
            <v>DEVOL. VARIAS</v>
          </cell>
        </row>
        <row r="314">
          <cell r="A314">
            <v>930</v>
          </cell>
          <cell r="B314" t="str">
            <v>INTERESES DE ENT. FINANC. PUBLICAS</v>
          </cell>
        </row>
        <row r="315">
          <cell r="A315">
            <v>939</v>
          </cell>
          <cell r="B315" t="str">
            <v>INTERESES DE ENT. FINANC. PUBLICAS, VARIOS</v>
          </cell>
        </row>
        <row r="316">
          <cell r="A316">
            <v>940</v>
          </cell>
          <cell r="B316" t="str">
            <v>DESCUENTOS POR VENTAS</v>
          </cell>
        </row>
        <row r="317">
          <cell r="A317">
            <v>949</v>
          </cell>
          <cell r="B317" t="str">
            <v>DESCUENTOS VARIOS</v>
          </cell>
        </row>
        <row r="318">
          <cell r="A318">
            <v>950</v>
          </cell>
          <cell r="B318" t="str">
            <v>RESERVAS TECNICAS Y CAMBIARIAS</v>
          </cell>
        </row>
        <row r="319">
          <cell r="A319">
            <v>951</v>
          </cell>
          <cell r="B319" t="str">
            <v>PROV. PARA DIF. DE CAMBIO</v>
          </cell>
        </row>
        <row r="320">
          <cell r="A320">
            <v>959</v>
          </cell>
          <cell r="B320" t="str">
            <v>RESERVAS TECNICAS VARIAS</v>
          </cell>
        </row>
        <row r="321">
          <cell r="A321">
            <v>960</v>
          </cell>
          <cell r="B321" t="str">
            <v>DEUDAS PEND. PAGO DE GASTOS CORR. DE EJERC. ANT.</v>
          </cell>
        </row>
        <row r="322">
          <cell r="A322">
            <v>961</v>
          </cell>
          <cell r="B322" t="str">
            <v>SERV. PERSONALES</v>
          </cell>
        </row>
        <row r="323">
          <cell r="A323">
            <v>962</v>
          </cell>
          <cell r="B323" t="str">
            <v>SERV. NO PERSONALES</v>
          </cell>
        </row>
        <row r="324">
          <cell r="A324">
            <v>963</v>
          </cell>
          <cell r="B324" t="str">
            <v>BIENES DE CONSUMO E INSUMOS</v>
          </cell>
        </row>
        <row r="325">
          <cell r="A325">
            <v>964</v>
          </cell>
          <cell r="B325" t="str">
            <v>SERVICIO DE LA DEUDA PUBLICA</v>
          </cell>
        </row>
        <row r="326">
          <cell r="A326">
            <v>965</v>
          </cell>
          <cell r="B326" t="str">
            <v>TRANSFERENCIAS</v>
          </cell>
        </row>
        <row r="327">
          <cell r="A327">
            <v>969</v>
          </cell>
          <cell r="B327" t="str">
            <v>OTROS GASTOS</v>
          </cell>
        </row>
        <row r="328">
          <cell r="A328">
            <v>970</v>
          </cell>
          <cell r="B328" t="str">
            <v>GASTOS RESERVADOS</v>
          </cell>
        </row>
        <row r="329">
          <cell r="A329">
            <v>979</v>
          </cell>
          <cell r="B329" t="str">
            <v>GASTOS RESERVADOS</v>
          </cell>
        </row>
        <row r="330">
          <cell r="A330">
            <v>980</v>
          </cell>
          <cell r="B330" t="str">
            <v>DEUDAS PEND. PAGO DE GASTOS DE CAP. DE EJERC. ANT.</v>
          </cell>
        </row>
        <row r="331">
          <cell r="A331">
            <v>981</v>
          </cell>
          <cell r="B331" t="str">
            <v>SERV. PERSONALES</v>
          </cell>
        </row>
        <row r="332">
          <cell r="A332">
            <v>982</v>
          </cell>
          <cell r="B332" t="str">
            <v>SERV. NO PERSONALES</v>
          </cell>
        </row>
        <row r="333">
          <cell r="A333">
            <v>983</v>
          </cell>
          <cell r="B333" t="str">
            <v>BIENES DE CONSUMO E INSUMOS</v>
          </cell>
        </row>
        <row r="334">
          <cell r="A334">
            <v>984</v>
          </cell>
          <cell r="B334" t="str">
            <v>BIENES DE CAMBIO</v>
          </cell>
        </row>
        <row r="335">
          <cell r="A335">
            <v>985</v>
          </cell>
          <cell r="B335" t="str">
            <v>INVERSION FISICA</v>
          </cell>
        </row>
        <row r="336">
          <cell r="A336">
            <v>986</v>
          </cell>
          <cell r="B336" t="str">
            <v>INVERSION FINANCIERA</v>
          </cell>
        </row>
        <row r="337">
          <cell r="A337">
            <v>987</v>
          </cell>
          <cell r="B337" t="str">
            <v>SERV. DEUDA PUBLICA</v>
          </cell>
        </row>
        <row r="338">
          <cell r="A338">
            <v>988</v>
          </cell>
          <cell r="B338" t="str">
            <v>TRANSFERENCIAS</v>
          </cell>
        </row>
        <row r="339">
          <cell r="A339">
            <v>989</v>
          </cell>
          <cell r="B339" t="str">
            <v>OTROS GASTOS</v>
          </cell>
        </row>
        <row r="340">
          <cell r="A340">
            <v>990</v>
          </cell>
          <cell r="B340" t="str">
            <v xml:space="preserve">GASTOS IMPREVISTOS </v>
          </cell>
        </row>
        <row r="341">
          <cell r="A341">
            <v>999</v>
          </cell>
          <cell r="B341" t="str">
            <v>GASTOS IMPREVISTOS VARIOS</v>
          </cell>
        </row>
      </sheetData>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4 07-01-2010"/>
      <sheetName val="CodProd"/>
      <sheetName val="Anexo B-04-07"/>
      <sheetName val="B-04-09"/>
      <sheetName val="Clasificador"/>
      <sheetName val="PFI"/>
      <sheetName val="PCA"/>
      <sheetName val="PFIngresos"/>
      <sheetName val="Ingresos FF 30"/>
      <sheetName val="Tope FF 10 (2)"/>
      <sheetName val="Hoja1 (2)"/>
      <sheetName val="Hoja1"/>
      <sheetName val="Hoja2 (2)"/>
      <sheetName val="Hoja1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Hoja2 (2)"/>
      <sheetName val="Tabla_1998"/>
      <sheetName val="Entidades"/>
    </sheetNames>
    <sheetDataSet>
      <sheetData sheetId="0" refreshError="1"/>
      <sheetData sheetId="1">
        <row r="21">
          <cell r="A21">
            <v>1</v>
          </cell>
          <cell r="B21" t="str">
            <v>PASAJES Y TRANSPORTE</v>
          </cell>
        </row>
        <row r="22">
          <cell r="A22">
            <v>2</v>
          </cell>
          <cell r="B22" t="str">
            <v>MANTENIMIENTO DE EQUIPOS, REPUESTOS, CUBIERTAS Y SIMILARES</v>
          </cell>
        </row>
        <row r="23">
          <cell r="A23">
            <v>3</v>
          </cell>
          <cell r="B23" t="str">
            <v>SERVICIOS EN GENERAL Y CAPACITACION</v>
          </cell>
        </row>
        <row r="24">
          <cell r="A24">
            <v>4</v>
          </cell>
          <cell r="B24" t="str">
            <v>ALQUILERES</v>
          </cell>
        </row>
        <row r="25">
          <cell r="A25">
            <v>5</v>
          </cell>
          <cell r="B25" t="str">
            <v>CONSULTORIA</v>
          </cell>
        </row>
        <row r="26">
          <cell r="A26">
            <v>6</v>
          </cell>
          <cell r="B26" t="str">
            <v>SEGUROS</v>
          </cell>
        </row>
        <row r="27">
          <cell r="A27">
            <v>7</v>
          </cell>
          <cell r="B27" t="str">
            <v>PUBLICIDAD Y PROPAGANDA</v>
          </cell>
        </row>
        <row r="28">
          <cell r="A28">
            <v>8</v>
          </cell>
          <cell r="B28" t="str">
            <v>ALIMENTOS</v>
          </cell>
        </row>
        <row r="29">
          <cell r="A29">
            <v>9</v>
          </cell>
          <cell r="B29" t="str">
            <v>UTILES DE OFICINA Y COMEDOR, PAPELERIA</v>
          </cell>
        </row>
        <row r="30">
          <cell r="A30">
            <v>10</v>
          </cell>
          <cell r="B30" t="str">
            <v>MEDICAMENTOS E INSTRUMENTALES HOSPITALARIOS</v>
          </cell>
        </row>
        <row r="31">
          <cell r="A31">
            <v>11</v>
          </cell>
          <cell r="B31" t="str">
            <v>COMBUSTIBLES Y LUBRICANTES, MINERALES</v>
          </cell>
        </row>
        <row r="32">
          <cell r="A32">
            <v>12</v>
          </cell>
          <cell r="B32" t="str">
            <v>MUEBLES</v>
          </cell>
        </row>
        <row r="33">
          <cell r="A33">
            <v>13</v>
          </cell>
          <cell r="B33" t="str">
            <v>CONSTRUCCIONES, MANTENIMIENTOS Y REPARACIONES</v>
          </cell>
        </row>
        <row r="34">
          <cell r="A34">
            <v>14</v>
          </cell>
          <cell r="B34" t="str">
            <v>EQUIPOS Y MAQUINARIAS</v>
          </cell>
        </row>
        <row r="35">
          <cell r="A35">
            <v>15</v>
          </cell>
          <cell r="B35" t="str">
            <v>INFORMATICA Y COMUNICACIONES</v>
          </cell>
        </row>
        <row r="36">
          <cell r="A36">
            <v>16</v>
          </cell>
          <cell r="B36" t="str">
            <v>OTROS</v>
          </cell>
        </row>
      </sheetData>
      <sheetData sheetId="2" refreshError="1"/>
      <sheetData sheetId="3" refreshError="1"/>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Sigl."/>
      <sheetName val="1_MdR"/>
      <sheetName val="2_EDT"/>
      <sheetName val="3_EE"/>
      <sheetName val="4_CC P-INAC"/>
      <sheetName val="4.1 CC POD"/>
      <sheetName val="5_Info PMR"/>
      <sheetName val="6_PD_APry"/>
      <sheetName val="6.2_PD_ACal"/>
      <sheetName val="7_Curva S"/>
      <sheetName val="8.1_MP-INAC"/>
      <sheetName val="9.1.1_Estr. Proy."/>
      <sheetName val="9.2.1_PA"/>
      <sheetName val="9.3.1_Det. PA"/>
      <sheetName val="10.PGE_2018"/>
      <sheetName val="Cambios_28_11_17 LS"/>
      <sheetName val="Criterios"/>
      <sheetName val="Nota MEF"/>
      <sheetName val="CA_Presup MARTA"/>
      <sheetName val="CA_PMA"/>
      <sheetName val="PM-Costo"/>
      <sheetName val="RESUMEN "/>
      <sheetName val="PLAN EMER"/>
      <sheetName val="Hoja2"/>
      <sheetName val="INSTR DE GESTIÓN"/>
      <sheetName val="Costos Adm"/>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8">
          <cell r="B8">
            <v>5431484.9939999999</v>
          </cell>
        </row>
      </sheetData>
      <sheetData sheetId="9" refreshError="1"/>
      <sheetData sheetId="10">
        <row r="7">
          <cell r="C7" t="str">
            <v>Año 1</v>
          </cell>
          <cell r="D7" t="str">
            <v>Año 2</v>
          </cell>
          <cell r="E7" t="str">
            <v>Año 3</v>
          </cell>
          <cell r="F7" t="str">
            <v>Año 4</v>
          </cell>
          <cell r="G7" t="str">
            <v>Año 5</v>
          </cell>
        </row>
        <row r="8">
          <cell r="B8" t="str">
            <v>BID</v>
          </cell>
          <cell r="C8">
            <v>5431484.9939999999</v>
          </cell>
          <cell r="D8">
            <v>13200479.981972501</v>
          </cell>
          <cell r="E8">
            <v>16730479.993972499</v>
          </cell>
          <cell r="F8">
            <v>4725769.9999724999</v>
          </cell>
          <cell r="G8">
            <v>4911785.05</v>
          </cell>
        </row>
        <row r="9">
          <cell r="B9" t="str">
            <v>Valor acum. BID</v>
          </cell>
          <cell r="C9">
            <v>5431484.9939999999</v>
          </cell>
          <cell r="D9">
            <v>18631964.9759725</v>
          </cell>
          <cell r="E9">
            <v>35362444.969944999</v>
          </cell>
          <cell r="F9">
            <v>40088214.969917499</v>
          </cell>
          <cell r="G9">
            <v>45000000.019917496</v>
          </cell>
        </row>
        <row r="10">
          <cell r="B10" t="str">
            <v>CL</v>
          </cell>
          <cell r="C10">
            <v>132000</v>
          </cell>
          <cell r="D10">
            <v>240000</v>
          </cell>
          <cell r="E10">
            <v>240000</v>
          </cell>
          <cell r="F10">
            <v>240000</v>
          </cell>
          <cell r="G10">
            <v>348000</v>
          </cell>
        </row>
        <row r="11">
          <cell r="B11" t="str">
            <v>Valor acum. CL</v>
          </cell>
          <cell r="C11">
            <v>132000</v>
          </cell>
          <cell r="D11">
            <v>372000</v>
          </cell>
          <cell r="E11">
            <v>612000</v>
          </cell>
          <cell r="F11">
            <v>852000</v>
          </cell>
          <cell r="G11">
            <v>1200000</v>
          </cell>
        </row>
        <row r="13">
          <cell r="B13" t="str">
            <v>Valor acum. TOTAL</v>
          </cell>
          <cell r="C13">
            <v>5563484.9939999999</v>
          </cell>
          <cell r="D13">
            <v>19003964.9759725</v>
          </cell>
          <cell r="E13">
            <v>35974444.969944999</v>
          </cell>
          <cell r="F13">
            <v>40940214.969917499</v>
          </cell>
          <cell r="G13">
            <v>46200000.019917496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2"/>
      <sheetName val="C-3"/>
      <sheetName val="c-4"/>
      <sheetName val="C-5"/>
      <sheetName val="Hoja1"/>
      <sheetName val="C-6"/>
      <sheetName val="C-7"/>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006"/>
      <sheetName val="G04_006"/>
      <sheetName val="Clasificador"/>
      <sheetName val="Resumen x Area"/>
      <sheetName val="006_1"/>
      <sheetName val="Hoja1"/>
    </sheetNames>
    <sheetDataSet>
      <sheetData sheetId="0"/>
      <sheetData sheetId="1"/>
      <sheetData sheetId="2">
        <row r="9">
          <cell r="B9" t="str">
            <v>A</v>
          </cell>
        </row>
      </sheetData>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ELIMINADOS"/>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Prod"/>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1"/>
      <sheetName val="Hoja2 (2)"/>
      <sheetName val="Tabla_1998"/>
      <sheetName val="Entidades"/>
    </sheetNames>
    <sheetDataSet>
      <sheetData sheetId="0">
        <row r="21">
          <cell r="A21">
            <v>1</v>
          </cell>
          <cell r="B21" t="str">
            <v>PASAJES Y TRANSPORTE</v>
          </cell>
        </row>
        <row r="22">
          <cell r="A22">
            <v>2</v>
          </cell>
          <cell r="B22" t="str">
            <v>MANTENIMIENTO DE EQUIPOS, REPUESTOS, CUBIERTAS Y SIMILARES</v>
          </cell>
        </row>
        <row r="23">
          <cell r="A23">
            <v>3</v>
          </cell>
          <cell r="B23" t="str">
            <v>SERVICIOS EN GENERAL Y CAPACITACION</v>
          </cell>
        </row>
        <row r="24">
          <cell r="A24">
            <v>4</v>
          </cell>
          <cell r="B24" t="str">
            <v>ALQUILERES</v>
          </cell>
        </row>
        <row r="25">
          <cell r="A25">
            <v>5</v>
          </cell>
          <cell r="B25" t="str">
            <v>CONSULTORIA</v>
          </cell>
        </row>
        <row r="26">
          <cell r="A26">
            <v>6</v>
          </cell>
          <cell r="B26" t="str">
            <v>SEGUROS</v>
          </cell>
        </row>
        <row r="27">
          <cell r="A27">
            <v>7</v>
          </cell>
          <cell r="B27" t="str">
            <v>PUBLICIDAD Y PROPAGANDA</v>
          </cell>
        </row>
        <row r="28">
          <cell r="A28">
            <v>8</v>
          </cell>
          <cell r="B28" t="str">
            <v>ALIMENTOS</v>
          </cell>
        </row>
        <row r="29">
          <cell r="A29">
            <v>9</v>
          </cell>
          <cell r="B29" t="str">
            <v>UTILES DE OFICINA Y COMEDOR, PAPELERIA</v>
          </cell>
        </row>
        <row r="30">
          <cell r="A30">
            <v>10</v>
          </cell>
          <cell r="B30" t="str">
            <v>MEDICAMENTOS E INSTRUMENTALES HOSPITALARIOS</v>
          </cell>
        </row>
        <row r="31">
          <cell r="A31">
            <v>11</v>
          </cell>
          <cell r="B31" t="str">
            <v>COMBUSTIBLES Y LUBRICANTES, MINERALES</v>
          </cell>
        </row>
        <row r="32">
          <cell r="A32">
            <v>12</v>
          </cell>
          <cell r="B32" t="str">
            <v>MUEBLES</v>
          </cell>
        </row>
        <row r="33">
          <cell r="A33">
            <v>13</v>
          </cell>
          <cell r="B33" t="str">
            <v>CONSTRUCCIONES, MANTENIMIENTOS Y REPARACIONES</v>
          </cell>
        </row>
        <row r="34">
          <cell r="A34">
            <v>14</v>
          </cell>
          <cell r="B34" t="str">
            <v>EQUIPOS Y MAQUINARIAS</v>
          </cell>
        </row>
        <row r="35">
          <cell r="A35">
            <v>15</v>
          </cell>
          <cell r="B35" t="str">
            <v>INFORMATICA Y COMUNICACIONES</v>
          </cell>
        </row>
        <row r="36">
          <cell r="A36">
            <v>16</v>
          </cell>
          <cell r="B36" t="str">
            <v>OTROS</v>
          </cell>
        </row>
      </sheetData>
      <sheetData sheetId="1" refreshError="1"/>
      <sheetData sheetId="2" refreshError="1"/>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Sigl."/>
      <sheetName val="1_MdR"/>
      <sheetName val="2_EDT"/>
      <sheetName val="3_EE"/>
      <sheetName val="4_CC P-INAC"/>
      <sheetName val="4.1 CC POD"/>
      <sheetName val="5_Info PMR"/>
      <sheetName val="6_PD_APry"/>
      <sheetName val="6.2_PD_ACal"/>
      <sheetName val="7_Curva S"/>
      <sheetName val="8.1_MP-INAC"/>
      <sheetName val="9.1.1_Estr. Proy."/>
      <sheetName val="9.2.1_PA"/>
      <sheetName val="9.3.1_Det. PA"/>
      <sheetName val="10.PGE_2018"/>
      <sheetName val="Cambios_28_11_17 LS"/>
      <sheetName val="Criterios"/>
      <sheetName val="Nota MEF"/>
      <sheetName val="CA_Presup MARTA"/>
      <sheetName val="CA_PMA"/>
      <sheetName val="PM-Costo"/>
      <sheetName val="RESUMEN "/>
      <sheetName val="PLAN EMER"/>
      <sheetName val="Hoja2"/>
      <sheetName val="INSTR DE GESTIÓN"/>
      <sheetName val="Costos Adm"/>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5">
          <cell r="A5" t="str">
            <v>EDT</v>
          </cell>
          <cell r="B5" t="str">
            <v>Componente/ Producto/ Actividad</v>
          </cell>
          <cell r="BH5" t="str">
            <v>Año 1*
2018</v>
          </cell>
          <cell r="BP5" t="str">
            <v>Año 1*
2018</v>
          </cell>
          <cell r="BX5" t="str">
            <v>Año 1*
2018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Plan de Ctas."/>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6"/>
      <sheetName val="G04_006"/>
      <sheetName val="Catalogo"/>
      <sheetName val="Clasificador"/>
      <sheetName val="Resumen x Area"/>
      <sheetName val="006_1"/>
      <sheetName val="Hoja1"/>
    </sheetNames>
    <sheetDataSet>
      <sheetData sheetId="0"/>
      <sheetData sheetId="1"/>
      <sheetData sheetId="2">
        <row r="9">
          <cell r="B9" t="str">
            <v>A</v>
          </cell>
          <cell r="C9" t="str">
            <v>B</v>
          </cell>
          <cell r="D9" t="str">
            <v>C</v>
          </cell>
          <cell r="E9" t="str">
            <v>D</v>
          </cell>
          <cell r="F9" t="str">
            <v>E</v>
          </cell>
        </row>
        <row r="10">
          <cell r="B10" t="str">
            <v>CODIGO</v>
          </cell>
          <cell r="C10" t="str">
            <v>NOMBRE</v>
          </cell>
          <cell r="D10" t="str">
            <v>O.G.</v>
          </cell>
          <cell r="E10" t="str">
            <v>PRECIO</v>
          </cell>
          <cell r="F10" t="str">
            <v>UNIDAD DE MEDIDA</v>
          </cell>
        </row>
        <row r="11">
          <cell r="B11">
            <v>10121604</v>
          </cell>
          <cell r="C11" t="str">
            <v>Alimento para los aves</v>
          </cell>
          <cell r="D11">
            <v>312</v>
          </cell>
          <cell r="E11">
            <v>18000</v>
          </cell>
          <cell r="F11" t="str">
            <v>BOLSA</v>
          </cell>
        </row>
        <row r="12">
          <cell r="B12">
            <v>10122101</v>
          </cell>
          <cell r="C12" t="str">
            <v>Comida para cerdos</v>
          </cell>
          <cell r="D12">
            <v>312</v>
          </cell>
          <cell r="E12">
            <v>27500</v>
          </cell>
          <cell r="F12" t="str">
            <v>BOLSA</v>
          </cell>
        </row>
        <row r="13">
          <cell r="B13">
            <v>10151502</v>
          </cell>
          <cell r="C13" t="str">
            <v>Semillas o plantulas de zanahoria</v>
          </cell>
          <cell r="D13">
            <v>412</v>
          </cell>
          <cell r="E13">
            <v>5000</v>
          </cell>
          <cell r="F13" t="str">
            <v>SOBRE</v>
          </cell>
        </row>
        <row r="14">
          <cell r="B14">
            <v>10151503</v>
          </cell>
          <cell r="C14" t="str">
            <v>Semillas o plantulas de apio</v>
          </cell>
          <cell r="D14">
            <v>412</v>
          </cell>
          <cell r="E14">
            <v>3000</v>
          </cell>
          <cell r="F14" t="str">
            <v>KILO</v>
          </cell>
        </row>
        <row r="15">
          <cell r="B15">
            <v>10151506</v>
          </cell>
          <cell r="C15" t="str">
            <v>Semillas o plantulas de guisante</v>
          </cell>
          <cell r="D15">
            <v>412</v>
          </cell>
          <cell r="E15">
            <v>3800</v>
          </cell>
          <cell r="F15" t="str">
            <v>PAQUETE</v>
          </cell>
        </row>
        <row r="16">
          <cell r="B16">
            <v>10151507</v>
          </cell>
          <cell r="C16" t="str">
            <v>Semillas o plantulas de pepino</v>
          </cell>
          <cell r="D16">
            <v>412</v>
          </cell>
          <cell r="E16">
            <v>2300</v>
          </cell>
          <cell r="F16" t="str">
            <v>KILO</v>
          </cell>
        </row>
        <row r="17">
          <cell r="B17">
            <v>10151508</v>
          </cell>
          <cell r="C17" t="str">
            <v>Semillas o plantulas de berenjena</v>
          </cell>
          <cell r="D17">
            <v>412</v>
          </cell>
          <cell r="E17">
            <v>3000</v>
          </cell>
          <cell r="F17" t="str">
            <v>KILO</v>
          </cell>
        </row>
        <row r="18">
          <cell r="B18">
            <v>10151512</v>
          </cell>
          <cell r="C18" t="str">
            <v>Semillas o plantulas de lechuga</v>
          </cell>
          <cell r="D18">
            <v>412</v>
          </cell>
          <cell r="E18">
            <v>1600</v>
          </cell>
          <cell r="F18" t="str">
            <v>SOBRE</v>
          </cell>
        </row>
        <row r="19">
          <cell r="B19">
            <v>10151515</v>
          </cell>
          <cell r="C19" t="str">
            <v>Semillas o plantulas de cebolla</v>
          </cell>
          <cell r="D19">
            <v>412</v>
          </cell>
          <cell r="E19">
            <v>2300</v>
          </cell>
          <cell r="F19" t="str">
            <v>SOBRE</v>
          </cell>
        </row>
        <row r="20">
          <cell r="B20">
            <v>10151516</v>
          </cell>
          <cell r="C20" t="str">
            <v>Semillas o plantulas de soja</v>
          </cell>
          <cell r="D20">
            <v>412</v>
          </cell>
          <cell r="E20">
            <v>21800</v>
          </cell>
          <cell r="F20" t="str">
            <v>FRASCO</v>
          </cell>
        </row>
        <row r="21">
          <cell r="B21">
            <v>10151517</v>
          </cell>
          <cell r="C21" t="str">
            <v>Semillas o plantulas de espinaca</v>
          </cell>
          <cell r="D21">
            <v>412</v>
          </cell>
          <cell r="E21">
            <v>2500</v>
          </cell>
          <cell r="F21" t="str">
            <v>KILO</v>
          </cell>
        </row>
        <row r="22">
          <cell r="B22">
            <v>10151518</v>
          </cell>
          <cell r="C22" t="str">
            <v>Semillas o plantulas de tomate</v>
          </cell>
          <cell r="D22">
            <v>412</v>
          </cell>
          <cell r="E22">
            <v>4000</v>
          </cell>
          <cell r="F22" t="str">
            <v>SOBRE</v>
          </cell>
        </row>
        <row r="23">
          <cell r="B23">
            <v>10151520</v>
          </cell>
          <cell r="C23" t="str">
            <v>Semillas o plantulas de acelga</v>
          </cell>
          <cell r="D23">
            <v>412</v>
          </cell>
          <cell r="E23">
            <v>800</v>
          </cell>
          <cell r="F23" t="str">
            <v>MAZO</v>
          </cell>
        </row>
        <row r="24">
          <cell r="B24">
            <v>10151522</v>
          </cell>
          <cell r="C24" t="str">
            <v>Semillas o plantas de remolacha</v>
          </cell>
          <cell r="D24">
            <v>412</v>
          </cell>
          <cell r="E24">
            <v>13000</v>
          </cell>
          <cell r="F24" t="str">
            <v>SOBRE</v>
          </cell>
        </row>
        <row r="25">
          <cell r="B25">
            <v>10151524</v>
          </cell>
          <cell r="C25" t="str">
            <v>Semillas o plantas de perejil</v>
          </cell>
          <cell r="D25">
            <v>412</v>
          </cell>
          <cell r="E25">
            <v>7000</v>
          </cell>
          <cell r="F25" t="str">
            <v>SOBRE</v>
          </cell>
        </row>
        <row r="26">
          <cell r="B26">
            <v>10151529</v>
          </cell>
          <cell r="C26" t="str">
            <v>Semillas o plantulas de calabaza</v>
          </cell>
          <cell r="D26">
            <v>412</v>
          </cell>
          <cell r="E26">
            <v>1100</v>
          </cell>
          <cell r="F26" t="str">
            <v>KILO</v>
          </cell>
        </row>
        <row r="27">
          <cell r="B27">
            <v>10151609</v>
          </cell>
          <cell r="C27" t="str">
            <v>Semillas de maiz</v>
          </cell>
          <cell r="D27">
            <v>412</v>
          </cell>
          <cell r="E27">
            <v>33120</v>
          </cell>
          <cell r="F27" t="str">
            <v>CAJA</v>
          </cell>
        </row>
        <row r="28">
          <cell r="B28">
            <v>10151611</v>
          </cell>
          <cell r="C28" t="str">
            <v>Semillas de sorgo</v>
          </cell>
          <cell r="D28">
            <v>412</v>
          </cell>
          <cell r="E28">
            <v>111102</v>
          </cell>
          <cell r="F28" t="str">
            <v>SOBRE</v>
          </cell>
        </row>
        <row r="29">
          <cell r="B29">
            <v>10151701</v>
          </cell>
          <cell r="C29" t="str">
            <v>Semillas o plantulas de arroz</v>
          </cell>
          <cell r="D29">
            <v>412</v>
          </cell>
          <cell r="E29">
            <v>3000</v>
          </cell>
          <cell r="F29" t="str">
            <v>KILO</v>
          </cell>
        </row>
        <row r="30">
          <cell r="B30">
            <v>10151807</v>
          </cell>
          <cell r="C30" t="str">
            <v>Semillas o plantulas de azafran</v>
          </cell>
          <cell r="D30">
            <v>412</v>
          </cell>
          <cell r="E30">
            <v>180000</v>
          </cell>
          <cell r="F30" t="str">
            <v>KILO</v>
          </cell>
        </row>
        <row r="31">
          <cell r="B31">
            <v>10151903</v>
          </cell>
          <cell r="C31" t="str">
            <v>Semillas, bulbos, plantulas o esquejes de narciso</v>
          </cell>
          <cell r="D31">
            <v>412</v>
          </cell>
          <cell r="E31">
            <v>2000</v>
          </cell>
          <cell r="F31" t="str">
            <v>SOBRE</v>
          </cell>
        </row>
        <row r="32">
          <cell r="B32">
            <v>10161506</v>
          </cell>
          <cell r="C32" t="str">
            <v>Naranjos</v>
          </cell>
          <cell r="D32">
            <v>412</v>
          </cell>
          <cell r="E32">
            <v>18000</v>
          </cell>
          <cell r="F32" t="str">
            <v>UNIDAD</v>
          </cell>
        </row>
        <row r="33">
          <cell r="B33">
            <v>10161707</v>
          </cell>
          <cell r="C33" t="str">
            <v>Arreglo de flores cortadas</v>
          </cell>
          <cell r="D33">
            <v>412</v>
          </cell>
          <cell r="E33">
            <v>350000</v>
          </cell>
          <cell r="F33" t="str">
            <v>UNIDAD</v>
          </cell>
        </row>
        <row r="34">
          <cell r="B34">
            <v>10171601</v>
          </cell>
          <cell r="C34" t="str">
            <v>Abono nitrogenado</v>
          </cell>
          <cell r="D34">
            <v>412</v>
          </cell>
          <cell r="E34">
            <v>2000</v>
          </cell>
          <cell r="F34" t="str">
            <v>SOBRE</v>
          </cell>
        </row>
        <row r="35">
          <cell r="B35">
            <v>10171602</v>
          </cell>
          <cell r="C35" t="str">
            <v>Abono potasico</v>
          </cell>
          <cell r="D35">
            <v>412</v>
          </cell>
          <cell r="E35">
            <v>4000</v>
          </cell>
          <cell r="F35" t="str">
            <v>KGRS.</v>
          </cell>
        </row>
        <row r="36">
          <cell r="B36">
            <v>10171604</v>
          </cell>
          <cell r="C36" t="str">
            <v>Abono sulfurico</v>
          </cell>
          <cell r="D36">
            <v>412</v>
          </cell>
          <cell r="E36">
            <v>92000</v>
          </cell>
          <cell r="F36" t="str">
            <v>FRASCO</v>
          </cell>
        </row>
        <row r="37">
          <cell r="B37">
            <v>10171701</v>
          </cell>
          <cell r="C37" t="str">
            <v>Herbicida de malezas</v>
          </cell>
          <cell r="D37">
            <v>412</v>
          </cell>
          <cell r="E37">
            <v>45000</v>
          </cell>
          <cell r="F37" t="str">
            <v>LITRO</v>
          </cell>
        </row>
        <row r="38">
          <cell r="B38">
            <v>10171702</v>
          </cell>
          <cell r="C38" t="str">
            <v>Fungicidas</v>
          </cell>
          <cell r="D38">
            <v>412</v>
          </cell>
          <cell r="E38">
            <v>76800</v>
          </cell>
          <cell r="F38" t="str">
            <v>CAJA</v>
          </cell>
        </row>
        <row r="39">
          <cell r="B39">
            <v>10191509</v>
          </cell>
          <cell r="C39" t="str">
            <v>Insecticidas</v>
          </cell>
          <cell r="D39">
            <v>354</v>
          </cell>
          <cell r="E39">
            <v>78200</v>
          </cell>
          <cell r="F39" t="str">
            <v>CAJA</v>
          </cell>
        </row>
        <row r="40">
          <cell r="B40">
            <v>11101502</v>
          </cell>
          <cell r="C40" t="str">
            <v>Esmeril</v>
          </cell>
          <cell r="D40">
            <v>429</v>
          </cell>
          <cell r="E40">
            <v>8000</v>
          </cell>
          <cell r="F40" t="str">
            <v>UNIDAD</v>
          </cell>
        </row>
        <row r="41">
          <cell r="B41">
            <v>11101503</v>
          </cell>
          <cell r="C41" t="str">
            <v>Cuarzo</v>
          </cell>
          <cell r="D41">
            <v>429</v>
          </cell>
          <cell r="E41">
            <v>1620000</v>
          </cell>
          <cell r="F41" t="str">
            <v>UNIDAD</v>
          </cell>
        </row>
        <row r="42">
          <cell r="B42">
            <v>11101505</v>
          </cell>
          <cell r="C42" t="str">
            <v>Azufre</v>
          </cell>
          <cell r="D42">
            <v>429</v>
          </cell>
          <cell r="E42">
            <v>3000</v>
          </cell>
          <cell r="F42" t="str">
            <v>CAJA</v>
          </cell>
        </row>
        <row r="43">
          <cell r="B43">
            <v>11101506</v>
          </cell>
          <cell r="C43" t="str">
            <v>Yeso</v>
          </cell>
          <cell r="D43">
            <v>422</v>
          </cell>
          <cell r="E43">
            <v>20000</v>
          </cell>
          <cell r="F43" t="str">
            <v>KILO</v>
          </cell>
        </row>
        <row r="44">
          <cell r="B44">
            <v>11101510</v>
          </cell>
          <cell r="C44" t="str">
            <v>Amianto</v>
          </cell>
          <cell r="D44">
            <v>429</v>
          </cell>
          <cell r="E44">
            <v>14000</v>
          </cell>
          <cell r="F44" t="str">
            <v>UNIDAD</v>
          </cell>
        </row>
        <row r="45">
          <cell r="B45">
            <v>11101511</v>
          </cell>
          <cell r="C45" t="str">
            <v>Calcio</v>
          </cell>
          <cell r="D45">
            <v>429</v>
          </cell>
          <cell r="E45">
            <v>52800</v>
          </cell>
          <cell r="F45" t="str">
            <v>UNIDAD</v>
          </cell>
        </row>
        <row r="46">
          <cell r="B46">
            <v>11101518</v>
          </cell>
          <cell r="C46" t="str">
            <v>Talco</v>
          </cell>
          <cell r="D46">
            <v>429</v>
          </cell>
          <cell r="E46">
            <v>5500</v>
          </cell>
          <cell r="F46" t="str">
            <v>UNIDAD</v>
          </cell>
        </row>
        <row r="47">
          <cell r="B47">
            <v>11101703</v>
          </cell>
          <cell r="C47" t="str">
            <v>Titanio</v>
          </cell>
          <cell r="D47">
            <v>429</v>
          </cell>
          <cell r="E47">
            <v>143000</v>
          </cell>
          <cell r="F47" t="str">
            <v>UNIDAD</v>
          </cell>
        </row>
        <row r="48">
          <cell r="B48">
            <v>11101704</v>
          </cell>
          <cell r="C48" t="str">
            <v>Acero</v>
          </cell>
          <cell r="D48">
            <v>426</v>
          </cell>
          <cell r="E48">
            <v>30000</v>
          </cell>
          <cell r="F48" t="str">
            <v>UNIDAD</v>
          </cell>
        </row>
        <row r="49">
          <cell r="B49">
            <v>11101705</v>
          </cell>
          <cell r="C49" t="str">
            <v>Aluminio</v>
          </cell>
          <cell r="D49">
            <v>397</v>
          </cell>
          <cell r="E49">
            <v>15000</v>
          </cell>
          <cell r="F49" t="str">
            <v>M2</v>
          </cell>
        </row>
        <row r="50">
          <cell r="B50">
            <v>11101707</v>
          </cell>
          <cell r="C50" t="str">
            <v>Magnesio</v>
          </cell>
          <cell r="D50">
            <v>397</v>
          </cell>
          <cell r="E50">
            <v>46000</v>
          </cell>
          <cell r="F50" t="str">
            <v>CAJA</v>
          </cell>
        </row>
        <row r="51">
          <cell r="B51">
            <v>11101713</v>
          </cell>
          <cell r="C51" t="str">
            <v>Hierro</v>
          </cell>
          <cell r="D51">
            <v>426</v>
          </cell>
          <cell r="E51">
            <v>804000</v>
          </cell>
          <cell r="F51" t="str">
            <v>FRASCO</v>
          </cell>
        </row>
        <row r="52">
          <cell r="B52">
            <v>11101714</v>
          </cell>
          <cell r="C52" t="str">
            <v>Plomo</v>
          </cell>
          <cell r="D52">
            <v>397</v>
          </cell>
          <cell r="E52">
            <v>32000</v>
          </cell>
          <cell r="F52" t="str">
            <v>UNIDAD</v>
          </cell>
        </row>
        <row r="53">
          <cell r="B53">
            <v>11101716</v>
          </cell>
          <cell r="C53" t="str">
            <v>Estano</v>
          </cell>
          <cell r="D53">
            <v>397</v>
          </cell>
          <cell r="E53">
            <v>25000</v>
          </cell>
          <cell r="F53" t="str">
            <v>UNIDAD</v>
          </cell>
        </row>
        <row r="54">
          <cell r="B54">
            <v>11101719</v>
          </cell>
          <cell r="C54" t="str">
            <v>Cinc</v>
          </cell>
          <cell r="D54">
            <v>397</v>
          </cell>
          <cell r="E54">
            <v>25310</v>
          </cell>
          <cell r="F54" t="str">
            <v>CAJA</v>
          </cell>
        </row>
        <row r="55">
          <cell r="B55">
            <v>11101803</v>
          </cell>
          <cell r="C55" t="str">
            <v>Platino</v>
          </cell>
          <cell r="D55">
            <v>397</v>
          </cell>
          <cell r="E55">
            <v>10000</v>
          </cell>
          <cell r="F55" t="str">
            <v>UNIDAD</v>
          </cell>
        </row>
        <row r="56">
          <cell r="B56">
            <v>11111501</v>
          </cell>
          <cell r="C56" t="str">
            <v>Tierra</v>
          </cell>
          <cell r="D56">
            <v>422</v>
          </cell>
          <cell r="E56">
            <v>40611</v>
          </cell>
          <cell r="F56" t="str">
            <v>Metro cUbi</v>
          </cell>
        </row>
        <row r="57">
          <cell r="B57">
            <v>11111605</v>
          </cell>
          <cell r="C57" t="str">
            <v>Marmol</v>
          </cell>
          <cell r="D57">
            <v>422</v>
          </cell>
          <cell r="E57">
            <v>700000</v>
          </cell>
          <cell r="F57" t="str">
            <v>M2</v>
          </cell>
        </row>
        <row r="58">
          <cell r="B58">
            <v>11111606</v>
          </cell>
          <cell r="C58" t="str">
            <v>Pizarra</v>
          </cell>
          <cell r="D58">
            <v>422</v>
          </cell>
          <cell r="E58">
            <v>380000</v>
          </cell>
          <cell r="F58" t="str">
            <v>UNIDAD</v>
          </cell>
        </row>
        <row r="59">
          <cell r="B59">
            <v>11111608</v>
          </cell>
          <cell r="C59" t="str">
            <v>Piedra caliza</v>
          </cell>
          <cell r="D59">
            <v>422</v>
          </cell>
          <cell r="E59">
            <v>15000</v>
          </cell>
          <cell r="F59" t="str">
            <v>UNIDAD</v>
          </cell>
        </row>
        <row r="60">
          <cell r="B60">
            <v>11111610</v>
          </cell>
          <cell r="C60" t="str">
            <v>Piedra pomez</v>
          </cell>
          <cell r="D60">
            <v>422</v>
          </cell>
          <cell r="E60">
            <v>7000</v>
          </cell>
          <cell r="F60" t="str">
            <v>PAQUETE</v>
          </cell>
        </row>
        <row r="61">
          <cell r="B61">
            <v>11111701</v>
          </cell>
          <cell r="C61" t="str">
            <v>Arena silicea</v>
          </cell>
          <cell r="D61">
            <v>422</v>
          </cell>
          <cell r="E61">
            <v>40000</v>
          </cell>
          <cell r="F61" t="str">
            <v>KILO</v>
          </cell>
        </row>
        <row r="62">
          <cell r="B62">
            <v>11111807</v>
          </cell>
          <cell r="C62" t="str">
            <v>Grano grueso</v>
          </cell>
          <cell r="D62">
            <v>422</v>
          </cell>
          <cell r="E62">
            <v>15000</v>
          </cell>
          <cell r="F62" t="str">
            <v>UNIDAD</v>
          </cell>
        </row>
        <row r="63">
          <cell r="B63">
            <v>11121603</v>
          </cell>
          <cell r="C63" t="str">
            <v>Troncos</v>
          </cell>
          <cell r="D63">
            <v>413</v>
          </cell>
          <cell r="E63">
            <v>15000</v>
          </cell>
          <cell r="F63" t="str">
            <v>UNIDAD</v>
          </cell>
        </row>
        <row r="64">
          <cell r="B64">
            <v>11121610</v>
          </cell>
          <cell r="C64" t="str">
            <v>Maderas duras</v>
          </cell>
          <cell r="D64">
            <v>413</v>
          </cell>
          <cell r="E64">
            <v>1550</v>
          </cell>
          <cell r="F64" t="str">
            <v>Unidad (Nr</v>
          </cell>
        </row>
        <row r="65">
          <cell r="B65">
            <v>11121801</v>
          </cell>
          <cell r="C65" t="str">
            <v>Canamo</v>
          </cell>
          <cell r="D65">
            <v>321</v>
          </cell>
          <cell r="E65">
            <v>47950</v>
          </cell>
          <cell r="F65" t="str">
            <v>UNIDAD</v>
          </cell>
        </row>
        <row r="66">
          <cell r="B66">
            <v>11121802</v>
          </cell>
          <cell r="C66" t="str">
            <v>Algodon</v>
          </cell>
          <cell r="D66">
            <v>321</v>
          </cell>
          <cell r="E66">
            <v>2800</v>
          </cell>
          <cell r="F66" t="str">
            <v>KILO</v>
          </cell>
        </row>
        <row r="67">
          <cell r="B67">
            <v>11131504</v>
          </cell>
          <cell r="C67" t="str">
            <v>Cuero</v>
          </cell>
          <cell r="D67">
            <v>325</v>
          </cell>
          <cell r="E67">
            <v>8200</v>
          </cell>
          <cell r="F67" t="str">
            <v>METRO</v>
          </cell>
        </row>
        <row r="68">
          <cell r="B68">
            <v>11151502</v>
          </cell>
          <cell r="C68" t="str">
            <v>Fibras de nilon</v>
          </cell>
          <cell r="D68">
            <v>321</v>
          </cell>
          <cell r="E68">
            <v>10000</v>
          </cell>
          <cell r="F68" t="str">
            <v>UNIDAD</v>
          </cell>
        </row>
        <row r="69">
          <cell r="B69">
            <v>11151503</v>
          </cell>
          <cell r="C69" t="str">
            <v>Fibras de poliester</v>
          </cell>
          <cell r="D69">
            <v>321</v>
          </cell>
          <cell r="E69">
            <v>15000</v>
          </cell>
          <cell r="F69" t="str">
            <v>UNIDAD</v>
          </cell>
        </row>
        <row r="70">
          <cell r="B70">
            <v>11151507</v>
          </cell>
          <cell r="C70" t="str">
            <v>Fibras de algodon</v>
          </cell>
          <cell r="D70">
            <v>321</v>
          </cell>
          <cell r="E70">
            <v>4000</v>
          </cell>
          <cell r="F70" t="str">
            <v>UNIDAD</v>
          </cell>
        </row>
        <row r="71">
          <cell r="B71">
            <v>11151510</v>
          </cell>
          <cell r="C71" t="str">
            <v>Fibras vegetales</v>
          </cell>
          <cell r="D71">
            <v>321</v>
          </cell>
          <cell r="E71">
            <v>150000</v>
          </cell>
          <cell r="F71" t="str">
            <v>UNIDAD</v>
          </cell>
        </row>
        <row r="72">
          <cell r="B72">
            <v>11151511</v>
          </cell>
          <cell r="C72" t="str">
            <v>Fibras de polipropileno</v>
          </cell>
          <cell r="D72">
            <v>321</v>
          </cell>
          <cell r="E72">
            <v>2500</v>
          </cell>
          <cell r="F72" t="str">
            <v>CAJA</v>
          </cell>
        </row>
        <row r="73">
          <cell r="B73">
            <v>11151512</v>
          </cell>
          <cell r="C73" t="str">
            <v>Fibras de vidrio</v>
          </cell>
          <cell r="D73">
            <v>321</v>
          </cell>
          <cell r="E73">
            <v>550000</v>
          </cell>
          <cell r="F73" t="str">
            <v>UNIDAD</v>
          </cell>
        </row>
        <row r="74">
          <cell r="B74">
            <v>11151604</v>
          </cell>
          <cell r="C74" t="str">
            <v>Hebra de poliamida</v>
          </cell>
          <cell r="D74">
            <v>321</v>
          </cell>
          <cell r="E74">
            <v>9889</v>
          </cell>
          <cell r="F74" t="str">
            <v>UNIDAD</v>
          </cell>
        </row>
        <row r="75">
          <cell r="B75">
            <v>11151608</v>
          </cell>
          <cell r="C75" t="str">
            <v>Hebra de nilon</v>
          </cell>
          <cell r="D75">
            <v>321</v>
          </cell>
          <cell r="E75">
            <v>1727</v>
          </cell>
          <cell r="F75" t="str">
            <v>UNIDAD</v>
          </cell>
        </row>
        <row r="76">
          <cell r="B76">
            <v>11151702</v>
          </cell>
          <cell r="C76" t="str">
            <v>Hilo de algodon</v>
          </cell>
          <cell r="D76">
            <v>321</v>
          </cell>
          <cell r="E76">
            <v>44000</v>
          </cell>
          <cell r="F76" t="str">
            <v>CAJA</v>
          </cell>
        </row>
        <row r="77">
          <cell r="B77">
            <v>11151703</v>
          </cell>
          <cell r="C77" t="str">
            <v>Hilo de poliester</v>
          </cell>
          <cell r="D77">
            <v>321</v>
          </cell>
          <cell r="E77">
            <v>1727</v>
          </cell>
          <cell r="F77" t="str">
            <v>UNIDAD</v>
          </cell>
        </row>
        <row r="78">
          <cell r="B78">
            <v>11151704</v>
          </cell>
          <cell r="C78" t="str">
            <v>Hilo acrilico</v>
          </cell>
          <cell r="D78">
            <v>321</v>
          </cell>
          <cell r="E78">
            <v>260000</v>
          </cell>
          <cell r="F78" t="str">
            <v>CAJA</v>
          </cell>
        </row>
        <row r="79">
          <cell r="B79">
            <v>11151705</v>
          </cell>
          <cell r="C79" t="str">
            <v>Hilo de seda</v>
          </cell>
          <cell r="D79">
            <v>321</v>
          </cell>
          <cell r="E79">
            <v>1727</v>
          </cell>
          <cell r="F79" t="str">
            <v>UNIDAD</v>
          </cell>
        </row>
        <row r="80">
          <cell r="B80">
            <v>11151706</v>
          </cell>
          <cell r="C80" t="str">
            <v>Hilo de ramio</v>
          </cell>
          <cell r="D80">
            <v>321</v>
          </cell>
          <cell r="E80">
            <v>72000</v>
          </cell>
          <cell r="F80" t="str">
            <v>UNIDAD</v>
          </cell>
        </row>
        <row r="81">
          <cell r="B81">
            <v>11151710</v>
          </cell>
          <cell r="C81" t="str">
            <v>Tejido de yute</v>
          </cell>
          <cell r="D81">
            <v>321</v>
          </cell>
          <cell r="E81">
            <v>70000</v>
          </cell>
          <cell r="F81" t="str">
            <v>UNIDAD</v>
          </cell>
        </row>
        <row r="82">
          <cell r="B82">
            <v>11161702</v>
          </cell>
          <cell r="C82" t="str">
            <v>Tejidos cruzados de algodon</v>
          </cell>
          <cell r="D82">
            <v>323</v>
          </cell>
          <cell r="E82">
            <v>4035</v>
          </cell>
          <cell r="F82" t="str">
            <v>METRO</v>
          </cell>
        </row>
        <row r="83">
          <cell r="B83">
            <v>11161702</v>
          </cell>
          <cell r="C83" t="str">
            <v>Tejidos cruzados de algodon</v>
          </cell>
          <cell r="D83">
            <v>323</v>
          </cell>
          <cell r="E83">
            <v>25000</v>
          </cell>
          <cell r="F83" t="str">
            <v>METRO</v>
          </cell>
        </row>
        <row r="84">
          <cell r="B84">
            <v>11161703</v>
          </cell>
          <cell r="C84" t="str">
            <v>Telas de Oxford de algodon</v>
          </cell>
          <cell r="D84">
            <v>323</v>
          </cell>
          <cell r="E84">
            <v>10800</v>
          </cell>
          <cell r="F84" t="str">
            <v>METRO</v>
          </cell>
        </row>
        <row r="85">
          <cell r="B85">
            <v>11162003</v>
          </cell>
          <cell r="C85" t="str">
            <v>Arpillera o canamo o tela de yute</v>
          </cell>
          <cell r="D85">
            <v>323</v>
          </cell>
          <cell r="E85">
            <v>12800</v>
          </cell>
          <cell r="F85" t="str">
            <v>METRO</v>
          </cell>
        </row>
        <row r="86">
          <cell r="B86">
            <v>11162109</v>
          </cell>
          <cell r="C86" t="str">
            <v>Encaje</v>
          </cell>
          <cell r="D86">
            <v>323</v>
          </cell>
          <cell r="E86">
            <v>6200</v>
          </cell>
          <cell r="F86" t="str">
            <v>UNIDAD</v>
          </cell>
        </row>
        <row r="87">
          <cell r="B87">
            <v>12131502</v>
          </cell>
          <cell r="C87" t="str">
            <v>Cartuchos explosivos</v>
          </cell>
          <cell r="D87">
            <v>492</v>
          </cell>
          <cell r="E87">
            <v>17500</v>
          </cell>
          <cell r="F87" t="str">
            <v>UNIDAD</v>
          </cell>
        </row>
        <row r="88">
          <cell r="B88">
            <v>12131507</v>
          </cell>
          <cell r="C88" t="str">
            <v>Explosivos de nitrato de amonio</v>
          </cell>
          <cell r="D88">
            <v>492</v>
          </cell>
          <cell r="E88">
            <v>214700</v>
          </cell>
          <cell r="F88" t="str">
            <v>CAJA</v>
          </cell>
        </row>
        <row r="89">
          <cell r="B89">
            <v>12131701</v>
          </cell>
          <cell r="C89" t="str">
            <v>Capsulas de voladura</v>
          </cell>
          <cell r="D89">
            <v>492</v>
          </cell>
          <cell r="E89">
            <v>20000</v>
          </cell>
          <cell r="F89" t="str">
            <v>UNIDAD</v>
          </cell>
        </row>
        <row r="90">
          <cell r="B90">
            <v>12131702</v>
          </cell>
          <cell r="C90" t="str">
            <v>Detonadores</v>
          </cell>
          <cell r="D90">
            <v>492</v>
          </cell>
          <cell r="E90">
            <v>2174</v>
          </cell>
          <cell r="F90" t="str">
            <v>METRO</v>
          </cell>
        </row>
        <row r="91">
          <cell r="B91">
            <v>12131704</v>
          </cell>
          <cell r="C91" t="str">
            <v>Iniciadores de explosivos</v>
          </cell>
          <cell r="D91">
            <v>492</v>
          </cell>
          <cell r="E91">
            <v>88123</v>
          </cell>
          <cell r="F91" t="str">
            <v>UNIDAD</v>
          </cell>
        </row>
        <row r="92">
          <cell r="B92">
            <v>12141505</v>
          </cell>
          <cell r="C92" t="str">
            <v>Bario Ba</v>
          </cell>
          <cell r="D92">
            <v>351</v>
          </cell>
          <cell r="E92">
            <v>10780</v>
          </cell>
          <cell r="F92" t="str">
            <v>FRASCO</v>
          </cell>
        </row>
        <row r="93">
          <cell r="B93">
            <v>12141901</v>
          </cell>
          <cell r="C93" t="str">
            <v>Cloro Cl</v>
          </cell>
          <cell r="D93">
            <v>351</v>
          </cell>
          <cell r="E93">
            <v>35000</v>
          </cell>
          <cell r="F93" t="str">
            <v>KG</v>
          </cell>
        </row>
        <row r="94">
          <cell r="B94">
            <v>12142101</v>
          </cell>
          <cell r="C94" t="str">
            <v>Gases compuestos de hidrogeno</v>
          </cell>
          <cell r="D94">
            <v>421</v>
          </cell>
          <cell r="E94">
            <v>40000</v>
          </cell>
          <cell r="F94" t="str">
            <v>M3</v>
          </cell>
        </row>
        <row r="95">
          <cell r="B95">
            <v>12142103</v>
          </cell>
          <cell r="C95" t="str">
            <v>Amoniaco</v>
          </cell>
          <cell r="D95">
            <v>421</v>
          </cell>
          <cell r="E95">
            <v>26620</v>
          </cell>
          <cell r="F95" t="str">
            <v>FRASCO</v>
          </cell>
        </row>
        <row r="96">
          <cell r="B96">
            <v>12142104</v>
          </cell>
          <cell r="C96" t="str">
            <v>Gas dioxido de carbono CO2</v>
          </cell>
          <cell r="D96">
            <v>421</v>
          </cell>
          <cell r="E96">
            <v>9900</v>
          </cell>
          <cell r="F96" t="str">
            <v>LITRO</v>
          </cell>
        </row>
        <row r="97">
          <cell r="B97">
            <v>12162003</v>
          </cell>
          <cell r="C97" t="str">
            <v>Aceites agricolas</v>
          </cell>
          <cell r="D97">
            <v>362</v>
          </cell>
          <cell r="E97">
            <v>60000</v>
          </cell>
          <cell r="F97" t="str">
            <v>UNIDAD</v>
          </cell>
        </row>
        <row r="98">
          <cell r="B98">
            <v>12162201</v>
          </cell>
          <cell r="C98" t="str">
            <v>acido ascorbico</v>
          </cell>
          <cell r="D98">
            <v>351</v>
          </cell>
          <cell r="E98">
            <v>36300</v>
          </cell>
          <cell r="F98" t="str">
            <v>FRASCO</v>
          </cell>
        </row>
        <row r="99">
          <cell r="B99">
            <v>12163301</v>
          </cell>
          <cell r="C99" t="str">
            <v>Agentes de expansion de cemento</v>
          </cell>
          <cell r="D99">
            <v>398</v>
          </cell>
          <cell r="E99">
            <v>7000</v>
          </cell>
          <cell r="F99" t="str">
            <v>LITRO</v>
          </cell>
        </row>
        <row r="100">
          <cell r="B100">
            <v>12164102</v>
          </cell>
          <cell r="C100" t="str">
            <v>Aditivos acidos</v>
          </cell>
          <cell r="D100">
            <v>362</v>
          </cell>
          <cell r="E100">
            <v>28601</v>
          </cell>
          <cell r="F100" t="str">
            <v>FRASCO</v>
          </cell>
        </row>
        <row r="101">
          <cell r="B101">
            <v>12171504</v>
          </cell>
          <cell r="C101" t="str">
            <v>Colorantes FDC seguros para alimentos, farmacos o cosmeticos</v>
          </cell>
          <cell r="D101">
            <v>355</v>
          </cell>
          <cell r="E101">
            <v>69850</v>
          </cell>
          <cell r="F101" t="str">
            <v>CAJA</v>
          </cell>
        </row>
        <row r="102">
          <cell r="B102">
            <v>12181501</v>
          </cell>
          <cell r="C102" t="str">
            <v>Ceras sinteticos</v>
          </cell>
          <cell r="D102">
            <v>341</v>
          </cell>
          <cell r="E102">
            <v>6950</v>
          </cell>
          <cell r="F102" t="str">
            <v>LITRO</v>
          </cell>
        </row>
        <row r="103">
          <cell r="B103">
            <v>12181502</v>
          </cell>
          <cell r="C103" t="str">
            <v>Ceras naturales</v>
          </cell>
          <cell r="D103">
            <v>341</v>
          </cell>
          <cell r="E103">
            <v>12100</v>
          </cell>
          <cell r="F103" t="str">
            <v>UNIDAD</v>
          </cell>
        </row>
        <row r="104">
          <cell r="B104">
            <v>13101501</v>
          </cell>
          <cell r="C104" t="str">
            <v>Caucho de latex</v>
          </cell>
          <cell r="D104">
            <v>391</v>
          </cell>
          <cell r="E104">
            <v>661917</v>
          </cell>
          <cell r="F104" t="str">
            <v>Unidad (Nr</v>
          </cell>
        </row>
        <row r="105">
          <cell r="B105">
            <v>13101504</v>
          </cell>
          <cell r="C105" t="str">
            <v>Caucho de espuma natural</v>
          </cell>
          <cell r="D105">
            <v>391</v>
          </cell>
          <cell r="E105">
            <v>11300</v>
          </cell>
          <cell r="F105" t="str">
            <v>LITRO</v>
          </cell>
        </row>
        <row r="106">
          <cell r="B106">
            <v>14111507</v>
          </cell>
          <cell r="C106" t="str">
            <v>Papel para fotocopiadora o impresora</v>
          </cell>
          <cell r="D106">
            <v>332</v>
          </cell>
          <cell r="E106">
            <v>136000</v>
          </cell>
          <cell r="F106" t="str">
            <v>CAJA</v>
          </cell>
        </row>
        <row r="107">
          <cell r="B107">
            <v>14111511</v>
          </cell>
          <cell r="C107" t="str">
            <v>Papel de hilo</v>
          </cell>
          <cell r="D107">
            <v>331</v>
          </cell>
          <cell r="E107">
            <v>33750</v>
          </cell>
          <cell r="F107" t="str">
            <v>Unidad (Nr</v>
          </cell>
        </row>
        <row r="108">
          <cell r="B108">
            <v>14111512</v>
          </cell>
          <cell r="C108" t="str">
            <v>Papel cuadriculado</v>
          </cell>
          <cell r="D108">
            <v>331</v>
          </cell>
          <cell r="E108">
            <v>2400</v>
          </cell>
          <cell r="F108" t="str">
            <v>BLOCK</v>
          </cell>
        </row>
        <row r="109">
          <cell r="B109">
            <v>14111515</v>
          </cell>
          <cell r="C109" t="str">
            <v>Papel para calculadoras o cajas registradoras</v>
          </cell>
          <cell r="D109">
            <v>334</v>
          </cell>
          <cell r="E109">
            <v>1760</v>
          </cell>
          <cell r="F109" t="str">
            <v>UNIDAD</v>
          </cell>
        </row>
        <row r="110">
          <cell r="B110">
            <v>14111520</v>
          </cell>
          <cell r="C110" t="str">
            <v>Papel secante</v>
          </cell>
          <cell r="D110">
            <v>339</v>
          </cell>
          <cell r="E110">
            <v>48125</v>
          </cell>
          <cell r="F110" t="str">
            <v>UNIDAD</v>
          </cell>
        </row>
        <row r="111">
          <cell r="B111">
            <v>14111525</v>
          </cell>
          <cell r="C111" t="str">
            <v>Papel madera</v>
          </cell>
          <cell r="D111">
            <v>339</v>
          </cell>
          <cell r="E111">
            <v>900</v>
          </cell>
          <cell r="F111" t="str">
            <v>Unidad (Nr</v>
          </cell>
        </row>
        <row r="112">
          <cell r="B112">
            <v>14111527</v>
          </cell>
          <cell r="C112" t="str">
            <v>Papel autocopiativo</v>
          </cell>
          <cell r="D112">
            <v>339</v>
          </cell>
          <cell r="E112">
            <v>20000</v>
          </cell>
          <cell r="F112" t="str">
            <v>Caja</v>
          </cell>
        </row>
        <row r="113">
          <cell r="B113">
            <v>14111528</v>
          </cell>
          <cell r="C113" t="str">
            <v>Papel magnetico</v>
          </cell>
          <cell r="D113">
            <v>339</v>
          </cell>
          <cell r="E113">
            <v>70000</v>
          </cell>
          <cell r="F113" t="str">
            <v>CAJA</v>
          </cell>
        </row>
        <row r="114">
          <cell r="B114">
            <v>14111533</v>
          </cell>
          <cell r="C114" t="str">
            <v>Cuadernillos o formularios para examenes</v>
          </cell>
          <cell r="D114">
            <v>339</v>
          </cell>
          <cell r="E114">
            <v>22000</v>
          </cell>
          <cell r="F114" t="str">
            <v>UNIDAD</v>
          </cell>
        </row>
        <row r="115">
          <cell r="B115">
            <v>14111537</v>
          </cell>
          <cell r="C115" t="str">
            <v>Papel de etiquetas</v>
          </cell>
          <cell r="D115">
            <v>334</v>
          </cell>
          <cell r="E115">
            <v>10900</v>
          </cell>
          <cell r="F115" t="str">
            <v>BLOCK</v>
          </cell>
        </row>
        <row r="116">
          <cell r="B116">
            <v>14111604</v>
          </cell>
          <cell r="C116" t="str">
            <v>Tarjetas comerciales</v>
          </cell>
          <cell r="D116">
            <v>333</v>
          </cell>
          <cell r="E116">
            <v>200000</v>
          </cell>
          <cell r="F116" t="str">
            <v>CAJA</v>
          </cell>
        </row>
        <row r="117">
          <cell r="B117">
            <v>14111611</v>
          </cell>
          <cell r="C117" t="str">
            <v>Tarjetas de invitacion o anuncio</v>
          </cell>
          <cell r="D117">
            <v>333</v>
          </cell>
          <cell r="E117">
            <v>200000</v>
          </cell>
          <cell r="F117" t="str">
            <v>CAJA</v>
          </cell>
        </row>
        <row r="118">
          <cell r="B118">
            <v>14111615</v>
          </cell>
          <cell r="C118" t="str">
            <v>Papeles para carteles</v>
          </cell>
          <cell r="D118">
            <v>333</v>
          </cell>
          <cell r="E118">
            <v>979</v>
          </cell>
          <cell r="F118" t="str">
            <v>PLIEGO</v>
          </cell>
        </row>
        <row r="119">
          <cell r="B119">
            <v>14111703</v>
          </cell>
          <cell r="C119" t="str">
            <v>Toallas de papel</v>
          </cell>
          <cell r="D119">
            <v>334</v>
          </cell>
          <cell r="E119">
            <v>4400</v>
          </cell>
          <cell r="F119" t="str">
            <v>UNIDAD</v>
          </cell>
        </row>
        <row r="120">
          <cell r="B120">
            <v>14111802</v>
          </cell>
          <cell r="C120" t="str">
            <v>Recibos o libros de recibos</v>
          </cell>
          <cell r="D120">
            <v>339</v>
          </cell>
          <cell r="E120">
            <v>22000</v>
          </cell>
          <cell r="F120" t="str">
            <v>BLOCK</v>
          </cell>
        </row>
        <row r="121">
          <cell r="B121">
            <v>14111803</v>
          </cell>
          <cell r="C121" t="str">
            <v>Vales</v>
          </cell>
          <cell r="D121">
            <v>339</v>
          </cell>
          <cell r="E121">
            <v>1000</v>
          </cell>
          <cell r="F121" t="str">
            <v>Unidad (Nr</v>
          </cell>
        </row>
        <row r="122">
          <cell r="B122">
            <v>14111804</v>
          </cell>
          <cell r="C122" t="str">
            <v>Facturas o libros de facturas</v>
          </cell>
          <cell r="D122">
            <v>339</v>
          </cell>
          <cell r="E122">
            <v>33000</v>
          </cell>
          <cell r="F122" t="str">
            <v>BLOCK</v>
          </cell>
        </row>
        <row r="123">
          <cell r="B123">
            <v>14111805</v>
          </cell>
          <cell r="C123" t="str">
            <v>Talones o talonarios</v>
          </cell>
          <cell r="D123">
            <v>339</v>
          </cell>
          <cell r="E123">
            <v>6600</v>
          </cell>
          <cell r="F123" t="str">
            <v>BLOCK</v>
          </cell>
        </row>
        <row r="124">
          <cell r="B124">
            <v>14111806</v>
          </cell>
          <cell r="C124" t="str">
            <v>Formularios o cuestionarios comerciales</v>
          </cell>
          <cell r="D124">
            <v>333</v>
          </cell>
          <cell r="E124">
            <v>546000</v>
          </cell>
          <cell r="F124" t="str">
            <v>CAJA</v>
          </cell>
        </row>
        <row r="125">
          <cell r="B125">
            <v>14111808</v>
          </cell>
          <cell r="C125" t="str">
            <v>Formularios de contabilidad o libros de contabilidad</v>
          </cell>
          <cell r="D125">
            <v>339</v>
          </cell>
          <cell r="E125">
            <v>5000</v>
          </cell>
          <cell r="F125" t="str">
            <v>BLOCK</v>
          </cell>
        </row>
        <row r="126">
          <cell r="B126">
            <v>14111810</v>
          </cell>
          <cell r="C126" t="str">
            <v>Formularios o libros del personal</v>
          </cell>
          <cell r="D126">
            <v>339</v>
          </cell>
          <cell r="E126">
            <v>8000</v>
          </cell>
          <cell r="F126" t="str">
            <v>Block</v>
          </cell>
        </row>
        <row r="127">
          <cell r="B127">
            <v>14111811</v>
          </cell>
          <cell r="C127" t="str">
            <v>Formularios o libros de ventas</v>
          </cell>
          <cell r="D127">
            <v>339</v>
          </cell>
          <cell r="E127">
            <v>8000</v>
          </cell>
          <cell r="F127" t="str">
            <v>BLOCK</v>
          </cell>
        </row>
        <row r="128">
          <cell r="B128">
            <v>14111814</v>
          </cell>
          <cell r="C128" t="str">
            <v>Formularios o libros de impuestos</v>
          </cell>
          <cell r="D128">
            <v>339</v>
          </cell>
          <cell r="E128">
            <v>500</v>
          </cell>
          <cell r="F128" t="str">
            <v>Unidad (Nr</v>
          </cell>
        </row>
        <row r="129">
          <cell r="B129">
            <v>14111815</v>
          </cell>
          <cell r="C129" t="str">
            <v>Tarjetas promocionales</v>
          </cell>
          <cell r="D129">
            <v>333</v>
          </cell>
          <cell r="E129">
            <v>50000</v>
          </cell>
          <cell r="F129" t="str">
            <v>CAJA</v>
          </cell>
        </row>
        <row r="130">
          <cell r="B130">
            <v>14111817</v>
          </cell>
          <cell r="C130" t="str">
            <v>Formulario de verificacion de depositos</v>
          </cell>
          <cell r="D130">
            <v>339</v>
          </cell>
          <cell r="E130">
            <v>4850</v>
          </cell>
          <cell r="F130" t="str">
            <v>BLOCK</v>
          </cell>
        </row>
        <row r="131">
          <cell r="B131">
            <v>14121501</v>
          </cell>
          <cell r="C131" t="str">
            <v>Carton blanqueado</v>
          </cell>
          <cell r="D131">
            <v>339</v>
          </cell>
          <cell r="E131">
            <v>3000</v>
          </cell>
          <cell r="F131" t="str">
            <v>Unidad (Nr</v>
          </cell>
        </row>
        <row r="132">
          <cell r="B132">
            <v>14121502</v>
          </cell>
          <cell r="C132" t="str">
            <v>Carton no blanqueado</v>
          </cell>
          <cell r="D132">
            <v>339</v>
          </cell>
          <cell r="E132">
            <v>2000</v>
          </cell>
          <cell r="F132" t="str">
            <v>UNIDAD</v>
          </cell>
        </row>
        <row r="133">
          <cell r="B133">
            <v>14121503</v>
          </cell>
          <cell r="C133" t="str">
            <v>Cartulina</v>
          </cell>
          <cell r="D133">
            <v>339</v>
          </cell>
          <cell r="E133">
            <v>2000</v>
          </cell>
          <cell r="F133" t="str">
            <v>UNIDAD</v>
          </cell>
        </row>
        <row r="134">
          <cell r="B134">
            <v>14121505</v>
          </cell>
          <cell r="C134" t="str">
            <v>Tableros de fibra</v>
          </cell>
          <cell r="D134">
            <v>339</v>
          </cell>
          <cell r="E134">
            <v>38000</v>
          </cell>
          <cell r="F134" t="str">
            <v>UNIDAD</v>
          </cell>
        </row>
        <row r="135">
          <cell r="B135">
            <v>14121601</v>
          </cell>
          <cell r="C135" t="str">
            <v>Papel crepe no blanqueado</v>
          </cell>
          <cell r="D135">
            <v>339</v>
          </cell>
          <cell r="E135">
            <v>7500</v>
          </cell>
          <cell r="F135" t="str">
            <v>Metro line</v>
          </cell>
        </row>
        <row r="136">
          <cell r="B136">
            <v>14121603</v>
          </cell>
          <cell r="C136" t="str">
            <v>Papel de seda de resistencia en humedo</v>
          </cell>
          <cell r="D136">
            <v>339</v>
          </cell>
          <cell r="E136">
            <v>100</v>
          </cell>
          <cell r="F136" t="str">
            <v>Unidad (Nr</v>
          </cell>
        </row>
        <row r="137">
          <cell r="B137">
            <v>14121605</v>
          </cell>
          <cell r="C137" t="str">
            <v>Papel de seda Kraft</v>
          </cell>
          <cell r="D137">
            <v>339</v>
          </cell>
          <cell r="E137">
            <v>100</v>
          </cell>
          <cell r="F137" t="str">
            <v>Unidad (Nr</v>
          </cell>
        </row>
        <row r="138">
          <cell r="B138">
            <v>14121802</v>
          </cell>
          <cell r="C138" t="str">
            <v>Papeles de polietileno</v>
          </cell>
          <cell r="D138">
            <v>339</v>
          </cell>
          <cell r="E138">
            <v>275000</v>
          </cell>
          <cell r="F138" t="str">
            <v>CAJA</v>
          </cell>
        </row>
        <row r="139">
          <cell r="B139">
            <v>14121803</v>
          </cell>
          <cell r="C139" t="str">
            <v>Papeles con bano de poliester</v>
          </cell>
          <cell r="D139">
            <v>339</v>
          </cell>
          <cell r="E139">
            <v>25000</v>
          </cell>
          <cell r="F139" t="str">
            <v>BLOCK</v>
          </cell>
        </row>
        <row r="140">
          <cell r="B140">
            <v>14121811</v>
          </cell>
          <cell r="C140" t="str">
            <v>Papeles de copia sensibilizados</v>
          </cell>
          <cell r="D140">
            <v>339</v>
          </cell>
          <cell r="E140">
            <v>98500</v>
          </cell>
          <cell r="F140" t="str">
            <v>Rollo</v>
          </cell>
        </row>
        <row r="141">
          <cell r="B141">
            <v>14121904</v>
          </cell>
          <cell r="C141" t="str">
            <v>Papel offset</v>
          </cell>
          <cell r="D141">
            <v>339</v>
          </cell>
          <cell r="E141">
            <v>198000</v>
          </cell>
          <cell r="F141" t="str">
            <v>RESMA</v>
          </cell>
        </row>
        <row r="142">
          <cell r="B142">
            <v>15101502</v>
          </cell>
          <cell r="C142" t="str">
            <v>Queroseno</v>
          </cell>
          <cell r="D142">
            <v>361</v>
          </cell>
          <cell r="E142">
            <v>1100</v>
          </cell>
          <cell r="F142" t="str">
            <v>LITRO</v>
          </cell>
        </row>
        <row r="143">
          <cell r="B143">
            <v>15101503</v>
          </cell>
          <cell r="C143" t="str">
            <v>Nafta</v>
          </cell>
          <cell r="D143">
            <v>361</v>
          </cell>
          <cell r="E143">
            <v>4480</v>
          </cell>
          <cell r="F143" t="str">
            <v>LITROS</v>
          </cell>
        </row>
        <row r="144">
          <cell r="B144">
            <v>15101505</v>
          </cell>
          <cell r="C144" t="str">
            <v>Diesel</v>
          </cell>
          <cell r="D144">
            <v>361</v>
          </cell>
          <cell r="E144">
            <v>4500</v>
          </cell>
          <cell r="F144" t="str">
            <v>LITRO</v>
          </cell>
        </row>
        <row r="145">
          <cell r="B145">
            <v>15101506</v>
          </cell>
          <cell r="C145" t="str">
            <v>Gasolina</v>
          </cell>
          <cell r="D145">
            <v>361</v>
          </cell>
          <cell r="E145">
            <v>3800</v>
          </cell>
          <cell r="F145" t="str">
            <v>LITROS</v>
          </cell>
        </row>
        <row r="146">
          <cell r="B146">
            <v>15101508</v>
          </cell>
          <cell r="C146" t="str">
            <v>Petroleo crudo</v>
          </cell>
          <cell r="D146">
            <v>421</v>
          </cell>
          <cell r="E146">
            <v>73220</v>
          </cell>
          <cell r="F146" t="str">
            <v>KILO</v>
          </cell>
        </row>
        <row r="147">
          <cell r="B147">
            <v>15101509</v>
          </cell>
          <cell r="C147" t="str">
            <v>Combustible para barcos</v>
          </cell>
          <cell r="D147">
            <v>361</v>
          </cell>
          <cell r="E147">
            <v>2000</v>
          </cell>
          <cell r="F147" t="str">
            <v>UNIDAD</v>
          </cell>
        </row>
        <row r="148">
          <cell r="B148">
            <v>15101605</v>
          </cell>
          <cell r="C148" t="str">
            <v>Carbon</v>
          </cell>
          <cell r="D148">
            <v>424</v>
          </cell>
          <cell r="E148">
            <v>1000</v>
          </cell>
          <cell r="F148" t="str">
            <v>PAQUETE</v>
          </cell>
        </row>
        <row r="149">
          <cell r="B149">
            <v>15111506</v>
          </cell>
          <cell r="C149" t="str">
            <v>Acetileno</v>
          </cell>
          <cell r="D149">
            <v>251</v>
          </cell>
          <cell r="E149">
            <v>420390</v>
          </cell>
          <cell r="F149" t="str">
            <v>FRASCO</v>
          </cell>
        </row>
        <row r="150">
          <cell r="B150">
            <v>15111507</v>
          </cell>
          <cell r="C150" t="str">
            <v>Gas ciudad</v>
          </cell>
          <cell r="D150">
            <v>361</v>
          </cell>
          <cell r="E150">
            <v>40000</v>
          </cell>
          <cell r="F150" t="str">
            <v>KILO</v>
          </cell>
        </row>
        <row r="151">
          <cell r="B151">
            <v>15111510</v>
          </cell>
          <cell r="C151" t="str">
            <v>Gas licuado de Petroleo</v>
          </cell>
          <cell r="D151">
            <v>361</v>
          </cell>
          <cell r="E151">
            <v>2400</v>
          </cell>
          <cell r="F151" t="str">
            <v>LITROS</v>
          </cell>
        </row>
        <row r="152">
          <cell r="B152">
            <v>15121501</v>
          </cell>
          <cell r="C152" t="str">
            <v>Aceite de motor</v>
          </cell>
          <cell r="D152">
            <v>362</v>
          </cell>
          <cell r="E152">
            <v>16500</v>
          </cell>
          <cell r="F152" t="str">
            <v>BIDON</v>
          </cell>
        </row>
        <row r="153">
          <cell r="B153">
            <v>15121502</v>
          </cell>
          <cell r="C153" t="str">
            <v>Aceite para cortar metales</v>
          </cell>
          <cell r="D153">
            <v>362</v>
          </cell>
          <cell r="E153">
            <v>156050</v>
          </cell>
          <cell r="F153" t="str">
            <v>LITRO</v>
          </cell>
        </row>
        <row r="154">
          <cell r="B154">
            <v>15121503</v>
          </cell>
          <cell r="C154" t="str">
            <v>Aceite de engranajes</v>
          </cell>
          <cell r="D154">
            <v>362</v>
          </cell>
          <cell r="E154">
            <v>20500</v>
          </cell>
          <cell r="F154" t="str">
            <v>BIDON</v>
          </cell>
        </row>
        <row r="155">
          <cell r="B155">
            <v>15121504</v>
          </cell>
          <cell r="C155" t="str">
            <v>Aceite hidraulico</v>
          </cell>
          <cell r="D155">
            <v>362</v>
          </cell>
          <cell r="E155">
            <v>13500</v>
          </cell>
          <cell r="F155" t="str">
            <v>LITRO</v>
          </cell>
        </row>
        <row r="156">
          <cell r="B156">
            <v>15121505</v>
          </cell>
          <cell r="C156" t="str">
            <v>Aceite para transformadores</v>
          </cell>
          <cell r="D156">
            <v>362</v>
          </cell>
          <cell r="E156">
            <v>12900</v>
          </cell>
          <cell r="F156" t="str">
            <v>LITRO</v>
          </cell>
        </row>
        <row r="157">
          <cell r="B157">
            <v>15121508</v>
          </cell>
          <cell r="C157" t="str">
            <v>Aceite para transmisiones</v>
          </cell>
          <cell r="D157">
            <v>362</v>
          </cell>
          <cell r="E157">
            <v>6694</v>
          </cell>
          <cell r="F157" t="str">
            <v>LITRO</v>
          </cell>
        </row>
        <row r="158">
          <cell r="B158">
            <v>15121509</v>
          </cell>
          <cell r="C158" t="str">
            <v>Aceite de frenos</v>
          </cell>
          <cell r="D158">
            <v>362</v>
          </cell>
          <cell r="E158">
            <v>52800</v>
          </cell>
          <cell r="F158" t="str">
            <v>LITROS</v>
          </cell>
        </row>
        <row r="159">
          <cell r="B159">
            <v>15121518</v>
          </cell>
          <cell r="C159" t="str">
            <v>Liquidos de amortiguacion</v>
          </cell>
          <cell r="D159">
            <v>361</v>
          </cell>
          <cell r="E159">
            <v>60000</v>
          </cell>
          <cell r="F159" t="str">
            <v>Litro</v>
          </cell>
        </row>
        <row r="160">
          <cell r="B160">
            <v>15121520</v>
          </cell>
          <cell r="C160" t="str">
            <v>Lubricantes de uso general</v>
          </cell>
          <cell r="D160">
            <v>362</v>
          </cell>
          <cell r="E160">
            <v>22000</v>
          </cell>
          <cell r="F160" t="str">
            <v>KILO</v>
          </cell>
        </row>
        <row r="161">
          <cell r="B161">
            <v>15121521</v>
          </cell>
          <cell r="C161" t="str">
            <v>Aceites lubricantes para bombas</v>
          </cell>
          <cell r="D161">
            <v>362</v>
          </cell>
          <cell r="E161">
            <v>40000</v>
          </cell>
          <cell r="F161" t="str">
            <v>LITRO</v>
          </cell>
        </row>
        <row r="162">
          <cell r="B162">
            <v>15121522</v>
          </cell>
          <cell r="C162" t="str">
            <v>Aceites lubricantes para armas</v>
          </cell>
          <cell r="D162">
            <v>362</v>
          </cell>
          <cell r="E162">
            <v>8500</v>
          </cell>
          <cell r="F162" t="str">
            <v>ENVASE</v>
          </cell>
        </row>
        <row r="163">
          <cell r="B163">
            <v>15121527</v>
          </cell>
          <cell r="C163" t="str">
            <v>Aceite de turbina</v>
          </cell>
          <cell r="D163">
            <v>362</v>
          </cell>
          <cell r="E163">
            <v>16074</v>
          </cell>
          <cell r="F163" t="str">
            <v>LITRO</v>
          </cell>
        </row>
        <row r="164">
          <cell r="B164">
            <v>15121802</v>
          </cell>
          <cell r="C164" t="str">
            <v>Lubricantes anticorrosivos</v>
          </cell>
          <cell r="D164">
            <v>362</v>
          </cell>
          <cell r="E164">
            <v>12480</v>
          </cell>
          <cell r="F164" t="str">
            <v>FRASCO</v>
          </cell>
        </row>
        <row r="165">
          <cell r="B165">
            <v>15121806</v>
          </cell>
          <cell r="C165" t="str">
            <v>Aceites desoxidantes</v>
          </cell>
          <cell r="D165">
            <v>362</v>
          </cell>
          <cell r="E165">
            <v>15000</v>
          </cell>
          <cell r="F165" t="str">
            <v>LITRO</v>
          </cell>
        </row>
        <row r="166">
          <cell r="B166">
            <v>15121901</v>
          </cell>
          <cell r="C166" t="str">
            <v>Grasa de silicon</v>
          </cell>
          <cell r="D166">
            <v>362</v>
          </cell>
          <cell r="E166">
            <v>120000</v>
          </cell>
          <cell r="F166" t="str">
            <v>Kilogramo</v>
          </cell>
        </row>
        <row r="167">
          <cell r="B167">
            <v>15121902</v>
          </cell>
          <cell r="C167" t="str">
            <v>Grasa</v>
          </cell>
          <cell r="D167">
            <v>362</v>
          </cell>
          <cell r="E167">
            <v>150000</v>
          </cell>
          <cell r="F167" t="str">
            <v>CAJA</v>
          </cell>
        </row>
        <row r="168">
          <cell r="B168">
            <v>20102002</v>
          </cell>
          <cell r="C168" t="str">
            <v>Taladros de larga profundidad de martillo superior</v>
          </cell>
          <cell r="D168">
            <v>531</v>
          </cell>
          <cell r="E168">
            <v>1407600</v>
          </cell>
          <cell r="F168" t="str">
            <v>UNIDAD</v>
          </cell>
        </row>
        <row r="169">
          <cell r="B169">
            <v>20102305</v>
          </cell>
          <cell r="C169" t="str">
            <v>Vehiculos de servicio</v>
          </cell>
          <cell r="D169">
            <v>537</v>
          </cell>
          <cell r="E169">
            <v>173331250</v>
          </cell>
          <cell r="F169" t="str">
            <v>UNIDAD</v>
          </cell>
        </row>
        <row r="170">
          <cell r="B170">
            <v>20111504</v>
          </cell>
          <cell r="C170" t="str">
            <v>Equipo de perforacion de pozos de agua</v>
          </cell>
          <cell r="D170">
            <v>531</v>
          </cell>
          <cell r="E170">
            <v>20000000</v>
          </cell>
          <cell r="F170" t="str">
            <v>UNIDAD</v>
          </cell>
        </row>
        <row r="171">
          <cell r="B171">
            <v>20122107</v>
          </cell>
          <cell r="C171" t="str">
            <v>Armas de fuego de densidad alto de tiro</v>
          </cell>
          <cell r="D171">
            <v>551</v>
          </cell>
          <cell r="E171">
            <v>1700000</v>
          </cell>
          <cell r="F171" t="str">
            <v>UNIDAD</v>
          </cell>
        </row>
        <row r="172">
          <cell r="B172">
            <v>20131301</v>
          </cell>
          <cell r="C172" t="str">
            <v>Cemento a granel de pozo petrolero</v>
          </cell>
          <cell r="D172">
            <v>398</v>
          </cell>
          <cell r="E172">
            <v>23000</v>
          </cell>
          <cell r="F172" t="str">
            <v>Kilogramo</v>
          </cell>
        </row>
        <row r="173">
          <cell r="B173">
            <v>20141011</v>
          </cell>
          <cell r="C173" t="str">
            <v>Adaptador de cabeza de tuberia</v>
          </cell>
          <cell r="D173">
            <v>391</v>
          </cell>
          <cell r="E173">
            <v>2690</v>
          </cell>
          <cell r="F173" t="str">
            <v>UNIDAD</v>
          </cell>
        </row>
        <row r="174">
          <cell r="B174">
            <v>20141501</v>
          </cell>
          <cell r="C174" t="str">
            <v>Bombas electricas de barrenas hacia abajo</v>
          </cell>
          <cell r="D174">
            <v>533</v>
          </cell>
          <cell r="E174">
            <v>3000000</v>
          </cell>
          <cell r="F174" t="str">
            <v>UNIDAD</v>
          </cell>
        </row>
        <row r="175">
          <cell r="B175">
            <v>20142201</v>
          </cell>
          <cell r="C175" t="str">
            <v>Calentadores de linea electrica</v>
          </cell>
          <cell r="D175">
            <v>533</v>
          </cell>
          <cell r="E175">
            <v>17500</v>
          </cell>
          <cell r="F175" t="str">
            <v>UNIDAD</v>
          </cell>
        </row>
        <row r="176">
          <cell r="B176">
            <v>21101513</v>
          </cell>
          <cell r="C176" t="str">
            <v>Discos</v>
          </cell>
          <cell r="D176">
            <v>342</v>
          </cell>
          <cell r="E176">
            <v>15000</v>
          </cell>
          <cell r="F176" t="str">
            <v>TUBO</v>
          </cell>
        </row>
        <row r="177">
          <cell r="B177">
            <v>21101603</v>
          </cell>
          <cell r="C177" t="str">
            <v>Sembradoras de grano</v>
          </cell>
          <cell r="D177">
            <v>532</v>
          </cell>
          <cell r="E177">
            <v>24000000</v>
          </cell>
          <cell r="F177" t="str">
            <v>UNIDAD</v>
          </cell>
        </row>
        <row r="178">
          <cell r="B178">
            <v>21101604</v>
          </cell>
          <cell r="C178" t="str">
            <v>Sembradoras de semillas</v>
          </cell>
          <cell r="D178">
            <v>532</v>
          </cell>
          <cell r="E178">
            <v>2600000</v>
          </cell>
          <cell r="F178" t="str">
            <v>UNIDAD</v>
          </cell>
        </row>
        <row r="179">
          <cell r="B179">
            <v>21101606</v>
          </cell>
          <cell r="C179" t="str">
            <v>Excavadoras de agujeros</v>
          </cell>
          <cell r="D179">
            <v>531</v>
          </cell>
          <cell r="E179">
            <v>8000</v>
          </cell>
          <cell r="F179" t="str">
            <v>UNIDAD</v>
          </cell>
        </row>
        <row r="180">
          <cell r="B180">
            <v>21101607</v>
          </cell>
          <cell r="C180" t="str">
            <v>Remolque de sembradora</v>
          </cell>
          <cell r="D180">
            <v>532</v>
          </cell>
          <cell r="E180">
            <v>150000</v>
          </cell>
          <cell r="F180" t="str">
            <v>UNIDAD</v>
          </cell>
        </row>
        <row r="181">
          <cell r="B181">
            <v>21102003</v>
          </cell>
          <cell r="C181" t="str">
            <v>Clasificadoras de semillas, grano o leguminosas secas</v>
          </cell>
          <cell r="D181">
            <v>532</v>
          </cell>
          <cell r="E181">
            <v>4500</v>
          </cell>
          <cell r="F181" t="str">
            <v>KILO</v>
          </cell>
        </row>
        <row r="182">
          <cell r="B182">
            <v>21102101</v>
          </cell>
          <cell r="C182" t="str">
            <v>Maquinas agricolas de briquetaje o de arrojar</v>
          </cell>
          <cell r="D182">
            <v>532</v>
          </cell>
          <cell r="E182">
            <v>30000000</v>
          </cell>
          <cell r="F182" t="str">
            <v>UNIDAD</v>
          </cell>
        </row>
        <row r="183">
          <cell r="B183">
            <v>22101701</v>
          </cell>
          <cell r="C183" t="str">
            <v>Palas excavadoras</v>
          </cell>
          <cell r="D183">
            <v>531</v>
          </cell>
          <cell r="E183">
            <v>6803475</v>
          </cell>
          <cell r="F183" t="str">
            <v>UNIDAD</v>
          </cell>
        </row>
        <row r="184">
          <cell r="B184">
            <v>22101706</v>
          </cell>
          <cell r="C184" t="str">
            <v>Cucharas de pala</v>
          </cell>
          <cell r="D184">
            <v>531</v>
          </cell>
          <cell r="E184">
            <v>18000</v>
          </cell>
          <cell r="F184" t="str">
            <v>UNIDAD</v>
          </cell>
        </row>
        <row r="185">
          <cell r="B185">
            <v>22101707</v>
          </cell>
          <cell r="C185" t="str">
            <v>Cables de retencion</v>
          </cell>
          <cell r="D185">
            <v>531</v>
          </cell>
          <cell r="E185">
            <v>6000</v>
          </cell>
          <cell r="F185" t="str">
            <v>Par o jueg</v>
          </cell>
        </row>
        <row r="186">
          <cell r="B186">
            <v>22101901</v>
          </cell>
          <cell r="C186" t="str">
            <v>Plantas de hormigon u hormigoneras</v>
          </cell>
          <cell r="D186">
            <v>521</v>
          </cell>
          <cell r="E186">
            <v>1000000</v>
          </cell>
          <cell r="F186" t="str">
            <v>UNIDAD</v>
          </cell>
        </row>
        <row r="187">
          <cell r="B187">
            <v>23101501</v>
          </cell>
          <cell r="C187" t="str">
            <v>Copiadoras</v>
          </cell>
          <cell r="D187">
            <v>533</v>
          </cell>
          <cell r="E187">
            <v>95000000</v>
          </cell>
          <cell r="F187" t="str">
            <v>UNIDAD</v>
          </cell>
        </row>
        <row r="188">
          <cell r="B188">
            <v>23101502</v>
          </cell>
          <cell r="C188" t="str">
            <v>Perforadoras</v>
          </cell>
          <cell r="D188">
            <v>542</v>
          </cell>
          <cell r="E188">
            <v>175560</v>
          </cell>
          <cell r="F188" t="str">
            <v>UNIDAD</v>
          </cell>
        </row>
        <row r="189">
          <cell r="B189">
            <v>23101504</v>
          </cell>
          <cell r="C189" t="str">
            <v>Maquinas dobladoras</v>
          </cell>
          <cell r="D189">
            <v>533</v>
          </cell>
          <cell r="E189">
            <v>2000000</v>
          </cell>
          <cell r="F189" t="str">
            <v>UNIDAD</v>
          </cell>
        </row>
        <row r="190">
          <cell r="B190">
            <v>23101506</v>
          </cell>
          <cell r="C190" t="str">
            <v>Trituradoras</v>
          </cell>
          <cell r="D190">
            <v>533</v>
          </cell>
          <cell r="E190">
            <v>460000000</v>
          </cell>
          <cell r="F190" t="str">
            <v>UNIDAD</v>
          </cell>
        </row>
        <row r="191">
          <cell r="B191">
            <v>23101508</v>
          </cell>
          <cell r="C191" t="str">
            <v>Cortadoras</v>
          </cell>
          <cell r="D191">
            <v>533</v>
          </cell>
          <cell r="E191">
            <v>450000</v>
          </cell>
          <cell r="F191" t="str">
            <v>UNIDAD</v>
          </cell>
        </row>
        <row r="192">
          <cell r="B192">
            <v>23101509</v>
          </cell>
          <cell r="C192" t="str">
            <v>Lijadoras</v>
          </cell>
          <cell r="D192">
            <v>533</v>
          </cell>
          <cell r="E192">
            <v>5900</v>
          </cell>
          <cell r="F192" t="str">
            <v>UNIDAD</v>
          </cell>
        </row>
        <row r="193">
          <cell r="B193">
            <v>23101510</v>
          </cell>
          <cell r="C193" t="str">
            <v>Pulidoras</v>
          </cell>
          <cell r="D193">
            <v>533</v>
          </cell>
          <cell r="E193">
            <v>8470</v>
          </cell>
          <cell r="F193" t="str">
            <v>UNIDAD</v>
          </cell>
        </row>
        <row r="194">
          <cell r="B194">
            <v>23101515</v>
          </cell>
          <cell r="C194" t="str">
            <v>Grabadoras</v>
          </cell>
          <cell r="D194">
            <v>533</v>
          </cell>
          <cell r="E194">
            <v>2500000</v>
          </cell>
          <cell r="F194" t="str">
            <v>UNIDAD</v>
          </cell>
        </row>
        <row r="195">
          <cell r="B195">
            <v>23101521</v>
          </cell>
          <cell r="C195" t="str">
            <v>Maquina de descarga de electrodo de catodo de alambre</v>
          </cell>
          <cell r="D195">
            <v>533</v>
          </cell>
          <cell r="E195">
            <v>20000000</v>
          </cell>
          <cell r="F195" t="str">
            <v>UNIDAD</v>
          </cell>
        </row>
        <row r="196">
          <cell r="B196">
            <v>23111502</v>
          </cell>
          <cell r="C196" t="str">
            <v>Maquinaria para destilacion de crudo</v>
          </cell>
          <cell r="D196">
            <v>533</v>
          </cell>
          <cell r="E196">
            <v>750000</v>
          </cell>
          <cell r="F196" t="str">
            <v>UNIDAD</v>
          </cell>
        </row>
        <row r="197">
          <cell r="B197">
            <v>23121603</v>
          </cell>
          <cell r="C197" t="str">
            <v>Maquinas de hacer ojales</v>
          </cell>
          <cell r="D197">
            <v>533</v>
          </cell>
          <cell r="E197">
            <v>6000</v>
          </cell>
          <cell r="F197" t="str">
            <v>UNIDAD</v>
          </cell>
        </row>
        <row r="198">
          <cell r="B198">
            <v>23121614</v>
          </cell>
          <cell r="C198" t="str">
            <v>Maquinas de coser</v>
          </cell>
          <cell r="D198">
            <v>533</v>
          </cell>
          <cell r="E198">
            <v>7000000</v>
          </cell>
          <cell r="F198" t="str">
            <v>UNIDAD</v>
          </cell>
        </row>
        <row r="199">
          <cell r="B199">
            <v>23131503</v>
          </cell>
          <cell r="C199" t="str">
            <v>Ruedas de esmerilado</v>
          </cell>
          <cell r="D199">
            <v>533</v>
          </cell>
          <cell r="E199">
            <v>55000</v>
          </cell>
          <cell r="F199" t="str">
            <v>UNIDAD</v>
          </cell>
        </row>
        <row r="200">
          <cell r="B200">
            <v>23131511</v>
          </cell>
          <cell r="C200" t="str">
            <v>Cabezales de inyeccion</v>
          </cell>
          <cell r="D200">
            <v>533</v>
          </cell>
          <cell r="E200">
            <v>625000</v>
          </cell>
          <cell r="F200" t="str">
            <v>UNIDAD</v>
          </cell>
        </row>
        <row r="201">
          <cell r="B201">
            <v>23131514</v>
          </cell>
          <cell r="C201" t="str">
            <v>Piedras montadas</v>
          </cell>
          <cell r="D201">
            <v>398</v>
          </cell>
          <cell r="E201">
            <v>50000</v>
          </cell>
          <cell r="F201" t="str">
            <v>M2</v>
          </cell>
        </row>
        <row r="202">
          <cell r="B202">
            <v>23131601</v>
          </cell>
          <cell r="C202" t="str">
            <v>Accesorios de facetaje</v>
          </cell>
          <cell r="D202">
            <v>346</v>
          </cell>
          <cell r="E202">
            <v>500000</v>
          </cell>
          <cell r="F202" t="str">
            <v>Unidad (Nr</v>
          </cell>
        </row>
        <row r="203">
          <cell r="B203">
            <v>23151606</v>
          </cell>
          <cell r="C203" t="str">
            <v>Maquinas moldeadoras de cemento o ceramica o vidrio o similar</v>
          </cell>
          <cell r="D203">
            <v>533</v>
          </cell>
          <cell r="E203">
            <v>57500000</v>
          </cell>
          <cell r="F203" t="str">
            <v>UNIDAD</v>
          </cell>
        </row>
        <row r="204">
          <cell r="B204">
            <v>23151607</v>
          </cell>
          <cell r="C204" t="str">
            <v>Prensas</v>
          </cell>
          <cell r="D204">
            <v>533</v>
          </cell>
          <cell r="E204">
            <v>20100</v>
          </cell>
          <cell r="F204" t="str">
            <v>UNIDAD</v>
          </cell>
        </row>
        <row r="205">
          <cell r="B205">
            <v>23151702</v>
          </cell>
          <cell r="C205" t="str">
            <v>Equipo de medicion de lentes</v>
          </cell>
          <cell r="D205">
            <v>533</v>
          </cell>
          <cell r="E205">
            <v>210000000</v>
          </cell>
          <cell r="F205" t="str">
            <v>UNIDAD</v>
          </cell>
        </row>
        <row r="206">
          <cell r="B206">
            <v>23151805</v>
          </cell>
          <cell r="C206" t="str">
            <v>Maquinas dosificadoras de barrena para llenado o cerrado hermetico</v>
          </cell>
          <cell r="D206">
            <v>535</v>
          </cell>
          <cell r="E206">
            <v>15000000</v>
          </cell>
          <cell r="F206" t="str">
            <v>UNIDAD</v>
          </cell>
        </row>
        <row r="207">
          <cell r="B207">
            <v>23151812</v>
          </cell>
          <cell r="C207" t="str">
            <v>Contadores de tabletas</v>
          </cell>
          <cell r="D207">
            <v>535</v>
          </cell>
          <cell r="E207">
            <v>528000</v>
          </cell>
          <cell r="F207" t="str">
            <v>UNIDAD</v>
          </cell>
        </row>
        <row r="208">
          <cell r="B208">
            <v>23151901</v>
          </cell>
          <cell r="C208" t="str">
            <v>Cortadores</v>
          </cell>
          <cell r="D208">
            <v>533</v>
          </cell>
          <cell r="E208">
            <v>300000</v>
          </cell>
          <cell r="F208" t="str">
            <v>UNIDAD</v>
          </cell>
        </row>
        <row r="209">
          <cell r="B209">
            <v>23151904</v>
          </cell>
          <cell r="C209" t="str">
            <v>Bobinadoras</v>
          </cell>
          <cell r="D209">
            <v>533</v>
          </cell>
          <cell r="E209">
            <v>333720000</v>
          </cell>
          <cell r="F209" t="str">
            <v>UNIDAD</v>
          </cell>
        </row>
        <row r="210">
          <cell r="B210">
            <v>23153016</v>
          </cell>
          <cell r="C210" t="str">
            <v>Utensilio de embrague</v>
          </cell>
          <cell r="D210">
            <v>533</v>
          </cell>
          <cell r="E210">
            <v>39930</v>
          </cell>
          <cell r="F210" t="str">
            <v>UNIDAD</v>
          </cell>
        </row>
        <row r="211">
          <cell r="B211">
            <v>23153022</v>
          </cell>
          <cell r="C211" t="str">
            <v>Alimentador mecanico</v>
          </cell>
          <cell r="D211">
            <v>533</v>
          </cell>
          <cell r="E211">
            <v>50000</v>
          </cell>
          <cell r="F211" t="str">
            <v>UNIDAD</v>
          </cell>
        </row>
        <row r="212">
          <cell r="B212">
            <v>23153025</v>
          </cell>
          <cell r="C212" t="str">
            <v>Pinza mecanica</v>
          </cell>
          <cell r="D212">
            <v>533</v>
          </cell>
          <cell r="E212">
            <v>2866667</v>
          </cell>
          <cell r="F212" t="str">
            <v>UNIDAD</v>
          </cell>
        </row>
        <row r="213">
          <cell r="B213">
            <v>23153027</v>
          </cell>
          <cell r="C213" t="str">
            <v>Conjunto de mordaza</v>
          </cell>
          <cell r="D213">
            <v>533</v>
          </cell>
          <cell r="E213">
            <v>50000000</v>
          </cell>
          <cell r="F213" t="str">
            <v>UNIDAD</v>
          </cell>
        </row>
        <row r="214">
          <cell r="B214">
            <v>23153036</v>
          </cell>
          <cell r="C214" t="str">
            <v>Placas de cerrojo</v>
          </cell>
          <cell r="D214">
            <v>533</v>
          </cell>
          <cell r="E214">
            <v>3000</v>
          </cell>
          <cell r="F214" t="str">
            <v>CAJA</v>
          </cell>
        </row>
        <row r="215">
          <cell r="B215">
            <v>23153137</v>
          </cell>
          <cell r="C215" t="str">
            <v>Cubiertas guardapolvos de maquina</v>
          </cell>
          <cell r="D215">
            <v>533</v>
          </cell>
          <cell r="E215">
            <v>2000</v>
          </cell>
          <cell r="F215" t="str">
            <v>Unidad (Nr</v>
          </cell>
        </row>
        <row r="216">
          <cell r="B216">
            <v>23153140</v>
          </cell>
          <cell r="C216" t="str">
            <v>Brazos articulados</v>
          </cell>
          <cell r="D216">
            <v>533</v>
          </cell>
          <cell r="E216">
            <v>80000</v>
          </cell>
          <cell r="F216" t="str">
            <v>Unidad (Nr</v>
          </cell>
        </row>
        <row r="217">
          <cell r="B217">
            <v>23153313</v>
          </cell>
          <cell r="C217" t="str">
            <v>Cuchillas o conjuntos de cuchillas de maquinaria</v>
          </cell>
          <cell r="D217">
            <v>533</v>
          </cell>
          <cell r="E217">
            <v>20000</v>
          </cell>
          <cell r="F217" t="str">
            <v>UNIDAD</v>
          </cell>
        </row>
        <row r="218">
          <cell r="B218">
            <v>23161503</v>
          </cell>
          <cell r="C218" t="str">
            <v>Horno de secado del nucleo</v>
          </cell>
          <cell r="D218">
            <v>533</v>
          </cell>
          <cell r="E218">
            <v>3000000</v>
          </cell>
          <cell r="F218" t="str">
            <v>UNIDAD</v>
          </cell>
        </row>
        <row r="219">
          <cell r="B219">
            <v>23171507</v>
          </cell>
          <cell r="C219" t="str">
            <v>Soldadores o pistolas para sueldas</v>
          </cell>
          <cell r="D219">
            <v>394</v>
          </cell>
          <cell r="E219">
            <v>1200000</v>
          </cell>
          <cell r="F219" t="str">
            <v>UNIDAD</v>
          </cell>
        </row>
        <row r="220">
          <cell r="B220">
            <v>23171508</v>
          </cell>
          <cell r="C220" t="str">
            <v>Maquinas de soldar</v>
          </cell>
          <cell r="D220">
            <v>533</v>
          </cell>
          <cell r="E220">
            <v>4700000</v>
          </cell>
          <cell r="F220" t="str">
            <v>UNIDAD</v>
          </cell>
        </row>
        <row r="221">
          <cell r="B221">
            <v>23171509</v>
          </cell>
          <cell r="C221" t="str">
            <v>Soldadura</v>
          </cell>
          <cell r="D221">
            <v>394</v>
          </cell>
          <cell r="E221">
            <v>2500000</v>
          </cell>
          <cell r="F221" t="str">
            <v>Unidad (Nr</v>
          </cell>
        </row>
        <row r="222">
          <cell r="B222">
            <v>23171510</v>
          </cell>
          <cell r="C222" t="str">
            <v>Alambre para soldar o estano</v>
          </cell>
          <cell r="D222">
            <v>394</v>
          </cell>
          <cell r="E222">
            <v>3000</v>
          </cell>
          <cell r="F222" t="str">
            <v>UNIDAD</v>
          </cell>
        </row>
        <row r="223">
          <cell r="B223">
            <v>23171511</v>
          </cell>
          <cell r="C223" t="str">
            <v>Herramientas de soldadura</v>
          </cell>
          <cell r="D223">
            <v>394</v>
          </cell>
          <cell r="E223">
            <v>450000</v>
          </cell>
          <cell r="F223" t="str">
            <v>UNIDAD</v>
          </cell>
        </row>
        <row r="224">
          <cell r="B224">
            <v>23171512</v>
          </cell>
          <cell r="C224" t="str">
            <v>Varillas soldadoras</v>
          </cell>
          <cell r="D224">
            <v>394</v>
          </cell>
          <cell r="E224">
            <v>12100</v>
          </cell>
          <cell r="F224" t="str">
            <v>UNIDAD</v>
          </cell>
        </row>
        <row r="225">
          <cell r="B225">
            <v>23171515</v>
          </cell>
          <cell r="C225" t="str">
            <v>Electrodos para soldar</v>
          </cell>
          <cell r="D225">
            <v>533</v>
          </cell>
          <cell r="E225">
            <v>8500</v>
          </cell>
          <cell r="F225" t="str">
            <v>KILO</v>
          </cell>
        </row>
        <row r="226">
          <cell r="B226">
            <v>23171517</v>
          </cell>
          <cell r="C226" t="str">
            <v>Sopletes</v>
          </cell>
          <cell r="D226">
            <v>394</v>
          </cell>
          <cell r="E226">
            <v>250000</v>
          </cell>
          <cell r="F226" t="str">
            <v>Unidad (Nr</v>
          </cell>
        </row>
        <row r="227">
          <cell r="B227">
            <v>23171525</v>
          </cell>
          <cell r="C227" t="str">
            <v>Aditivos soldantes</v>
          </cell>
          <cell r="D227">
            <v>362</v>
          </cell>
          <cell r="E227">
            <v>30000</v>
          </cell>
          <cell r="F227" t="str">
            <v>UNIDAD</v>
          </cell>
        </row>
        <row r="228">
          <cell r="B228">
            <v>23171603</v>
          </cell>
          <cell r="C228" t="str">
            <v>Cortadores de canerias o tubos</v>
          </cell>
          <cell r="D228">
            <v>533</v>
          </cell>
          <cell r="E228">
            <v>8000</v>
          </cell>
          <cell r="F228" t="str">
            <v>UNIDAD</v>
          </cell>
        </row>
        <row r="229">
          <cell r="B229">
            <v>23171610</v>
          </cell>
          <cell r="C229" t="str">
            <v>Escariadores</v>
          </cell>
          <cell r="D229">
            <v>533</v>
          </cell>
          <cell r="E229">
            <v>5000000</v>
          </cell>
          <cell r="F229" t="str">
            <v>Gruesa</v>
          </cell>
        </row>
        <row r="230">
          <cell r="B230">
            <v>23171707</v>
          </cell>
          <cell r="C230" t="str">
            <v>Acabadores de terminales de tubos</v>
          </cell>
          <cell r="D230">
            <v>533</v>
          </cell>
          <cell r="E230">
            <v>4250</v>
          </cell>
          <cell r="F230" t="str">
            <v>UNIDAD</v>
          </cell>
        </row>
        <row r="231">
          <cell r="B231">
            <v>23171901</v>
          </cell>
          <cell r="C231" t="str">
            <v>Artefactos de Retencion</v>
          </cell>
          <cell r="D231">
            <v>533</v>
          </cell>
          <cell r="E231">
            <v>135000</v>
          </cell>
          <cell r="F231" t="str">
            <v>Unidad (Nr</v>
          </cell>
        </row>
        <row r="232">
          <cell r="B232">
            <v>23171902</v>
          </cell>
          <cell r="C232" t="str">
            <v>Dispositivos de inspeccion o medicion</v>
          </cell>
          <cell r="D232">
            <v>533</v>
          </cell>
          <cell r="E232">
            <v>1500000</v>
          </cell>
          <cell r="F232" t="str">
            <v>Unidad (Nr</v>
          </cell>
        </row>
        <row r="233">
          <cell r="B233">
            <v>23181502</v>
          </cell>
          <cell r="C233" t="str">
            <v>Maquinaria de molido</v>
          </cell>
          <cell r="D233">
            <v>533</v>
          </cell>
          <cell r="E233">
            <v>100000</v>
          </cell>
          <cell r="F233" t="str">
            <v>UNIDAD</v>
          </cell>
        </row>
        <row r="234">
          <cell r="B234">
            <v>23181506</v>
          </cell>
          <cell r="C234" t="str">
            <v>Maquinaria de lavado</v>
          </cell>
          <cell r="D234">
            <v>533</v>
          </cell>
          <cell r="E234">
            <v>20000000</v>
          </cell>
          <cell r="F234" t="str">
            <v>UNIDAD</v>
          </cell>
        </row>
        <row r="235">
          <cell r="B235">
            <v>23181604</v>
          </cell>
          <cell r="C235" t="str">
            <v>Maquinaria para cortar</v>
          </cell>
          <cell r="D235">
            <v>533</v>
          </cell>
          <cell r="E235">
            <v>1500000</v>
          </cell>
          <cell r="F235" t="str">
            <v>UNIDAD</v>
          </cell>
        </row>
        <row r="236">
          <cell r="B236">
            <v>23201202</v>
          </cell>
          <cell r="C236" t="str">
            <v>Secadores de aire</v>
          </cell>
          <cell r="D236">
            <v>533</v>
          </cell>
          <cell r="E236">
            <v>136363636</v>
          </cell>
          <cell r="F236" t="str">
            <v>UNIDAD</v>
          </cell>
        </row>
        <row r="237">
          <cell r="B237">
            <v>23231602</v>
          </cell>
          <cell r="C237" t="str">
            <v>Rodillo de terminacion</v>
          </cell>
          <cell r="D237">
            <v>533</v>
          </cell>
          <cell r="E237">
            <v>1000</v>
          </cell>
          <cell r="F237" t="str">
            <v>UNIDAD</v>
          </cell>
        </row>
        <row r="238">
          <cell r="B238">
            <v>23231902</v>
          </cell>
          <cell r="C238" t="str">
            <v>Placa trasera</v>
          </cell>
          <cell r="D238">
            <v>533</v>
          </cell>
          <cell r="E238">
            <v>42350</v>
          </cell>
          <cell r="F238" t="str">
            <v>JUEGO</v>
          </cell>
        </row>
        <row r="239">
          <cell r="B239">
            <v>24101602</v>
          </cell>
          <cell r="C239" t="str">
            <v>Montacargas</v>
          </cell>
          <cell r="D239">
            <v>533</v>
          </cell>
          <cell r="E239">
            <v>80000000</v>
          </cell>
          <cell r="F239" t="str">
            <v>UNIDAD</v>
          </cell>
        </row>
        <row r="240">
          <cell r="B240">
            <v>24101603</v>
          </cell>
          <cell r="C240" t="str">
            <v>Horquillas elevadoras</v>
          </cell>
          <cell r="D240">
            <v>533</v>
          </cell>
          <cell r="E240">
            <v>5000</v>
          </cell>
          <cell r="F240" t="str">
            <v>UNIDAD</v>
          </cell>
        </row>
        <row r="241">
          <cell r="B241">
            <v>24101611</v>
          </cell>
          <cell r="C241" t="str">
            <v>Eslingas</v>
          </cell>
          <cell r="D241">
            <v>533</v>
          </cell>
          <cell r="E241">
            <v>139421</v>
          </cell>
          <cell r="F241" t="str">
            <v>UNIDAD</v>
          </cell>
        </row>
        <row r="242">
          <cell r="B242">
            <v>24101612</v>
          </cell>
          <cell r="C242" t="str">
            <v>Gatos</v>
          </cell>
          <cell r="D242">
            <v>533</v>
          </cell>
          <cell r="E242">
            <v>1400000</v>
          </cell>
          <cell r="F242" t="str">
            <v>UNIDAD</v>
          </cell>
        </row>
        <row r="243">
          <cell r="B243">
            <v>24101622</v>
          </cell>
          <cell r="C243" t="str">
            <v>Gruas sobre cadenas</v>
          </cell>
          <cell r="D243">
            <v>533</v>
          </cell>
          <cell r="E243">
            <v>14250000</v>
          </cell>
          <cell r="F243" t="str">
            <v>UNIDAD</v>
          </cell>
        </row>
        <row r="244">
          <cell r="B244">
            <v>24101623</v>
          </cell>
          <cell r="C244" t="str">
            <v>Gruas torre</v>
          </cell>
          <cell r="D244">
            <v>533</v>
          </cell>
          <cell r="E244">
            <v>18000000</v>
          </cell>
          <cell r="F244" t="str">
            <v>UNIDAD</v>
          </cell>
        </row>
        <row r="245">
          <cell r="B245">
            <v>24101624</v>
          </cell>
          <cell r="C245" t="str">
            <v>Gruas hidraulicas sobre camion</v>
          </cell>
          <cell r="D245">
            <v>533</v>
          </cell>
          <cell r="E245">
            <v>6000000</v>
          </cell>
          <cell r="F245" t="str">
            <v>UNIDAD</v>
          </cell>
        </row>
        <row r="246">
          <cell r="B246">
            <v>24101712</v>
          </cell>
          <cell r="C246" t="str">
            <v>Cintas transportadoras</v>
          </cell>
          <cell r="D246">
            <v>391</v>
          </cell>
          <cell r="E246">
            <v>4170381</v>
          </cell>
          <cell r="F246" t="str">
            <v>UNIDAD</v>
          </cell>
        </row>
        <row r="247">
          <cell r="B247">
            <v>24102006</v>
          </cell>
          <cell r="C247" t="str">
            <v>Bancos de trabajo</v>
          </cell>
          <cell r="D247">
            <v>541</v>
          </cell>
          <cell r="E247">
            <v>594000</v>
          </cell>
          <cell r="F247" t="str">
            <v>UNIDAD</v>
          </cell>
        </row>
        <row r="248">
          <cell r="B248">
            <v>24111501</v>
          </cell>
          <cell r="C248" t="str">
            <v>Bolsas de lona</v>
          </cell>
          <cell r="D248">
            <v>323</v>
          </cell>
          <cell r="E248">
            <v>3500</v>
          </cell>
          <cell r="F248" t="str">
            <v>UNIDAD</v>
          </cell>
        </row>
        <row r="249">
          <cell r="B249">
            <v>24111502</v>
          </cell>
          <cell r="C249" t="str">
            <v>Bolsas de papel</v>
          </cell>
          <cell r="D249">
            <v>334</v>
          </cell>
          <cell r="E249">
            <v>2500</v>
          </cell>
          <cell r="F249" t="str">
            <v>UNIDAD</v>
          </cell>
        </row>
        <row r="250">
          <cell r="B250">
            <v>24111503</v>
          </cell>
          <cell r="C250" t="str">
            <v>Bolsas de plastico</v>
          </cell>
          <cell r="D250">
            <v>396</v>
          </cell>
          <cell r="E250">
            <v>30000</v>
          </cell>
          <cell r="F250" t="str">
            <v>PAQUETE</v>
          </cell>
        </row>
        <row r="251">
          <cell r="B251">
            <v>24111802</v>
          </cell>
          <cell r="C251" t="str">
            <v>Tanques o botellas de aire o gas</v>
          </cell>
          <cell r="D251">
            <v>533</v>
          </cell>
          <cell r="E251">
            <v>215249</v>
          </cell>
          <cell r="F251" t="str">
            <v>METRO</v>
          </cell>
        </row>
        <row r="252">
          <cell r="B252">
            <v>24112005</v>
          </cell>
          <cell r="C252" t="str">
            <v>Cestas metalicas</v>
          </cell>
          <cell r="D252">
            <v>397</v>
          </cell>
          <cell r="E252">
            <v>28000</v>
          </cell>
          <cell r="F252" t="str">
            <v>UNIDAD</v>
          </cell>
        </row>
        <row r="253">
          <cell r="B253">
            <v>24112108</v>
          </cell>
          <cell r="C253" t="str">
            <v>Tambores metalicos</v>
          </cell>
          <cell r="D253">
            <v>533</v>
          </cell>
          <cell r="E253">
            <v>260000</v>
          </cell>
          <cell r="F253" t="str">
            <v>UNIDAD</v>
          </cell>
        </row>
        <row r="254">
          <cell r="B254">
            <v>24112207</v>
          </cell>
          <cell r="C254" t="str">
            <v>Bidones no metalicos para liquido flamable</v>
          </cell>
          <cell r="D254">
            <v>533</v>
          </cell>
          <cell r="E254">
            <v>51000</v>
          </cell>
          <cell r="F254" t="str">
            <v>UNIDAD</v>
          </cell>
        </row>
        <row r="255">
          <cell r="B255">
            <v>24121802</v>
          </cell>
          <cell r="C255" t="str">
            <v>Latas de pintura o barniz</v>
          </cell>
          <cell r="D255">
            <v>355</v>
          </cell>
          <cell r="E255">
            <v>10000</v>
          </cell>
          <cell r="F255" t="str">
            <v>LITRO</v>
          </cell>
        </row>
        <row r="256">
          <cell r="B256">
            <v>24131503</v>
          </cell>
          <cell r="C256" t="str">
            <v>Camaras frigorificas</v>
          </cell>
          <cell r="D256">
            <v>533</v>
          </cell>
          <cell r="E256">
            <v>9240000</v>
          </cell>
          <cell r="F256" t="str">
            <v>UNIDAD</v>
          </cell>
        </row>
        <row r="257">
          <cell r="B257">
            <v>24131603</v>
          </cell>
          <cell r="C257" t="str">
            <v>Congeladores a bajas temperaturas</v>
          </cell>
          <cell r="D257">
            <v>541</v>
          </cell>
          <cell r="E257">
            <v>150000</v>
          </cell>
          <cell r="F257" t="str">
            <v>UNIDAD</v>
          </cell>
        </row>
        <row r="258">
          <cell r="B258">
            <v>24141607</v>
          </cell>
          <cell r="C258" t="str">
            <v>Separadores de carton</v>
          </cell>
          <cell r="D258">
            <v>339</v>
          </cell>
          <cell r="E258">
            <v>2000</v>
          </cell>
          <cell r="F258" t="str">
            <v>PAQUETE</v>
          </cell>
        </row>
        <row r="259">
          <cell r="B259">
            <v>25101503</v>
          </cell>
          <cell r="C259" t="str">
            <v>Automoviles</v>
          </cell>
          <cell r="D259">
            <v>537</v>
          </cell>
          <cell r="E259">
            <v>120000000</v>
          </cell>
          <cell r="F259" t="str">
            <v>UNIDAD</v>
          </cell>
        </row>
        <row r="260">
          <cell r="B260">
            <v>25101602</v>
          </cell>
          <cell r="C260" t="str">
            <v>Camiones de remolque</v>
          </cell>
          <cell r="D260">
            <v>537</v>
          </cell>
          <cell r="E260">
            <v>250000000</v>
          </cell>
          <cell r="F260" t="str">
            <v>UNIDAD</v>
          </cell>
        </row>
        <row r="261">
          <cell r="B261">
            <v>25101604</v>
          </cell>
          <cell r="C261" t="str">
            <v>Camiones de reparto</v>
          </cell>
          <cell r="D261">
            <v>537</v>
          </cell>
          <cell r="E261">
            <v>236666667</v>
          </cell>
          <cell r="F261" t="str">
            <v>UNIDAD</v>
          </cell>
        </row>
        <row r="262">
          <cell r="B262">
            <v>25101611</v>
          </cell>
          <cell r="C262" t="str">
            <v>Camiones de transporte</v>
          </cell>
          <cell r="D262">
            <v>537</v>
          </cell>
          <cell r="E262">
            <v>210000000</v>
          </cell>
          <cell r="F262" t="str">
            <v>UNIDAD</v>
          </cell>
        </row>
        <row r="263">
          <cell r="B263">
            <v>25101801</v>
          </cell>
          <cell r="C263" t="str">
            <v>Motocicletas</v>
          </cell>
          <cell r="D263">
            <v>537</v>
          </cell>
          <cell r="E263">
            <v>20125000</v>
          </cell>
          <cell r="F263" t="str">
            <v>UNIDAD</v>
          </cell>
        </row>
        <row r="264">
          <cell r="B264">
            <v>25101901</v>
          </cell>
          <cell r="C264" t="str">
            <v>Tractores agricolas</v>
          </cell>
          <cell r="D264">
            <v>537</v>
          </cell>
          <cell r="E264">
            <v>95000</v>
          </cell>
          <cell r="F264" t="str">
            <v>UNIDAD</v>
          </cell>
        </row>
        <row r="265">
          <cell r="B265">
            <v>25101908</v>
          </cell>
          <cell r="C265" t="str">
            <v>Vehiculos Quad</v>
          </cell>
          <cell r="D265">
            <v>537</v>
          </cell>
          <cell r="E265">
            <v>233406360</v>
          </cell>
          <cell r="F265" t="str">
            <v>Unidad (Nr</v>
          </cell>
        </row>
        <row r="266">
          <cell r="B266">
            <v>25102001</v>
          </cell>
          <cell r="C266" t="str">
            <v>Tanques</v>
          </cell>
          <cell r="D266">
            <v>551</v>
          </cell>
          <cell r="E266">
            <v>2200000</v>
          </cell>
          <cell r="F266" t="str">
            <v>UNIDAD</v>
          </cell>
        </row>
        <row r="267">
          <cell r="B267">
            <v>25111507</v>
          </cell>
          <cell r="C267" t="str">
            <v>Lanchas</v>
          </cell>
          <cell r="D267">
            <v>537</v>
          </cell>
          <cell r="E267">
            <v>11075000</v>
          </cell>
          <cell r="F267" t="str">
            <v>UNIDAD</v>
          </cell>
        </row>
        <row r="268">
          <cell r="B268">
            <v>25111601</v>
          </cell>
          <cell r="C268" t="str">
            <v>Botes y balsas salvavidas</v>
          </cell>
          <cell r="D268">
            <v>537</v>
          </cell>
          <cell r="E268">
            <v>7000000</v>
          </cell>
          <cell r="F268" t="str">
            <v>UNIDAD</v>
          </cell>
        </row>
        <row r="269">
          <cell r="B269">
            <v>25111709</v>
          </cell>
          <cell r="C269" t="str">
            <v>Destructores</v>
          </cell>
          <cell r="D269">
            <v>551</v>
          </cell>
          <cell r="E269">
            <v>3000000</v>
          </cell>
          <cell r="F269" t="str">
            <v>UNIDAD</v>
          </cell>
        </row>
        <row r="270">
          <cell r="B270">
            <v>25111903</v>
          </cell>
          <cell r="C270" t="str">
            <v>Velas</v>
          </cell>
          <cell r="D270">
            <v>537</v>
          </cell>
          <cell r="E270">
            <v>8000</v>
          </cell>
          <cell r="F270" t="str">
            <v>PAQUETE</v>
          </cell>
        </row>
        <row r="271">
          <cell r="B271">
            <v>25111922</v>
          </cell>
          <cell r="C271" t="str">
            <v>Cabos de amarre</v>
          </cell>
          <cell r="D271">
            <v>537</v>
          </cell>
          <cell r="E271">
            <v>60000</v>
          </cell>
          <cell r="F271" t="str">
            <v>UNIDAD</v>
          </cell>
        </row>
        <row r="272">
          <cell r="B272">
            <v>25131603</v>
          </cell>
          <cell r="C272" t="str">
            <v>Helicopteros agricolas</v>
          </cell>
          <cell r="D272">
            <v>537</v>
          </cell>
          <cell r="E272">
            <v>9000000</v>
          </cell>
          <cell r="F272" t="str">
            <v>Evento</v>
          </cell>
        </row>
        <row r="273">
          <cell r="B273">
            <v>25151701</v>
          </cell>
          <cell r="C273" t="str">
            <v>Satelites de comunicacion</v>
          </cell>
          <cell r="D273">
            <v>536</v>
          </cell>
          <cell r="E273">
            <v>500000</v>
          </cell>
          <cell r="F273" t="str">
            <v>JUEGO</v>
          </cell>
        </row>
        <row r="274">
          <cell r="B274">
            <v>25171507</v>
          </cell>
          <cell r="C274" t="str">
            <v>Cuchillas limpiadoras</v>
          </cell>
          <cell r="D274">
            <v>537</v>
          </cell>
          <cell r="E274">
            <v>66550</v>
          </cell>
          <cell r="F274" t="str">
            <v>UNIDAD</v>
          </cell>
        </row>
        <row r="275">
          <cell r="B275">
            <v>25171705</v>
          </cell>
          <cell r="C275" t="str">
            <v>Rotores</v>
          </cell>
          <cell r="D275">
            <v>537</v>
          </cell>
          <cell r="E275">
            <v>30000</v>
          </cell>
          <cell r="F275" t="str">
            <v>UNIDAD</v>
          </cell>
        </row>
        <row r="276">
          <cell r="B276">
            <v>25171707</v>
          </cell>
          <cell r="C276" t="str">
            <v>Freno de tambor</v>
          </cell>
          <cell r="D276">
            <v>537</v>
          </cell>
          <cell r="E276">
            <v>120000</v>
          </cell>
          <cell r="F276" t="str">
            <v>JUEGO</v>
          </cell>
        </row>
        <row r="277">
          <cell r="B277">
            <v>25171711</v>
          </cell>
          <cell r="C277" t="str">
            <v>Cilindros esclavos</v>
          </cell>
          <cell r="D277">
            <v>537</v>
          </cell>
          <cell r="E277">
            <v>184500</v>
          </cell>
          <cell r="F277" t="str">
            <v>UNIDAD</v>
          </cell>
        </row>
        <row r="278">
          <cell r="B278">
            <v>25171712</v>
          </cell>
          <cell r="C278" t="str">
            <v>Patines de freno de tambor</v>
          </cell>
          <cell r="D278">
            <v>537</v>
          </cell>
          <cell r="E278">
            <v>150000</v>
          </cell>
          <cell r="F278" t="str">
            <v>UNIDAD</v>
          </cell>
        </row>
        <row r="279">
          <cell r="B279">
            <v>25171714</v>
          </cell>
          <cell r="C279" t="str">
            <v>Tambor de freno</v>
          </cell>
          <cell r="D279">
            <v>537</v>
          </cell>
          <cell r="E279">
            <v>800000</v>
          </cell>
          <cell r="F279" t="str">
            <v>JUEGO</v>
          </cell>
        </row>
        <row r="280">
          <cell r="B280">
            <v>25171716</v>
          </cell>
          <cell r="C280" t="str">
            <v>Lineas de freno</v>
          </cell>
          <cell r="D280">
            <v>537</v>
          </cell>
          <cell r="E280">
            <v>460000</v>
          </cell>
          <cell r="F280" t="str">
            <v>UNIDAD</v>
          </cell>
        </row>
        <row r="281">
          <cell r="B281">
            <v>25171718</v>
          </cell>
          <cell r="C281" t="str">
            <v>Kits de reparacion de frenos</v>
          </cell>
          <cell r="D281">
            <v>537</v>
          </cell>
          <cell r="E281">
            <v>180000</v>
          </cell>
          <cell r="F281" t="str">
            <v>JUEGO</v>
          </cell>
        </row>
        <row r="282">
          <cell r="B282">
            <v>25171901</v>
          </cell>
          <cell r="C282" t="str">
            <v>Llantas y ruedas para automoviles</v>
          </cell>
          <cell r="D282">
            <v>537</v>
          </cell>
          <cell r="E282">
            <v>556600</v>
          </cell>
          <cell r="F282" t="str">
            <v>UNIDAD</v>
          </cell>
        </row>
        <row r="283">
          <cell r="B283">
            <v>25172003</v>
          </cell>
          <cell r="C283" t="str">
            <v>Amortiguadores para camiones</v>
          </cell>
          <cell r="D283">
            <v>537</v>
          </cell>
          <cell r="E283">
            <v>900000</v>
          </cell>
          <cell r="F283" t="str">
            <v>PAR</v>
          </cell>
        </row>
        <row r="284">
          <cell r="B284">
            <v>25172004</v>
          </cell>
          <cell r="C284" t="str">
            <v>Amortiguadores para automoviles</v>
          </cell>
          <cell r="D284">
            <v>537</v>
          </cell>
          <cell r="E284">
            <v>362000</v>
          </cell>
          <cell r="F284" t="str">
            <v>PAR</v>
          </cell>
        </row>
        <row r="285">
          <cell r="B285">
            <v>25172007</v>
          </cell>
          <cell r="C285" t="str">
            <v>Puntales</v>
          </cell>
          <cell r="D285">
            <v>346</v>
          </cell>
          <cell r="E285">
            <v>18500</v>
          </cell>
          <cell r="F285" t="str">
            <v>UNIDAD</v>
          </cell>
        </row>
        <row r="286">
          <cell r="B286">
            <v>25172009</v>
          </cell>
          <cell r="C286" t="str">
            <v>Buje de automotor</v>
          </cell>
          <cell r="D286">
            <v>537</v>
          </cell>
          <cell r="E286">
            <v>45000</v>
          </cell>
          <cell r="F286" t="str">
            <v>UNIDAD</v>
          </cell>
        </row>
        <row r="287">
          <cell r="B287">
            <v>25172104</v>
          </cell>
          <cell r="C287" t="str">
            <v>Cinturones de seguridad</v>
          </cell>
          <cell r="D287">
            <v>551</v>
          </cell>
          <cell r="E287">
            <v>400000</v>
          </cell>
          <cell r="F287" t="str">
            <v>Unidad (Nr</v>
          </cell>
        </row>
        <row r="288">
          <cell r="B288">
            <v>25172408</v>
          </cell>
          <cell r="C288" t="str">
            <v>Tapas de aceite o combustible</v>
          </cell>
          <cell r="D288">
            <v>537</v>
          </cell>
          <cell r="E288">
            <v>87120</v>
          </cell>
          <cell r="F288" t="str">
            <v>UNIDAD</v>
          </cell>
        </row>
        <row r="289">
          <cell r="B289">
            <v>25172502</v>
          </cell>
          <cell r="C289" t="str">
            <v>Camaras de neumaticos para automoviles</v>
          </cell>
          <cell r="D289">
            <v>392</v>
          </cell>
          <cell r="E289">
            <v>645115</v>
          </cell>
          <cell r="F289" t="str">
            <v>Unidad (Nr</v>
          </cell>
        </row>
        <row r="290">
          <cell r="B290">
            <v>25172503</v>
          </cell>
          <cell r="C290" t="str">
            <v>Neumaticos para camiones pesados</v>
          </cell>
          <cell r="D290">
            <v>392</v>
          </cell>
          <cell r="E290">
            <v>1500000</v>
          </cell>
          <cell r="F290" t="str">
            <v>UNIDAD</v>
          </cell>
        </row>
        <row r="291">
          <cell r="B291">
            <v>25172504</v>
          </cell>
          <cell r="C291" t="str">
            <v>Neumaticos para camionetas o automoviles</v>
          </cell>
          <cell r="D291">
            <v>392</v>
          </cell>
          <cell r="E291">
            <v>590000</v>
          </cell>
          <cell r="F291" t="str">
            <v>UNIDAD</v>
          </cell>
        </row>
        <row r="292">
          <cell r="B292">
            <v>25172604</v>
          </cell>
          <cell r="C292" t="str">
            <v>Espejos de vehiculo</v>
          </cell>
          <cell r="D292">
            <v>537</v>
          </cell>
          <cell r="E292">
            <v>27500</v>
          </cell>
          <cell r="F292" t="str">
            <v>UNIDAD</v>
          </cell>
        </row>
        <row r="293">
          <cell r="B293">
            <v>25172906</v>
          </cell>
          <cell r="C293" t="str">
            <v>Reflectores</v>
          </cell>
          <cell r="D293">
            <v>537</v>
          </cell>
          <cell r="E293">
            <v>200000</v>
          </cell>
          <cell r="F293" t="str">
            <v>UNIDAD</v>
          </cell>
        </row>
        <row r="294">
          <cell r="B294">
            <v>25172907</v>
          </cell>
          <cell r="C294" t="str">
            <v>Faro de vehiculo</v>
          </cell>
          <cell r="D294">
            <v>537</v>
          </cell>
          <cell r="E294">
            <v>80000</v>
          </cell>
          <cell r="F294" t="str">
            <v>UNIDAD</v>
          </cell>
        </row>
        <row r="295">
          <cell r="B295">
            <v>25173107</v>
          </cell>
          <cell r="C295" t="str">
            <v>Sistemas de posicionar global de vehiculos</v>
          </cell>
          <cell r="D295">
            <v>537</v>
          </cell>
          <cell r="E295">
            <v>1964700</v>
          </cell>
          <cell r="F295" t="str">
            <v>Unidad (Nr</v>
          </cell>
        </row>
        <row r="296">
          <cell r="B296">
            <v>25173108</v>
          </cell>
          <cell r="C296" t="str">
            <v>Sistemas de navegacion del vehiculo</v>
          </cell>
          <cell r="D296">
            <v>537</v>
          </cell>
          <cell r="E296">
            <v>6000000</v>
          </cell>
          <cell r="F296" t="str">
            <v>UNIDAD</v>
          </cell>
        </row>
        <row r="297">
          <cell r="B297">
            <v>25173702</v>
          </cell>
          <cell r="C297" t="str">
            <v>Silenciadores de escape o resonadores</v>
          </cell>
          <cell r="D297">
            <v>537</v>
          </cell>
          <cell r="E297">
            <v>200000</v>
          </cell>
          <cell r="F297" t="str">
            <v>UNIDAD</v>
          </cell>
        </row>
        <row r="298">
          <cell r="B298">
            <v>25173801</v>
          </cell>
          <cell r="C298" t="str">
            <v>Ejes de mando</v>
          </cell>
          <cell r="D298">
            <v>537</v>
          </cell>
          <cell r="E298">
            <v>42000000</v>
          </cell>
          <cell r="F298" t="str">
            <v>Unidad (Nr</v>
          </cell>
        </row>
        <row r="299">
          <cell r="B299">
            <v>25173805</v>
          </cell>
          <cell r="C299" t="str">
            <v>Diferenciales</v>
          </cell>
          <cell r="D299">
            <v>537</v>
          </cell>
          <cell r="E299">
            <v>414000</v>
          </cell>
          <cell r="F299" t="str">
            <v>UNIDAD</v>
          </cell>
        </row>
        <row r="300">
          <cell r="B300">
            <v>25173806</v>
          </cell>
          <cell r="C300" t="str">
            <v>Juntas de velocidad constante</v>
          </cell>
          <cell r="D300">
            <v>537</v>
          </cell>
          <cell r="E300">
            <v>25000</v>
          </cell>
          <cell r="F300" t="str">
            <v>Unidad (Nr</v>
          </cell>
        </row>
        <row r="301">
          <cell r="B301">
            <v>25173808</v>
          </cell>
          <cell r="C301" t="str">
            <v>Equipo de reparar ejes</v>
          </cell>
          <cell r="D301">
            <v>537</v>
          </cell>
          <cell r="E301">
            <v>460000</v>
          </cell>
          <cell r="F301" t="str">
            <v>JUEGO</v>
          </cell>
        </row>
        <row r="302">
          <cell r="B302">
            <v>25173810</v>
          </cell>
          <cell r="C302" t="str">
            <v>Juntas cardanicas</v>
          </cell>
          <cell r="D302">
            <v>537</v>
          </cell>
          <cell r="E302">
            <v>480000</v>
          </cell>
          <cell r="F302" t="str">
            <v>JUEGO</v>
          </cell>
        </row>
        <row r="303">
          <cell r="B303">
            <v>25173811</v>
          </cell>
          <cell r="C303" t="str">
            <v>arbol motor</v>
          </cell>
          <cell r="D303">
            <v>537</v>
          </cell>
          <cell r="E303">
            <v>950000</v>
          </cell>
          <cell r="F303" t="str">
            <v>JUEGO</v>
          </cell>
        </row>
        <row r="304">
          <cell r="B304">
            <v>25173816</v>
          </cell>
          <cell r="C304" t="str">
            <v>Componentes hidraulicos de embrague</v>
          </cell>
          <cell r="D304">
            <v>537</v>
          </cell>
          <cell r="E304">
            <v>240000</v>
          </cell>
          <cell r="F304" t="str">
            <v>UNIDAD</v>
          </cell>
        </row>
        <row r="305">
          <cell r="B305">
            <v>25174003</v>
          </cell>
          <cell r="C305" t="str">
            <v>Tapas de radiador</v>
          </cell>
          <cell r="D305">
            <v>537</v>
          </cell>
          <cell r="E305">
            <v>25000</v>
          </cell>
          <cell r="F305" t="str">
            <v>UNIDAD</v>
          </cell>
        </row>
        <row r="306">
          <cell r="B306">
            <v>25174004</v>
          </cell>
          <cell r="C306" t="str">
            <v>Refrigerante de motor</v>
          </cell>
          <cell r="D306">
            <v>537</v>
          </cell>
          <cell r="E306">
            <v>786500</v>
          </cell>
          <cell r="F306" t="str">
            <v>UNIDAD</v>
          </cell>
        </row>
        <row r="307">
          <cell r="B307">
            <v>25174101</v>
          </cell>
          <cell r="C307" t="str">
            <v>Salida de emergencia de vehiculos</v>
          </cell>
          <cell r="D307">
            <v>537</v>
          </cell>
          <cell r="E307">
            <v>80000</v>
          </cell>
          <cell r="F307" t="str">
            <v>UNIDAD</v>
          </cell>
        </row>
        <row r="308">
          <cell r="B308">
            <v>25174202</v>
          </cell>
          <cell r="C308" t="str">
            <v>Suspension de direccion</v>
          </cell>
          <cell r="D308">
            <v>537</v>
          </cell>
          <cell r="E308">
            <v>250000</v>
          </cell>
          <cell r="F308" t="str">
            <v>UNIDAD</v>
          </cell>
        </row>
        <row r="309">
          <cell r="B309">
            <v>25174209</v>
          </cell>
          <cell r="C309" t="str">
            <v>Pinones</v>
          </cell>
          <cell r="D309">
            <v>537</v>
          </cell>
          <cell r="E309">
            <v>1500000</v>
          </cell>
          <cell r="F309" t="str">
            <v>UNIDAD</v>
          </cell>
        </row>
        <row r="310">
          <cell r="B310">
            <v>25174407</v>
          </cell>
          <cell r="C310" t="str">
            <v>Pedales</v>
          </cell>
          <cell r="D310">
            <v>537</v>
          </cell>
          <cell r="E310">
            <v>56050</v>
          </cell>
          <cell r="F310" t="str">
            <v>UNIDAD</v>
          </cell>
        </row>
        <row r="311">
          <cell r="B311">
            <v>25174601</v>
          </cell>
          <cell r="C311" t="str">
            <v>Fundas de asientos</v>
          </cell>
          <cell r="D311">
            <v>537</v>
          </cell>
          <cell r="E311">
            <v>30000</v>
          </cell>
          <cell r="F311" t="str">
            <v>UNIDAD</v>
          </cell>
        </row>
        <row r="312">
          <cell r="B312">
            <v>25191503</v>
          </cell>
          <cell r="C312" t="str">
            <v>Sistemas integrados de informacion de mantenimiento</v>
          </cell>
          <cell r="D312">
            <v>537</v>
          </cell>
          <cell r="E312">
            <v>100000</v>
          </cell>
          <cell r="F312" t="str">
            <v>Evento</v>
          </cell>
        </row>
        <row r="313">
          <cell r="B313">
            <v>25191510</v>
          </cell>
          <cell r="C313" t="str">
            <v>Grupos electrogenos de pista para aviacion</v>
          </cell>
          <cell r="D313">
            <v>537</v>
          </cell>
          <cell r="E313">
            <v>5000000</v>
          </cell>
          <cell r="F313" t="str">
            <v>Evento</v>
          </cell>
        </row>
        <row r="314">
          <cell r="B314">
            <v>25191513</v>
          </cell>
          <cell r="C314" t="str">
            <v>Kit de mantenimiento de vehiculo de soporte en tierra</v>
          </cell>
          <cell r="D314">
            <v>244</v>
          </cell>
          <cell r="E314">
            <v>170000</v>
          </cell>
          <cell r="F314" t="str">
            <v>EVENTO</v>
          </cell>
        </row>
        <row r="315">
          <cell r="B315">
            <v>25201901</v>
          </cell>
          <cell r="C315" t="str">
            <v>Sistemas de Control de incendio o sistemas de extinguir</v>
          </cell>
          <cell r="D315">
            <v>537</v>
          </cell>
          <cell r="E315">
            <v>330000000</v>
          </cell>
          <cell r="F315" t="str">
            <v>UNIDAD</v>
          </cell>
        </row>
        <row r="316">
          <cell r="B316">
            <v>25201904</v>
          </cell>
          <cell r="C316" t="str">
            <v>Paracaidas</v>
          </cell>
          <cell r="D316">
            <v>537</v>
          </cell>
          <cell r="E316">
            <v>24750000</v>
          </cell>
          <cell r="F316" t="str">
            <v>UNIDAD</v>
          </cell>
        </row>
        <row r="317">
          <cell r="B317">
            <v>25202205</v>
          </cell>
          <cell r="C317" t="str">
            <v>Neumaticos de avion</v>
          </cell>
          <cell r="D317">
            <v>392</v>
          </cell>
          <cell r="E317">
            <v>4685000</v>
          </cell>
          <cell r="F317" t="str">
            <v>Unidad (Nr</v>
          </cell>
        </row>
        <row r="318">
          <cell r="B318">
            <v>26101510</v>
          </cell>
          <cell r="C318" t="str">
            <v>Maquinas rotativas</v>
          </cell>
          <cell r="D318">
            <v>537</v>
          </cell>
          <cell r="E318">
            <v>140000</v>
          </cell>
          <cell r="F318" t="str">
            <v>UNIDAD</v>
          </cell>
        </row>
        <row r="319">
          <cell r="B319">
            <v>26101602</v>
          </cell>
          <cell r="C319" t="str">
            <v>Motores de corriente alterna (CA)</v>
          </cell>
          <cell r="D319">
            <v>537</v>
          </cell>
          <cell r="E319">
            <v>402039</v>
          </cell>
          <cell r="F319" t="str">
            <v>UNIDAD</v>
          </cell>
        </row>
        <row r="320">
          <cell r="B320">
            <v>26101606</v>
          </cell>
          <cell r="C320" t="str">
            <v>Servomotores</v>
          </cell>
          <cell r="D320">
            <v>537</v>
          </cell>
          <cell r="E320">
            <v>1600000</v>
          </cell>
          <cell r="F320" t="str">
            <v>UNIDAD</v>
          </cell>
        </row>
        <row r="321">
          <cell r="B321">
            <v>26101611</v>
          </cell>
          <cell r="C321" t="str">
            <v>Motores monofasicos</v>
          </cell>
          <cell r="D321">
            <v>537</v>
          </cell>
          <cell r="E321">
            <v>1650000</v>
          </cell>
          <cell r="F321" t="str">
            <v>UNIDAD</v>
          </cell>
        </row>
        <row r="322">
          <cell r="B322">
            <v>26101612</v>
          </cell>
          <cell r="C322" t="str">
            <v>Motores multifasicos</v>
          </cell>
          <cell r="D322">
            <v>537</v>
          </cell>
          <cell r="E322">
            <v>348000</v>
          </cell>
          <cell r="F322" t="str">
            <v>UNIDAD</v>
          </cell>
        </row>
        <row r="323">
          <cell r="B323">
            <v>26101710</v>
          </cell>
          <cell r="C323" t="str">
            <v>Carburadores</v>
          </cell>
          <cell r="D323">
            <v>537</v>
          </cell>
          <cell r="E323">
            <v>300000</v>
          </cell>
          <cell r="F323" t="str">
            <v>EVENTO</v>
          </cell>
        </row>
        <row r="324">
          <cell r="B324">
            <v>26101711</v>
          </cell>
          <cell r="C324" t="str">
            <v>Bielas</v>
          </cell>
          <cell r="D324">
            <v>537</v>
          </cell>
          <cell r="E324">
            <v>1000000</v>
          </cell>
          <cell r="F324" t="str">
            <v>Unidad (Nr</v>
          </cell>
        </row>
        <row r="325">
          <cell r="B325">
            <v>26101715</v>
          </cell>
          <cell r="C325" t="str">
            <v>Tapas o tachos de motor</v>
          </cell>
          <cell r="D325">
            <v>537</v>
          </cell>
          <cell r="E325">
            <v>185000</v>
          </cell>
          <cell r="F325" t="str">
            <v>JUEGO</v>
          </cell>
        </row>
        <row r="326">
          <cell r="B326">
            <v>26101721</v>
          </cell>
          <cell r="C326" t="str">
            <v>Roldanas de motor</v>
          </cell>
          <cell r="D326">
            <v>537</v>
          </cell>
          <cell r="E326">
            <v>3300000</v>
          </cell>
          <cell r="F326" t="str">
            <v>Unidad (Nr</v>
          </cell>
        </row>
        <row r="327">
          <cell r="B327">
            <v>26101728</v>
          </cell>
          <cell r="C327" t="str">
            <v>Tubos de varilla de empuje</v>
          </cell>
          <cell r="D327">
            <v>537</v>
          </cell>
          <cell r="E327">
            <v>45000</v>
          </cell>
          <cell r="F327" t="str">
            <v>Unidad (Nr</v>
          </cell>
        </row>
        <row r="328">
          <cell r="B328">
            <v>26101729</v>
          </cell>
          <cell r="C328" t="str">
            <v>Bolas de brazo oscilante</v>
          </cell>
          <cell r="D328">
            <v>537</v>
          </cell>
          <cell r="E328">
            <v>85000</v>
          </cell>
          <cell r="F328" t="str">
            <v>Unidad (Nr</v>
          </cell>
        </row>
        <row r="329">
          <cell r="B329">
            <v>26101731</v>
          </cell>
          <cell r="C329" t="str">
            <v>Brazos oscilantes</v>
          </cell>
          <cell r="D329">
            <v>537</v>
          </cell>
          <cell r="E329">
            <v>125000</v>
          </cell>
          <cell r="F329" t="str">
            <v>UNIDAD</v>
          </cell>
        </row>
        <row r="330">
          <cell r="B330">
            <v>26101732</v>
          </cell>
          <cell r="C330" t="str">
            <v>Bujia de encendido</v>
          </cell>
          <cell r="D330">
            <v>537</v>
          </cell>
          <cell r="E330">
            <v>120000</v>
          </cell>
          <cell r="F330" t="str">
            <v>UNIDAD</v>
          </cell>
        </row>
        <row r="331">
          <cell r="B331">
            <v>26101736</v>
          </cell>
          <cell r="C331" t="str">
            <v>embolos</v>
          </cell>
          <cell r="D331">
            <v>537</v>
          </cell>
          <cell r="E331">
            <v>34650</v>
          </cell>
          <cell r="F331" t="str">
            <v>UNIDAD</v>
          </cell>
        </row>
        <row r="332">
          <cell r="B332">
            <v>26101743</v>
          </cell>
          <cell r="C332" t="str">
            <v>Valvulas de motor</v>
          </cell>
          <cell r="D332">
            <v>537</v>
          </cell>
          <cell r="E332">
            <v>48400</v>
          </cell>
          <cell r="F332" t="str">
            <v>UNIDAD</v>
          </cell>
        </row>
        <row r="333">
          <cell r="B333">
            <v>26101757</v>
          </cell>
          <cell r="C333" t="str">
            <v>Accesorios de las bujias</v>
          </cell>
          <cell r="D333">
            <v>537</v>
          </cell>
          <cell r="E333">
            <v>100000</v>
          </cell>
          <cell r="F333" t="str">
            <v>JUEGO</v>
          </cell>
        </row>
        <row r="334">
          <cell r="B334">
            <v>26101766</v>
          </cell>
          <cell r="C334" t="str">
            <v>Reguladores</v>
          </cell>
          <cell r="D334">
            <v>537</v>
          </cell>
          <cell r="E334">
            <v>145950</v>
          </cell>
          <cell r="F334" t="str">
            <v>UNIDAD</v>
          </cell>
        </row>
        <row r="335">
          <cell r="B335">
            <v>26101802</v>
          </cell>
          <cell r="C335" t="str">
            <v>Armaduras</v>
          </cell>
          <cell r="D335">
            <v>537</v>
          </cell>
          <cell r="E335">
            <v>23000</v>
          </cell>
          <cell r="F335" t="str">
            <v>UNIDAD</v>
          </cell>
        </row>
        <row r="336">
          <cell r="B336">
            <v>26101805</v>
          </cell>
          <cell r="C336" t="str">
            <v>Kits de reparacion del motor</v>
          </cell>
          <cell r="D336">
            <v>537</v>
          </cell>
          <cell r="E336">
            <v>11500000</v>
          </cell>
          <cell r="F336" t="str">
            <v>UNIDAD</v>
          </cell>
        </row>
        <row r="337">
          <cell r="B337">
            <v>26101809</v>
          </cell>
          <cell r="C337" t="str">
            <v>Freno de motor</v>
          </cell>
          <cell r="D337">
            <v>537</v>
          </cell>
          <cell r="E337">
            <v>240000</v>
          </cell>
          <cell r="F337" t="str">
            <v>JUEGO</v>
          </cell>
        </row>
        <row r="338">
          <cell r="B338">
            <v>26111501</v>
          </cell>
          <cell r="C338" t="str">
            <v>Conmutadores</v>
          </cell>
          <cell r="D338">
            <v>537</v>
          </cell>
          <cell r="E338">
            <v>70000000</v>
          </cell>
          <cell r="F338" t="str">
            <v>UNIDAD</v>
          </cell>
        </row>
        <row r="339">
          <cell r="B339">
            <v>26111503</v>
          </cell>
          <cell r="C339" t="str">
            <v>Dispositivos de velocidad regulables</v>
          </cell>
          <cell r="D339">
            <v>537</v>
          </cell>
          <cell r="E339">
            <v>350000000</v>
          </cell>
          <cell r="F339" t="str">
            <v>UNIDAD</v>
          </cell>
        </row>
        <row r="340">
          <cell r="B340">
            <v>26111512</v>
          </cell>
          <cell r="C340" t="str">
            <v>Ejes</v>
          </cell>
          <cell r="D340">
            <v>537</v>
          </cell>
          <cell r="E340">
            <v>750000</v>
          </cell>
          <cell r="F340" t="str">
            <v>UNIDAD</v>
          </cell>
        </row>
        <row r="341">
          <cell r="B341">
            <v>26111514</v>
          </cell>
          <cell r="C341" t="str">
            <v>Uniones a charnela</v>
          </cell>
          <cell r="D341">
            <v>537</v>
          </cell>
          <cell r="E341">
            <v>7500</v>
          </cell>
          <cell r="F341" t="str">
            <v>UNIDAD</v>
          </cell>
        </row>
        <row r="342">
          <cell r="B342">
            <v>26111526</v>
          </cell>
          <cell r="C342" t="str">
            <v>Motores de engranajes</v>
          </cell>
          <cell r="D342">
            <v>537</v>
          </cell>
          <cell r="E342">
            <v>80000</v>
          </cell>
          <cell r="F342" t="str">
            <v>UNIDAD</v>
          </cell>
        </row>
        <row r="343">
          <cell r="B343">
            <v>26111601</v>
          </cell>
          <cell r="C343" t="str">
            <v>Generadores diesel</v>
          </cell>
          <cell r="D343">
            <v>533</v>
          </cell>
          <cell r="E343">
            <v>15017400</v>
          </cell>
          <cell r="F343" t="str">
            <v>UNIDAD</v>
          </cell>
        </row>
        <row r="344">
          <cell r="B344">
            <v>26111602</v>
          </cell>
          <cell r="C344" t="str">
            <v>Generadores hidroelectricos</v>
          </cell>
          <cell r="D344">
            <v>533</v>
          </cell>
          <cell r="E344">
            <v>50000000</v>
          </cell>
          <cell r="F344" t="str">
            <v>Unidad (Nr</v>
          </cell>
        </row>
        <row r="345">
          <cell r="B345">
            <v>26111701</v>
          </cell>
          <cell r="C345" t="str">
            <v>Baterias recargables</v>
          </cell>
          <cell r="D345">
            <v>343</v>
          </cell>
          <cell r="E345">
            <v>720000</v>
          </cell>
          <cell r="F345" t="str">
            <v>UNIDAD</v>
          </cell>
        </row>
        <row r="346">
          <cell r="B346">
            <v>26111703</v>
          </cell>
          <cell r="C346" t="str">
            <v>Baterias para vehiculos</v>
          </cell>
          <cell r="D346">
            <v>343</v>
          </cell>
          <cell r="E346">
            <v>650000</v>
          </cell>
          <cell r="F346" t="str">
            <v>UNIDAD</v>
          </cell>
        </row>
        <row r="347">
          <cell r="B347">
            <v>26111704</v>
          </cell>
          <cell r="C347" t="str">
            <v>Cargadores de baterias</v>
          </cell>
          <cell r="D347">
            <v>343</v>
          </cell>
          <cell r="E347">
            <v>9100000</v>
          </cell>
          <cell r="F347" t="str">
            <v>JUEGO</v>
          </cell>
        </row>
        <row r="348">
          <cell r="B348">
            <v>26111706</v>
          </cell>
          <cell r="C348" t="str">
            <v>Pilas electronicas</v>
          </cell>
          <cell r="D348">
            <v>343</v>
          </cell>
          <cell r="E348">
            <v>800000</v>
          </cell>
          <cell r="F348" t="str">
            <v>Unidad (Nr</v>
          </cell>
        </row>
        <row r="349">
          <cell r="B349">
            <v>26111709</v>
          </cell>
          <cell r="C349" t="str">
            <v>Baterias de niquel-cadmio</v>
          </cell>
          <cell r="D349">
            <v>343</v>
          </cell>
          <cell r="E349">
            <v>1170000</v>
          </cell>
          <cell r="F349" t="str">
            <v>UNIDAD</v>
          </cell>
        </row>
        <row r="350">
          <cell r="B350">
            <v>26111711</v>
          </cell>
          <cell r="C350" t="str">
            <v>Baterias de litio</v>
          </cell>
          <cell r="D350">
            <v>343</v>
          </cell>
          <cell r="E350">
            <v>10000</v>
          </cell>
          <cell r="F350" t="str">
            <v>Unidad (Nr</v>
          </cell>
        </row>
        <row r="351">
          <cell r="B351">
            <v>26111720</v>
          </cell>
          <cell r="C351" t="str">
            <v>Soportes de bateria</v>
          </cell>
          <cell r="D351">
            <v>346</v>
          </cell>
          <cell r="E351">
            <v>8343000</v>
          </cell>
          <cell r="F351" t="str">
            <v>UNIDAD</v>
          </cell>
        </row>
        <row r="352">
          <cell r="B352">
            <v>26111722</v>
          </cell>
          <cell r="C352" t="str">
            <v>Adaptador de bateria o accesorios</v>
          </cell>
          <cell r="D352">
            <v>346</v>
          </cell>
          <cell r="E352">
            <v>83500</v>
          </cell>
          <cell r="F352" t="str">
            <v>Unidad (Nr</v>
          </cell>
        </row>
        <row r="353">
          <cell r="B353">
            <v>26111723</v>
          </cell>
          <cell r="C353" t="str">
            <v>Puertas, tapas o cajas de baterias</v>
          </cell>
          <cell r="D353">
            <v>346</v>
          </cell>
          <cell r="E353">
            <v>70000000</v>
          </cell>
          <cell r="F353" t="str">
            <v>Unidad (Nr</v>
          </cell>
        </row>
        <row r="354">
          <cell r="B354">
            <v>26111802</v>
          </cell>
          <cell r="C354" t="str">
            <v>Correas de distribucion de engranaje</v>
          </cell>
          <cell r="D354">
            <v>537</v>
          </cell>
          <cell r="E354">
            <v>120000</v>
          </cell>
          <cell r="F354" t="str">
            <v>UNIDAD</v>
          </cell>
        </row>
        <row r="355">
          <cell r="B355">
            <v>26111803</v>
          </cell>
          <cell r="C355" t="str">
            <v>Correas redondas</v>
          </cell>
          <cell r="D355">
            <v>537</v>
          </cell>
          <cell r="E355">
            <v>10000</v>
          </cell>
          <cell r="F355" t="str">
            <v>UNIDAD</v>
          </cell>
        </row>
        <row r="356">
          <cell r="B356">
            <v>26111901</v>
          </cell>
          <cell r="C356" t="str">
            <v>Embragues de platillo</v>
          </cell>
          <cell r="D356">
            <v>537</v>
          </cell>
          <cell r="E356">
            <v>198000</v>
          </cell>
          <cell r="F356" t="str">
            <v>UNIDAD</v>
          </cell>
        </row>
        <row r="357">
          <cell r="B357">
            <v>26111902</v>
          </cell>
          <cell r="C357" t="str">
            <v>Embragues de</v>
          </cell>
          <cell r="D357">
            <v>537</v>
          </cell>
          <cell r="E357">
            <v>9000</v>
          </cell>
          <cell r="F357" t="str">
            <v>UNIDAD</v>
          </cell>
        </row>
        <row r="358">
          <cell r="B358">
            <v>26111907</v>
          </cell>
          <cell r="C358" t="str">
            <v>Acoplamiento de fluido</v>
          </cell>
          <cell r="D358">
            <v>537</v>
          </cell>
          <cell r="E358">
            <v>1943</v>
          </cell>
          <cell r="F358" t="str">
            <v>UNIDAD</v>
          </cell>
        </row>
        <row r="359">
          <cell r="B359">
            <v>26111910</v>
          </cell>
          <cell r="C359" t="str">
            <v>Embragues hidraulicos</v>
          </cell>
          <cell r="D359">
            <v>537</v>
          </cell>
          <cell r="E359">
            <v>100000</v>
          </cell>
          <cell r="F359" t="str">
            <v>UNIDAD</v>
          </cell>
        </row>
        <row r="360">
          <cell r="B360">
            <v>26112004</v>
          </cell>
          <cell r="C360" t="str">
            <v>Kits de reparacion del embrague</v>
          </cell>
          <cell r="D360">
            <v>537</v>
          </cell>
          <cell r="E360">
            <v>170000</v>
          </cell>
          <cell r="F360" t="str">
            <v>EVENTO</v>
          </cell>
        </row>
        <row r="361">
          <cell r="B361">
            <v>26112104</v>
          </cell>
          <cell r="C361" t="str">
            <v>Conjuntos de embrague de frenado</v>
          </cell>
          <cell r="D361">
            <v>537</v>
          </cell>
          <cell r="E361">
            <v>250000</v>
          </cell>
          <cell r="F361" t="str">
            <v>UNIDAD</v>
          </cell>
        </row>
        <row r="362">
          <cell r="B362">
            <v>26121505</v>
          </cell>
          <cell r="C362" t="str">
            <v>Alambre para artefactos</v>
          </cell>
          <cell r="D362">
            <v>397</v>
          </cell>
          <cell r="E362">
            <v>12000</v>
          </cell>
          <cell r="F362" t="str">
            <v>Par o jueg</v>
          </cell>
        </row>
        <row r="363">
          <cell r="B363">
            <v>26121520</v>
          </cell>
          <cell r="C363" t="str">
            <v>Alambre de cobre-acero (1% cobre)</v>
          </cell>
          <cell r="D363">
            <v>397</v>
          </cell>
          <cell r="E363">
            <v>18000</v>
          </cell>
          <cell r="F363" t="str">
            <v>UNIDAD</v>
          </cell>
        </row>
        <row r="364">
          <cell r="B364">
            <v>26121521</v>
          </cell>
          <cell r="C364" t="str">
            <v>Alambre de bronce</v>
          </cell>
          <cell r="D364">
            <v>397</v>
          </cell>
          <cell r="E364">
            <v>30000</v>
          </cell>
          <cell r="F364" t="str">
            <v>Par o jueg</v>
          </cell>
        </row>
        <row r="365">
          <cell r="B365">
            <v>26121524</v>
          </cell>
          <cell r="C365" t="str">
            <v>Alambre aislado o forrado</v>
          </cell>
          <cell r="D365">
            <v>397</v>
          </cell>
          <cell r="E365">
            <v>3120</v>
          </cell>
          <cell r="F365" t="str">
            <v>METRO</v>
          </cell>
        </row>
        <row r="366">
          <cell r="B366">
            <v>26121538</v>
          </cell>
          <cell r="C366" t="str">
            <v>Conjunto de alambre</v>
          </cell>
          <cell r="D366">
            <v>397</v>
          </cell>
          <cell r="E366">
            <v>57000</v>
          </cell>
          <cell r="F366" t="str">
            <v>ROLLO</v>
          </cell>
        </row>
        <row r="367">
          <cell r="B367">
            <v>26121540</v>
          </cell>
          <cell r="C367" t="str">
            <v>Cable galvanizado</v>
          </cell>
          <cell r="D367">
            <v>343</v>
          </cell>
          <cell r="E367">
            <v>15000</v>
          </cell>
          <cell r="F367" t="str">
            <v>ROLLO</v>
          </cell>
        </row>
        <row r="368">
          <cell r="B368">
            <v>26121541</v>
          </cell>
          <cell r="C368" t="str">
            <v>Conductores de bus</v>
          </cell>
          <cell r="D368">
            <v>343</v>
          </cell>
          <cell r="E368">
            <v>2400000</v>
          </cell>
          <cell r="F368" t="str">
            <v>Unidad (Nr</v>
          </cell>
        </row>
        <row r="369">
          <cell r="B369">
            <v>26121606</v>
          </cell>
          <cell r="C369" t="str">
            <v>Cable coaxial</v>
          </cell>
          <cell r="D369">
            <v>343</v>
          </cell>
          <cell r="E369">
            <v>5000</v>
          </cell>
          <cell r="F369" t="str">
            <v>METRO</v>
          </cell>
        </row>
        <row r="370">
          <cell r="B370">
            <v>26121607</v>
          </cell>
          <cell r="C370" t="str">
            <v>Cable de fibra optica</v>
          </cell>
          <cell r="D370">
            <v>343</v>
          </cell>
          <cell r="E370">
            <v>16600000</v>
          </cell>
          <cell r="F370" t="str">
            <v>JUEGO</v>
          </cell>
        </row>
        <row r="371">
          <cell r="B371">
            <v>26121608</v>
          </cell>
          <cell r="C371" t="str">
            <v>Cable aereo</v>
          </cell>
          <cell r="D371">
            <v>343</v>
          </cell>
          <cell r="E371">
            <v>9000</v>
          </cell>
          <cell r="F371" t="str">
            <v>METRO</v>
          </cell>
        </row>
        <row r="372">
          <cell r="B372">
            <v>26121609</v>
          </cell>
          <cell r="C372" t="str">
            <v>Cable de redes</v>
          </cell>
          <cell r="D372">
            <v>343</v>
          </cell>
          <cell r="E372">
            <v>2750</v>
          </cell>
          <cell r="F372" t="str">
            <v>METRO</v>
          </cell>
        </row>
        <row r="373">
          <cell r="B373">
            <v>26121610</v>
          </cell>
          <cell r="C373" t="str">
            <v>Cable de bronce</v>
          </cell>
          <cell r="D373">
            <v>343</v>
          </cell>
          <cell r="E373">
            <v>5000</v>
          </cell>
          <cell r="F373" t="str">
            <v>Litro</v>
          </cell>
        </row>
        <row r="374">
          <cell r="B374">
            <v>26121611</v>
          </cell>
          <cell r="C374" t="str">
            <v>Cable desnudo</v>
          </cell>
          <cell r="D374">
            <v>343</v>
          </cell>
          <cell r="E374">
            <v>12000</v>
          </cell>
          <cell r="F374" t="str">
            <v>Metro line</v>
          </cell>
        </row>
        <row r="375">
          <cell r="B375">
            <v>26121613</v>
          </cell>
          <cell r="C375" t="str">
            <v>Cable aislado o forrado</v>
          </cell>
          <cell r="D375">
            <v>343</v>
          </cell>
          <cell r="E375">
            <v>28000</v>
          </cell>
          <cell r="F375" t="str">
            <v>CAJA</v>
          </cell>
        </row>
        <row r="376">
          <cell r="B376">
            <v>26121616</v>
          </cell>
          <cell r="C376" t="str">
            <v>Cable de telecomunicaciones</v>
          </cell>
          <cell r="D376">
            <v>343</v>
          </cell>
          <cell r="E376">
            <v>110000</v>
          </cell>
          <cell r="F376" t="str">
            <v>ROLLO</v>
          </cell>
        </row>
        <row r="377">
          <cell r="B377">
            <v>26121617</v>
          </cell>
          <cell r="C377" t="str">
            <v>Cable triaxial</v>
          </cell>
          <cell r="D377">
            <v>343</v>
          </cell>
          <cell r="E377">
            <v>210000</v>
          </cell>
          <cell r="F377" t="str">
            <v>ROLLO</v>
          </cell>
        </row>
        <row r="378">
          <cell r="B378">
            <v>26121620</v>
          </cell>
          <cell r="C378" t="str">
            <v>Cable para interconexiones</v>
          </cell>
          <cell r="D378">
            <v>343</v>
          </cell>
          <cell r="E378">
            <v>4100000</v>
          </cell>
          <cell r="F378" t="str">
            <v>EVENTO</v>
          </cell>
        </row>
        <row r="379">
          <cell r="B379">
            <v>26121629</v>
          </cell>
          <cell r="C379" t="str">
            <v>Cable de alimentacion</v>
          </cell>
          <cell r="D379">
            <v>343</v>
          </cell>
          <cell r="E379">
            <v>2000000</v>
          </cell>
          <cell r="F379" t="str">
            <v>EVENTO</v>
          </cell>
        </row>
        <row r="380">
          <cell r="B380">
            <v>26121630</v>
          </cell>
          <cell r="C380" t="str">
            <v>Accesorios de cable</v>
          </cell>
          <cell r="D380">
            <v>343</v>
          </cell>
          <cell r="E380">
            <v>364139000</v>
          </cell>
          <cell r="F380" t="str">
            <v>Unidad (Nr</v>
          </cell>
        </row>
        <row r="381">
          <cell r="B381">
            <v>26121632</v>
          </cell>
          <cell r="C381" t="str">
            <v>Cable de comunicaciones exterior de planta</v>
          </cell>
          <cell r="D381">
            <v>343</v>
          </cell>
          <cell r="E381">
            <v>5500</v>
          </cell>
          <cell r="F381" t="str">
            <v>Metro line</v>
          </cell>
        </row>
        <row r="382">
          <cell r="B382">
            <v>26121634</v>
          </cell>
          <cell r="C382" t="str">
            <v>Cable de cobre</v>
          </cell>
          <cell r="D382">
            <v>343</v>
          </cell>
          <cell r="E382">
            <v>18000</v>
          </cell>
          <cell r="F382" t="str">
            <v>METRO</v>
          </cell>
        </row>
        <row r="383">
          <cell r="B383">
            <v>26121636</v>
          </cell>
          <cell r="C383" t="str">
            <v>Cables de alimentacion</v>
          </cell>
          <cell r="D383">
            <v>343</v>
          </cell>
          <cell r="E383">
            <v>950</v>
          </cell>
          <cell r="F383" t="str">
            <v>METRO</v>
          </cell>
        </row>
        <row r="384">
          <cell r="B384">
            <v>26121702</v>
          </cell>
          <cell r="C384" t="str">
            <v>Cableado preformado troncal</v>
          </cell>
          <cell r="D384">
            <v>343</v>
          </cell>
          <cell r="E384">
            <v>1800000</v>
          </cell>
          <cell r="F384" t="str">
            <v>UNIDAD</v>
          </cell>
        </row>
        <row r="385">
          <cell r="B385">
            <v>26121703</v>
          </cell>
          <cell r="C385" t="str">
            <v>Cableado preformado de comunicacion</v>
          </cell>
          <cell r="D385">
            <v>343</v>
          </cell>
          <cell r="E385">
            <v>18000</v>
          </cell>
          <cell r="F385" t="str">
            <v>UNIDAD</v>
          </cell>
        </row>
        <row r="386">
          <cell r="B386">
            <v>26131501</v>
          </cell>
          <cell r="C386" t="str">
            <v>Centrales electricas de diesel</v>
          </cell>
          <cell r="D386">
            <v>533</v>
          </cell>
          <cell r="E386">
            <v>250000</v>
          </cell>
          <cell r="F386" t="str">
            <v>UNIDAD</v>
          </cell>
        </row>
        <row r="387">
          <cell r="B387">
            <v>26131503</v>
          </cell>
          <cell r="C387" t="str">
            <v>Centrales hidroelectricas</v>
          </cell>
          <cell r="D387">
            <v>533</v>
          </cell>
          <cell r="E387">
            <v>200000000</v>
          </cell>
          <cell r="F387" t="str">
            <v>Evento</v>
          </cell>
        </row>
        <row r="388">
          <cell r="B388">
            <v>26131806</v>
          </cell>
          <cell r="C388" t="str">
            <v>Paneles de corriente alterna (CA) y corriente continua (CC) de baja tension</v>
          </cell>
          <cell r="D388">
            <v>533</v>
          </cell>
          <cell r="E388">
            <v>210000</v>
          </cell>
          <cell r="F388" t="str">
            <v>UNIDAD</v>
          </cell>
        </row>
        <row r="389">
          <cell r="B389">
            <v>26131808</v>
          </cell>
          <cell r="C389" t="str">
            <v>Conmutadores de control de carga de subestacion</v>
          </cell>
          <cell r="D389">
            <v>533</v>
          </cell>
          <cell r="E389">
            <v>3500000</v>
          </cell>
          <cell r="F389" t="str">
            <v>UNIDAD</v>
          </cell>
        </row>
        <row r="390">
          <cell r="B390">
            <v>26131811</v>
          </cell>
          <cell r="C390" t="str">
            <v>Reactores de limitacion de intensidad</v>
          </cell>
          <cell r="D390">
            <v>533</v>
          </cell>
          <cell r="E390">
            <v>70000000</v>
          </cell>
          <cell r="F390" t="str">
            <v>UNIDAD</v>
          </cell>
        </row>
        <row r="391">
          <cell r="B391">
            <v>26141807</v>
          </cell>
          <cell r="C391" t="str">
            <v>Ventanas de vidrio plomizo para recintos radiactivos</v>
          </cell>
          <cell r="D391">
            <v>533</v>
          </cell>
          <cell r="E391">
            <v>200000</v>
          </cell>
          <cell r="F391" t="str">
            <v>UNIDAD</v>
          </cell>
        </row>
        <row r="392">
          <cell r="B392">
            <v>26142007</v>
          </cell>
          <cell r="C392" t="str">
            <v>Generadores de neutrones</v>
          </cell>
          <cell r="D392">
            <v>533</v>
          </cell>
          <cell r="E392">
            <v>9500000</v>
          </cell>
          <cell r="F392" t="str">
            <v>UNIDAD</v>
          </cell>
        </row>
        <row r="393">
          <cell r="B393">
            <v>26142201</v>
          </cell>
          <cell r="C393" t="str">
            <v>Tubos con revestimiento de acero inoxidable para combustible nuclear</v>
          </cell>
          <cell r="D393">
            <v>533</v>
          </cell>
          <cell r="E393">
            <v>120000</v>
          </cell>
          <cell r="F393" t="str">
            <v>METRO</v>
          </cell>
        </row>
        <row r="394">
          <cell r="B394">
            <v>26142304</v>
          </cell>
          <cell r="C394" t="str">
            <v>Equipo radiografico</v>
          </cell>
          <cell r="D394">
            <v>533</v>
          </cell>
          <cell r="E394">
            <v>5500000</v>
          </cell>
          <cell r="F394" t="str">
            <v>UNIDAD</v>
          </cell>
        </row>
        <row r="395">
          <cell r="B395">
            <v>27111503</v>
          </cell>
          <cell r="C395" t="str">
            <v>Cuchillos de diversas aplicaciones</v>
          </cell>
          <cell r="D395">
            <v>394</v>
          </cell>
          <cell r="E395">
            <v>400000</v>
          </cell>
          <cell r="F395" t="str">
            <v>UNIDAD</v>
          </cell>
        </row>
        <row r="396">
          <cell r="B396">
            <v>27111504</v>
          </cell>
          <cell r="C396" t="str">
            <v>Cuchillos de bolsillo</v>
          </cell>
          <cell r="D396">
            <v>394</v>
          </cell>
          <cell r="E396">
            <v>31667</v>
          </cell>
          <cell r="F396" t="str">
            <v>UNIDAD</v>
          </cell>
        </row>
        <row r="397">
          <cell r="B397">
            <v>27111506</v>
          </cell>
          <cell r="C397" t="str">
            <v>Cizallas</v>
          </cell>
          <cell r="D397">
            <v>394</v>
          </cell>
          <cell r="E397">
            <v>330000</v>
          </cell>
          <cell r="F397" t="str">
            <v>Unidad (Nr</v>
          </cell>
        </row>
        <row r="398">
          <cell r="B398">
            <v>27111507</v>
          </cell>
          <cell r="C398" t="str">
            <v>Cortadores de metal</v>
          </cell>
          <cell r="D398">
            <v>394</v>
          </cell>
          <cell r="E398">
            <v>22000</v>
          </cell>
          <cell r="F398" t="str">
            <v>UNIDAD</v>
          </cell>
        </row>
        <row r="399">
          <cell r="B399">
            <v>27111508</v>
          </cell>
          <cell r="C399" t="str">
            <v>Sierras</v>
          </cell>
          <cell r="D399">
            <v>394</v>
          </cell>
          <cell r="E399">
            <v>7500</v>
          </cell>
          <cell r="F399" t="str">
            <v>UNIDAD</v>
          </cell>
        </row>
        <row r="400">
          <cell r="B400">
            <v>27111515</v>
          </cell>
          <cell r="C400" t="str">
            <v>Taladro de mano o empuje</v>
          </cell>
          <cell r="D400">
            <v>394</v>
          </cell>
          <cell r="E400">
            <v>39000</v>
          </cell>
          <cell r="F400" t="str">
            <v>UNIDAD</v>
          </cell>
        </row>
        <row r="401">
          <cell r="B401">
            <v>27111602</v>
          </cell>
          <cell r="C401" t="str">
            <v>Martillos</v>
          </cell>
          <cell r="D401">
            <v>394</v>
          </cell>
          <cell r="E401">
            <v>31625000</v>
          </cell>
          <cell r="F401" t="str">
            <v>UNIDAD</v>
          </cell>
        </row>
        <row r="402">
          <cell r="B402">
            <v>27111604</v>
          </cell>
          <cell r="C402" t="str">
            <v>Hachas de mano</v>
          </cell>
          <cell r="D402">
            <v>394</v>
          </cell>
          <cell r="E402">
            <v>52000</v>
          </cell>
          <cell r="F402" t="str">
            <v>UNIDAD</v>
          </cell>
        </row>
        <row r="403">
          <cell r="B403">
            <v>27111605</v>
          </cell>
          <cell r="C403" t="str">
            <v>Picos</v>
          </cell>
          <cell r="D403">
            <v>394</v>
          </cell>
          <cell r="E403">
            <v>20000</v>
          </cell>
          <cell r="F403" t="str">
            <v>UNIDAD</v>
          </cell>
        </row>
        <row r="404">
          <cell r="B404">
            <v>27111701</v>
          </cell>
          <cell r="C404" t="str">
            <v>Destornilladores</v>
          </cell>
          <cell r="D404">
            <v>394</v>
          </cell>
          <cell r="E404">
            <v>10000</v>
          </cell>
          <cell r="F404" t="str">
            <v>UNIDAD</v>
          </cell>
        </row>
        <row r="405">
          <cell r="B405">
            <v>27111702</v>
          </cell>
          <cell r="C405" t="str">
            <v>Llaves para tuercas</v>
          </cell>
          <cell r="D405">
            <v>394</v>
          </cell>
          <cell r="E405">
            <v>18000</v>
          </cell>
          <cell r="F405" t="str">
            <v>Unidad (Nr</v>
          </cell>
        </row>
        <row r="406">
          <cell r="B406">
            <v>27111704</v>
          </cell>
          <cell r="C406" t="str">
            <v>Enchufes</v>
          </cell>
          <cell r="D406">
            <v>394</v>
          </cell>
          <cell r="E406">
            <v>3491</v>
          </cell>
          <cell r="F406" t="str">
            <v>UNIDAD</v>
          </cell>
        </row>
        <row r="407">
          <cell r="B407">
            <v>27111706</v>
          </cell>
          <cell r="C407" t="str">
            <v>Llave de tuercas de boca abierta</v>
          </cell>
          <cell r="D407">
            <v>394</v>
          </cell>
          <cell r="E407">
            <v>51500</v>
          </cell>
          <cell r="F407" t="str">
            <v>Unidad (Nr</v>
          </cell>
        </row>
        <row r="408">
          <cell r="B408">
            <v>27111707</v>
          </cell>
          <cell r="C408" t="str">
            <v>Llaves ajustables</v>
          </cell>
          <cell r="D408">
            <v>394</v>
          </cell>
          <cell r="E408">
            <v>30000</v>
          </cell>
          <cell r="F408" t="str">
            <v>Unidad (Nr</v>
          </cell>
        </row>
        <row r="409">
          <cell r="B409">
            <v>27111708</v>
          </cell>
          <cell r="C409" t="str">
            <v>Llaves para tubos</v>
          </cell>
          <cell r="D409">
            <v>394</v>
          </cell>
          <cell r="E409">
            <v>15000</v>
          </cell>
          <cell r="F409" t="str">
            <v>UNIDAD</v>
          </cell>
        </row>
        <row r="410">
          <cell r="B410">
            <v>27111710</v>
          </cell>
          <cell r="C410" t="str">
            <v>Llaves Allen</v>
          </cell>
          <cell r="D410">
            <v>394</v>
          </cell>
          <cell r="E410">
            <v>5000</v>
          </cell>
          <cell r="F410" t="str">
            <v>UNIDAD</v>
          </cell>
        </row>
        <row r="411">
          <cell r="B411">
            <v>27111712</v>
          </cell>
          <cell r="C411" t="str">
            <v>Extractores</v>
          </cell>
          <cell r="D411">
            <v>394</v>
          </cell>
          <cell r="E411">
            <v>42950</v>
          </cell>
          <cell r="F411" t="str">
            <v>FRASCO</v>
          </cell>
        </row>
        <row r="412">
          <cell r="B412">
            <v>27111720</v>
          </cell>
          <cell r="C412" t="str">
            <v>Llave manual en T para tomas</v>
          </cell>
          <cell r="D412">
            <v>394</v>
          </cell>
          <cell r="E412">
            <v>230000</v>
          </cell>
          <cell r="F412" t="str">
            <v>UNIDAD</v>
          </cell>
        </row>
        <row r="413">
          <cell r="B413">
            <v>27111723</v>
          </cell>
          <cell r="C413" t="str">
            <v>Llaves de tubo</v>
          </cell>
          <cell r="D413">
            <v>394</v>
          </cell>
          <cell r="E413">
            <v>15000</v>
          </cell>
          <cell r="F413" t="str">
            <v>UNIDAD</v>
          </cell>
        </row>
        <row r="414">
          <cell r="B414">
            <v>27111726</v>
          </cell>
          <cell r="C414" t="str">
            <v>Llaves de tuercas</v>
          </cell>
          <cell r="D414">
            <v>394</v>
          </cell>
          <cell r="E414">
            <v>76000</v>
          </cell>
          <cell r="F414" t="str">
            <v>UNIDAD</v>
          </cell>
        </row>
        <row r="415">
          <cell r="B415">
            <v>27111801</v>
          </cell>
          <cell r="C415" t="str">
            <v>Cintas metricas</v>
          </cell>
          <cell r="D415">
            <v>394</v>
          </cell>
          <cell r="E415">
            <v>120000</v>
          </cell>
          <cell r="F415" t="str">
            <v>UNIDAD</v>
          </cell>
        </row>
        <row r="416">
          <cell r="B416">
            <v>27111803</v>
          </cell>
          <cell r="C416" t="str">
            <v>Escuadras</v>
          </cell>
          <cell r="D416">
            <v>394</v>
          </cell>
          <cell r="E416">
            <v>2835</v>
          </cell>
          <cell r="F416" t="str">
            <v>UNIDAD</v>
          </cell>
        </row>
        <row r="417">
          <cell r="B417">
            <v>27111902</v>
          </cell>
          <cell r="C417" t="str">
            <v>Limas</v>
          </cell>
          <cell r="D417">
            <v>394</v>
          </cell>
          <cell r="E417">
            <v>19250</v>
          </cell>
          <cell r="F417" t="str">
            <v>UNIDAD</v>
          </cell>
        </row>
        <row r="418">
          <cell r="B418">
            <v>27111905</v>
          </cell>
          <cell r="C418" t="str">
            <v>Esmeriladoras</v>
          </cell>
          <cell r="D418">
            <v>394</v>
          </cell>
          <cell r="E418">
            <v>2000000</v>
          </cell>
          <cell r="F418" t="str">
            <v>UNIDAD</v>
          </cell>
        </row>
        <row r="419">
          <cell r="B419">
            <v>27111906</v>
          </cell>
          <cell r="C419" t="str">
            <v>Cinceles de madera</v>
          </cell>
          <cell r="D419">
            <v>394</v>
          </cell>
          <cell r="E419">
            <v>19500</v>
          </cell>
          <cell r="F419" t="str">
            <v>UNIDAD</v>
          </cell>
        </row>
        <row r="420">
          <cell r="B420">
            <v>27111907</v>
          </cell>
          <cell r="C420" t="str">
            <v>Cepillos de alambre</v>
          </cell>
          <cell r="D420">
            <v>394</v>
          </cell>
          <cell r="E420">
            <v>990</v>
          </cell>
          <cell r="F420" t="str">
            <v>UNIDAD</v>
          </cell>
        </row>
        <row r="421">
          <cell r="B421">
            <v>27111909</v>
          </cell>
          <cell r="C421" t="str">
            <v>Espatulas</v>
          </cell>
          <cell r="D421">
            <v>394</v>
          </cell>
          <cell r="E421">
            <v>2795</v>
          </cell>
          <cell r="F421" t="str">
            <v>UNIDAD</v>
          </cell>
        </row>
        <row r="422">
          <cell r="B422">
            <v>27111911</v>
          </cell>
          <cell r="C422" t="str">
            <v>Formones</v>
          </cell>
          <cell r="D422">
            <v>394</v>
          </cell>
          <cell r="E422">
            <v>13200</v>
          </cell>
          <cell r="F422" t="str">
            <v>UNIDAD</v>
          </cell>
        </row>
        <row r="423">
          <cell r="B423">
            <v>27112001</v>
          </cell>
          <cell r="C423" t="str">
            <v>Machetes</v>
          </cell>
          <cell r="D423">
            <v>394</v>
          </cell>
          <cell r="E423">
            <v>16000</v>
          </cell>
          <cell r="F423" t="str">
            <v>UNIDAD</v>
          </cell>
        </row>
        <row r="424">
          <cell r="B424">
            <v>27112003</v>
          </cell>
          <cell r="C424" t="str">
            <v>Rastrillos</v>
          </cell>
          <cell r="D424">
            <v>394</v>
          </cell>
          <cell r="E424">
            <v>24500</v>
          </cell>
          <cell r="F424" t="str">
            <v>UNIDAD</v>
          </cell>
        </row>
        <row r="425">
          <cell r="B425">
            <v>27112004</v>
          </cell>
          <cell r="C425" t="str">
            <v>Palas</v>
          </cell>
          <cell r="D425">
            <v>394</v>
          </cell>
          <cell r="E425">
            <v>12070</v>
          </cell>
          <cell r="F425" t="str">
            <v>UNIDAD</v>
          </cell>
        </row>
        <row r="426">
          <cell r="B426">
            <v>27112006</v>
          </cell>
          <cell r="C426" t="str">
            <v>Guadanas</v>
          </cell>
          <cell r="D426">
            <v>394</v>
          </cell>
          <cell r="E426">
            <v>24000</v>
          </cell>
          <cell r="F426" t="str">
            <v>UNIDAD</v>
          </cell>
        </row>
        <row r="427">
          <cell r="B427">
            <v>27112007</v>
          </cell>
          <cell r="C427" t="str">
            <v>Tijeras de podar</v>
          </cell>
          <cell r="D427">
            <v>394</v>
          </cell>
          <cell r="E427">
            <v>12500</v>
          </cell>
          <cell r="F427" t="str">
            <v>UNIDAD</v>
          </cell>
        </row>
        <row r="428">
          <cell r="B428">
            <v>27112011</v>
          </cell>
          <cell r="C428" t="str">
            <v>Mangas de herramientas</v>
          </cell>
          <cell r="D428">
            <v>394</v>
          </cell>
          <cell r="E428">
            <v>258750</v>
          </cell>
          <cell r="F428" t="str">
            <v>UNIDAD</v>
          </cell>
        </row>
        <row r="429">
          <cell r="B429">
            <v>27112012</v>
          </cell>
          <cell r="C429" t="str">
            <v>Criba jardinera</v>
          </cell>
          <cell r="D429">
            <v>394</v>
          </cell>
          <cell r="E429">
            <v>10000</v>
          </cell>
          <cell r="F429" t="str">
            <v>UNIDAD</v>
          </cell>
        </row>
        <row r="430">
          <cell r="B430">
            <v>27112014</v>
          </cell>
          <cell r="C430" t="str">
            <v>Segadora de cesped</v>
          </cell>
          <cell r="D430">
            <v>532</v>
          </cell>
          <cell r="E430">
            <v>3000000</v>
          </cell>
          <cell r="F430" t="str">
            <v>UNIDAD</v>
          </cell>
        </row>
        <row r="431">
          <cell r="B431">
            <v>27112103</v>
          </cell>
          <cell r="C431" t="str">
            <v>Abrazaderas</v>
          </cell>
          <cell r="D431">
            <v>394</v>
          </cell>
          <cell r="E431">
            <v>600000</v>
          </cell>
          <cell r="F431" t="str">
            <v>UNIDAD</v>
          </cell>
        </row>
        <row r="432">
          <cell r="B432">
            <v>27112104</v>
          </cell>
          <cell r="C432" t="str">
            <v>Tenazas</v>
          </cell>
          <cell r="D432">
            <v>394</v>
          </cell>
          <cell r="E432">
            <v>14733</v>
          </cell>
          <cell r="F432" t="str">
            <v>UNIDAD</v>
          </cell>
        </row>
        <row r="433">
          <cell r="B433">
            <v>27112107</v>
          </cell>
          <cell r="C433" t="str">
            <v>Alicates boquianchos ajustables</v>
          </cell>
          <cell r="D433">
            <v>394</v>
          </cell>
          <cell r="E433">
            <v>140000</v>
          </cell>
          <cell r="F433" t="str">
            <v>UNIDAD</v>
          </cell>
        </row>
        <row r="434">
          <cell r="B434">
            <v>27112109</v>
          </cell>
          <cell r="C434" t="str">
            <v>Herramientas magneticas</v>
          </cell>
          <cell r="D434">
            <v>394</v>
          </cell>
          <cell r="E434">
            <v>15000</v>
          </cell>
          <cell r="F434" t="str">
            <v>UNIDAD</v>
          </cell>
        </row>
        <row r="435">
          <cell r="B435">
            <v>27112110</v>
          </cell>
          <cell r="C435" t="str">
            <v>Pinzas de anillo de retencion</v>
          </cell>
          <cell r="D435">
            <v>394</v>
          </cell>
          <cell r="E435">
            <v>7050000</v>
          </cell>
          <cell r="F435" t="str">
            <v>Unidad (Nr</v>
          </cell>
        </row>
        <row r="436">
          <cell r="B436">
            <v>27112112</v>
          </cell>
          <cell r="C436" t="str">
            <v>Pinzas de ranura y leng?a</v>
          </cell>
          <cell r="D436">
            <v>394</v>
          </cell>
          <cell r="E436">
            <v>7050000</v>
          </cell>
          <cell r="F436" t="str">
            <v>Unidad (Nr</v>
          </cell>
        </row>
        <row r="437">
          <cell r="B437">
            <v>27112114</v>
          </cell>
          <cell r="C437" t="str">
            <v>Pinzas de corte de angulo</v>
          </cell>
          <cell r="D437">
            <v>394</v>
          </cell>
          <cell r="E437">
            <v>7500</v>
          </cell>
          <cell r="F437" t="str">
            <v>UNIDAD</v>
          </cell>
        </row>
        <row r="438">
          <cell r="B438">
            <v>27112115</v>
          </cell>
          <cell r="C438" t="str">
            <v>Pinzas cerrador</v>
          </cell>
          <cell r="D438">
            <v>394</v>
          </cell>
          <cell r="E438">
            <v>60000</v>
          </cell>
          <cell r="F438" t="str">
            <v>UNIDAD</v>
          </cell>
        </row>
        <row r="439">
          <cell r="B439">
            <v>27112116</v>
          </cell>
          <cell r="C439" t="str">
            <v>Pinzas de cerco</v>
          </cell>
          <cell r="D439">
            <v>394</v>
          </cell>
          <cell r="E439">
            <v>70000</v>
          </cell>
          <cell r="F439" t="str">
            <v>UNIDAD</v>
          </cell>
        </row>
        <row r="440">
          <cell r="B440">
            <v>27112117</v>
          </cell>
          <cell r="C440" t="str">
            <v>Pinzas con corte adelante</v>
          </cell>
          <cell r="D440">
            <v>394</v>
          </cell>
          <cell r="E440">
            <v>61211</v>
          </cell>
          <cell r="F440" t="str">
            <v>Unidad (Nr</v>
          </cell>
        </row>
        <row r="441">
          <cell r="B441">
            <v>27112119</v>
          </cell>
          <cell r="C441" t="str">
            <v>Cambiador de bombilla de luz</v>
          </cell>
          <cell r="D441">
            <v>394</v>
          </cell>
          <cell r="E441">
            <v>220</v>
          </cell>
          <cell r="F441" t="str">
            <v>UNIDAD</v>
          </cell>
        </row>
        <row r="442">
          <cell r="B442">
            <v>27112122</v>
          </cell>
          <cell r="C442" t="str">
            <v>Alicates de chapa metalica</v>
          </cell>
          <cell r="D442">
            <v>394</v>
          </cell>
          <cell r="E442">
            <v>12000</v>
          </cell>
          <cell r="F442" t="str">
            <v>UNIDAD</v>
          </cell>
        </row>
        <row r="443">
          <cell r="B443">
            <v>27112126</v>
          </cell>
          <cell r="C443" t="str">
            <v>Alicates planos</v>
          </cell>
          <cell r="D443">
            <v>394</v>
          </cell>
          <cell r="E443">
            <v>75000</v>
          </cell>
          <cell r="F443" t="str">
            <v>UNIDAD</v>
          </cell>
        </row>
        <row r="444">
          <cell r="B444">
            <v>27112128</v>
          </cell>
          <cell r="C444" t="str">
            <v>Alicates de punta curvada</v>
          </cell>
          <cell r="D444">
            <v>394</v>
          </cell>
          <cell r="E444">
            <v>39500</v>
          </cell>
          <cell r="F444" t="str">
            <v>UNIDAD</v>
          </cell>
        </row>
        <row r="445">
          <cell r="B445">
            <v>27112133</v>
          </cell>
          <cell r="C445" t="str">
            <v>Abrazaderas con mango en T</v>
          </cell>
          <cell r="D445">
            <v>394</v>
          </cell>
          <cell r="E445">
            <v>50000</v>
          </cell>
          <cell r="F445" t="str">
            <v>UNIDAD</v>
          </cell>
        </row>
        <row r="446">
          <cell r="B446">
            <v>27112134</v>
          </cell>
          <cell r="C446" t="str">
            <v>Alicates de punta larga</v>
          </cell>
          <cell r="D446">
            <v>394</v>
          </cell>
          <cell r="E446">
            <v>130000</v>
          </cell>
          <cell r="F446" t="str">
            <v>UNIDAD</v>
          </cell>
        </row>
        <row r="447">
          <cell r="B447">
            <v>27112205</v>
          </cell>
          <cell r="C447" t="str">
            <v>Vibradores de hormigon</v>
          </cell>
          <cell r="D447">
            <v>394</v>
          </cell>
          <cell r="E447">
            <v>359000</v>
          </cell>
          <cell r="F447" t="str">
            <v>UNIDAD</v>
          </cell>
        </row>
        <row r="448">
          <cell r="B448">
            <v>27112303</v>
          </cell>
          <cell r="C448" t="str">
            <v>Punzon de trazar</v>
          </cell>
          <cell r="D448">
            <v>394</v>
          </cell>
          <cell r="E448">
            <v>30000</v>
          </cell>
          <cell r="F448" t="str">
            <v>UNIDAD</v>
          </cell>
        </row>
        <row r="449">
          <cell r="B449">
            <v>27112504</v>
          </cell>
          <cell r="C449" t="str">
            <v>Cuñas</v>
          </cell>
          <cell r="D449">
            <v>394</v>
          </cell>
          <cell r="E449">
            <v>2000</v>
          </cell>
          <cell r="F449" t="str">
            <v>UNIDAD</v>
          </cell>
        </row>
        <row r="450">
          <cell r="B450">
            <v>27112702</v>
          </cell>
          <cell r="C450" t="str">
            <v>Pulidoras mecanicas</v>
          </cell>
          <cell r="D450">
            <v>394</v>
          </cell>
          <cell r="E450">
            <v>36000</v>
          </cell>
          <cell r="F450" t="str">
            <v>BIDON</v>
          </cell>
        </row>
        <row r="451">
          <cell r="B451">
            <v>27112704</v>
          </cell>
          <cell r="C451" t="str">
            <v>Amoladoras mecanicas</v>
          </cell>
          <cell r="D451">
            <v>394</v>
          </cell>
          <cell r="E451">
            <v>700000</v>
          </cell>
          <cell r="F451" t="str">
            <v>Unidad (Nr</v>
          </cell>
        </row>
        <row r="452">
          <cell r="B452">
            <v>27112707</v>
          </cell>
          <cell r="C452" t="str">
            <v>Cuchillas mecanicas</v>
          </cell>
          <cell r="D452">
            <v>394</v>
          </cell>
          <cell r="E452">
            <v>85000</v>
          </cell>
          <cell r="F452" t="str">
            <v>UNIDAD</v>
          </cell>
        </row>
        <row r="453">
          <cell r="B453">
            <v>27112709</v>
          </cell>
          <cell r="C453" t="str">
            <v>Sierras mecanicas</v>
          </cell>
          <cell r="D453">
            <v>394</v>
          </cell>
          <cell r="E453">
            <v>208333</v>
          </cell>
          <cell r="F453" t="str">
            <v>UNIDAD</v>
          </cell>
        </row>
        <row r="454">
          <cell r="B454">
            <v>27112717</v>
          </cell>
          <cell r="C454" t="str">
            <v>Pistolas de calor</v>
          </cell>
          <cell r="D454">
            <v>394</v>
          </cell>
          <cell r="E454">
            <v>295000</v>
          </cell>
          <cell r="F454" t="str">
            <v>UNIDAD</v>
          </cell>
        </row>
        <row r="455">
          <cell r="B455">
            <v>27112801</v>
          </cell>
          <cell r="C455" t="str">
            <v>Brocas</v>
          </cell>
          <cell r="D455">
            <v>394</v>
          </cell>
          <cell r="E455">
            <v>12000</v>
          </cell>
          <cell r="F455" t="str">
            <v>Unidad (Nr</v>
          </cell>
        </row>
        <row r="456">
          <cell r="B456">
            <v>27112809</v>
          </cell>
          <cell r="C456" t="str">
            <v>Portautiles</v>
          </cell>
          <cell r="D456">
            <v>394</v>
          </cell>
          <cell r="E456">
            <v>86250</v>
          </cell>
          <cell r="F456" t="str">
            <v>UNIDAD</v>
          </cell>
        </row>
        <row r="457">
          <cell r="B457">
            <v>27112822</v>
          </cell>
          <cell r="C457" t="str">
            <v>Adaptadores de cubo</v>
          </cell>
          <cell r="D457">
            <v>394</v>
          </cell>
          <cell r="E457">
            <v>3800</v>
          </cell>
          <cell r="F457" t="str">
            <v>UNIDAD</v>
          </cell>
        </row>
        <row r="458">
          <cell r="B458">
            <v>27112823</v>
          </cell>
          <cell r="C458" t="str">
            <v>Cadenas de corte</v>
          </cell>
          <cell r="D458">
            <v>394</v>
          </cell>
          <cell r="E458">
            <v>25750</v>
          </cell>
          <cell r="F458" t="str">
            <v>Unidad (Nr</v>
          </cell>
        </row>
        <row r="459">
          <cell r="B459">
            <v>27112826</v>
          </cell>
          <cell r="C459" t="str">
            <v>Sierra de calar</v>
          </cell>
          <cell r="D459">
            <v>394</v>
          </cell>
          <cell r="E459">
            <v>600000</v>
          </cell>
          <cell r="F459" t="str">
            <v>UNIDAD</v>
          </cell>
        </row>
        <row r="460">
          <cell r="B460">
            <v>27113001</v>
          </cell>
          <cell r="C460" t="str">
            <v>Cepillos de rasgar</v>
          </cell>
          <cell r="D460">
            <v>394</v>
          </cell>
          <cell r="E460">
            <v>45000</v>
          </cell>
          <cell r="F460" t="str">
            <v>UNIDAD</v>
          </cell>
        </row>
        <row r="461">
          <cell r="B461">
            <v>27113201</v>
          </cell>
          <cell r="C461" t="str">
            <v>Conjuntos generales de herramientas</v>
          </cell>
          <cell r="D461">
            <v>394</v>
          </cell>
          <cell r="E461">
            <v>5000</v>
          </cell>
          <cell r="F461" t="str">
            <v>CAJA</v>
          </cell>
        </row>
        <row r="462">
          <cell r="B462">
            <v>27113202</v>
          </cell>
          <cell r="C462" t="str">
            <v>Kit de herramientas para ajustar cojinete</v>
          </cell>
          <cell r="D462">
            <v>394</v>
          </cell>
          <cell r="E462">
            <v>54450</v>
          </cell>
          <cell r="F462" t="str">
            <v>UNIDAD</v>
          </cell>
        </row>
        <row r="463">
          <cell r="B463">
            <v>27113203</v>
          </cell>
          <cell r="C463" t="str">
            <v>Kit de herramienta para computadores</v>
          </cell>
          <cell r="D463">
            <v>394</v>
          </cell>
          <cell r="E463">
            <v>60000</v>
          </cell>
          <cell r="F463" t="str">
            <v>UNIDAD</v>
          </cell>
        </row>
        <row r="464">
          <cell r="B464">
            <v>27121602</v>
          </cell>
          <cell r="C464" t="str">
            <v>Cilindros hidraulicos</v>
          </cell>
          <cell r="D464">
            <v>538</v>
          </cell>
          <cell r="E464">
            <v>215000</v>
          </cell>
          <cell r="F464" t="str">
            <v>UNIDAD</v>
          </cell>
        </row>
        <row r="465">
          <cell r="B465">
            <v>27121604</v>
          </cell>
          <cell r="C465" t="str">
            <v>Kits de reparacion de cilindro hidraulico o sus componentes</v>
          </cell>
          <cell r="D465">
            <v>538</v>
          </cell>
          <cell r="E465">
            <v>308000</v>
          </cell>
          <cell r="F465" t="str">
            <v>JUEGO</v>
          </cell>
        </row>
        <row r="466">
          <cell r="B466">
            <v>27121701</v>
          </cell>
          <cell r="C466" t="str">
            <v>Conectores Hidraulicos Rapidos</v>
          </cell>
          <cell r="D466">
            <v>538</v>
          </cell>
          <cell r="E466">
            <v>600</v>
          </cell>
          <cell r="F466" t="str">
            <v>Unidad (Nr</v>
          </cell>
        </row>
        <row r="467">
          <cell r="B467">
            <v>27121704</v>
          </cell>
          <cell r="C467" t="str">
            <v>Uniones Hidraulicas</v>
          </cell>
          <cell r="D467">
            <v>538</v>
          </cell>
          <cell r="E467">
            <v>15500</v>
          </cell>
          <cell r="F467" t="str">
            <v>UNIDAD</v>
          </cell>
        </row>
        <row r="468">
          <cell r="B468">
            <v>27121705</v>
          </cell>
          <cell r="C468" t="str">
            <v>Codos Hidraulicos o de compresion</v>
          </cell>
          <cell r="D468">
            <v>538</v>
          </cell>
          <cell r="E468">
            <v>1309000</v>
          </cell>
          <cell r="F468" t="str">
            <v>UNIDAD</v>
          </cell>
        </row>
        <row r="469">
          <cell r="B469">
            <v>27126102</v>
          </cell>
          <cell r="C469" t="str">
            <v>Acumuladores hidraulicos</v>
          </cell>
          <cell r="D469">
            <v>538</v>
          </cell>
          <cell r="E469">
            <v>380000</v>
          </cell>
          <cell r="F469" t="str">
            <v>UNIDAD</v>
          </cell>
        </row>
        <row r="470">
          <cell r="B470">
            <v>27131501</v>
          </cell>
          <cell r="C470" t="str">
            <v>Llaves de impacto neumatico</v>
          </cell>
          <cell r="D470">
            <v>538</v>
          </cell>
          <cell r="E470">
            <v>24500</v>
          </cell>
          <cell r="F470" t="str">
            <v>UNIDAD</v>
          </cell>
        </row>
        <row r="471">
          <cell r="B471">
            <v>27131502</v>
          </cell>
          <cell r="C471" t="str">
            <v>Pistola de aire comprimido</v>
          </cell>
          <cell r="D471">
            <v>538</v>
          </cell>
          <cell r="E471">
            <v>145000</v>
          </cell>
          <cell r="F471" t="str">
            <v>UNIDAD</v>
          </cell>
        </row>
        <row r="472">
          <cell r="B472">
            <v>27131504</v>
          </cell>
          <cell r="C472" t="str">
            <v>Martillo de neumaticos</v>
          </cell>
          <cell r="D472">
            <v>538</v>
          </cell>
          <cell r="E472">
            <v>3000000</v>
          </cell>
          <cell r="F472" t="str">
            <v>UNIDAD</v>
          </cell>
        </row>
        <row r="473">
          <cell r="B473">
            <v>27131505</v>
          </cell>
          <cell r="C473" t="str">
            <v>Taladro neumatico</v>
          </cell>
          <cell r="D473">
            <v>538</v>
          </cell>
          <cell r="E473">
            <v>800000</v>
          </cell>
          <cell r="F473" t="str">
            <v>UNIDAD</v>
          </cell>
        </row>
        <row r="474">
          <cell r="B474">
            <v>27131702</v>
          </cell>
          <cell r="C474" t="str">
            <v>Accesorios de vastago de cilindro neumatico</v>
          </cell>
          <cell r="D474">
            <v>538</v>
          </cell>
          <cell r="E474">
            <v>909</v>
          </cell>
          <cell r="F474" t="str">
            <v>JUEGO</v>
          </cell>
        </row>
        <row r="475">
          <cell r="B475">
            <v>30101504</v>
          </cell>
          <cell r="C475" t="str">
            <v>angulos de acero</v>
          </cell>
          <cell r="D475">
            <v>397</v>
          </cell>
          <cell r="E475">
            <v>390000</v>
          </cell>
          <cell r="F475" t="str">
            <v>CAJA</v>
          </cell>
        </row>
        <row r="476">
          <cell r="B476">
            <v>30101515</v>
          </cell>
          <cell r="C476" t="str">
            <v>angulos de plastico</v>
          </cell>
          <cell r="D476">
            <v>357</v>
          </cell>
          <cell r="E476">
            <v>5000</v>
          </cell>
          <cell r="F476" t="str">
            <v>UNIDAD</v>
          </cell>
        </row>
        <row r="477">
          <cell r="B477">
            <v>30101603</v>
          </cell>
          <cell r="C477" t="str">
            <v>Barras de hierro</v>
          </cell>
          <cell r="D477">
            <v>397</v>
          </cell>
          <cell r="E477">
            <v>4000</v>
          </cell>
          <cell r="F477" t="str">
            <v>KILO</v>
          </cell>
        </row>
        <row r="478">
          <cell r="B478">
            <v>30101611</v>
          </cell>
          <cell r="C478" t="str">
            <v>Barras de bronce</v>
          </cell>
          <cell r="D478">
            <v>397</v>
          </cell>
          <cell r="E478">
            <v>577792</v>
          </cell>
          <cell r="F478" t="str">
            <v>UNIDAD</v>
          </cell>
        </row>
        <row r="479">
          <cell r="B479">
            <v>30101615</v>
          </cell>
          <cell r="C479" t="str">
            <v>Barras de plastico</v>
          </cell>
          <cell r="D479">
            <v>357</v>
          </cell>
          <cell r="E479">
            <v>31000</v>
          </cell>
          <cell r="F479" t="str">
            <v>UNIDAD</v>
          </cell>
        </row>
        <row r="480">
          <cell r="B480">
            <v>30101616</v>
          </cell>
          <cell r="C480" t="str">
            <v>Barras de metal precioso</v>
          </cell>
          <cell r="D480">
            <v>397</v>
          </cell>
          <cell r="E480">
            <v>25000</v>
          </cell>
          <cell r="F480" t="str">
            <v>UNIDAD</v>
          </cell>
        </row>
        <row r="481">
          <cell r="B481">
            <v>30101617</v>
          </cell>
          <cell r="C481" t="str">
            <v>Barras de madera</v>
          </cell>
          <cell r="D481">
            <v>399</v>
          </cell>
          <cell r="E481">
            <v>38400</v>
          </cell>
          <cell r="F481" t="str">
            <v>UNIDAD</v>
          </cell>
        </row>
        <row r="482">
          <cell r="B482">
            <v>30101618</v>
          </cell>
          <cell r="C482" t="str">
            <v>Barras de caucho</v>
          </cell>
          <cell r="D482">
            <v>325</v>
          </cell>
          <cell r="E482">
            <v>900000</v>
          </cell>
          <cell r="F482" t="str">
            <v>UNIDAD</v>
          </cell>
        </row>
        <row r="483">
          <cell r="B483">
            <v>30101717</v>
          </cell>
          <cell r="C483" t="str">
            <v>Vigas de hormigon</v>
          </cell>
          <cell r="D483">
            <v>425</v>
          </cell>
          <cell r="E483">
            <v>490000</v>
          </cell>
          <cell r="F483" t="str">
            <v>UNIDAD</v>
          </cell>
        </row>
        <row r="484">
          <cell r="B484">
            <v>30101718</v>
          </cell>
          <cell r="C484" t="str">
            <v>Vigas de metales preciosos</v>
          </cell>
          <cell r="D484">
            <v>397</v>
          </cell>
          <cell r="E484">
            <v>345027</v>
          </cell>
          <cell r="F484" t="str">
            <v>UNIDAD</v>
          </cell>
        </row>
        <row r="485">
          <cell r="B485">
            <v>30101804</v>
          </cell>
          <cell r="C485" t="str">
            <v>Conductos de acero</v>
          </cell>
          <cell r="D485">
            <v>397</v>
          </cell>
          <cell r="E485">
            <v>25000</v>
          </cell>
          <cell r="F485" t="str">
            <v>METRO</v>
          </cell>
        </row>
        <row r="486">
          <cell r="B486">
            <v>30101815</v>
          </cell>
          <cell r="C486" t="str">
            <v>Conductos de plastico</v>
          </cell>
          <cell r="D486">
            <v>357</v>
          </cell>
          <cell r="E486">
            <v>1200</v>
          </cell>
          <cell r="F486" t="str">
            <v>UNIDAD</v>
          </cell>
        </row>
        <row r="487">
          <cell r="B487">
            <v>30101914</v>
          </cell>
          <cell r="C487" t="str">
            <v>Bobina de plomo</v>
          </cell>
          <cell r="D487">
            <v>397</v>
          </cell>
          <cell r="E487">
            <v>1500</v>
          </cell>
          <cell r="F487" t="str">
            <v>METRO</v>
          </cell>
        </row>
        <row r="488">
          <cell r="B488">
            <v>30102203</v>
          </cell>
          <cell r="C488" t="str">
            <v>Plancha de hierro</v>
          </cell>
          <cell r="D488">
            <v>397</v>
          </cell>
          <cell r="E488">
            <v>93500</v>
          </cell>
          <cell r="F488" t="str">
            <v>Unidad (Nr</v>
          </cell>
        </row>
        <row r="489">
          <cell r="B489">
            <v>30102205</v>
          </cell>
          <cell r="C489" t="str">
            <v>Plancha de acero inoxidable</v>
          </cell>
          <cell r="D489">
            <v>397</v>
          </cell>
          <cell r="E489">
            <v>1100</v>
          </cell>
          <cell r="F489" t="str">
            <v>UNIDAD</v>
          </cell>
        </row>
        <row r="490">
          <cell r="B490">
            <v>30102215</v>
          </cell>
          <cell r="C490" t="str">
            <v>Plancha de plastico</v>
          </cell>
          <cell r="D490">
            <v>357</v>
          </cell>
          <cell r="E490">
            <v>14375</v>
          </cell>
          <cell r="F490" t="str">
            <v>UNIDAD</v>
          </cell>
        </row>
        <row r="491">
          <cell r="B491">
            <v>30102216</v>
          </cell>
          <cell r="C491" t="str">
            <v>Plancha de caucho</v>
          </cell>
          <cell r="D491">
            <v>325</v>
          </cell>
          <cell r="E491">
            <v>434545</v>
          </cell>
          <cell r="F491" t="str">
            <v>UNIDAD</v>
          </cell>
        </row>
        <row r="492">
          <cell r="B492">
            <v>30102218</v>
          </cell>
          <cell r="C492" t="str">
            <v>Plancha de metal precioso</v>
          </cell>
          <cell r="D492">
            <v>397</v>
          </cell>
          <cell r="E492">
            <v>18000</v>
          </cell>
          <cell r="F492" t="str">
            <v>CAJA</v>
          </cell>
        </row>
        <row r="493">
          <cell r="B493">
            <v>30102303</v>
          </cell>
          <cell r="C493" t="str">
            <v>Perfiles de hierro</v>
          </cell>
          <cell r="D493">
            <v>397</v>
          </cell>
          <cell r="E493">
            <v>55660</v>
          </cell>
          <cell r="F493" t="str">
            <v>UNIDAD</v>
          </cell>
        </row>
        <row r="494">
          <cell r="B494">
            <v>30102403</v>
          </cell>
          <cell r="C494" t="str">
            <v>Varillas de hierro</v>
          </cell>
          <cell r="D494">
            <v>397</v>
          </cell>
          <cell r="E494">
            <v>18000</v>
          </cell>
          <cell r="F494" t="str">
            <v>UNIDAD</v>
          </cell>
        </row>
        <row r="495">
          <cell r="B495">
            <v>30102404</v>
          </cell>
          <cell r="C495" t="str">
            <v>Varillas de acero</v>
          </cell>
          <cell r="D495">
            <v>397</v>
          </cell>
          <cell r="E495">
            <v>29500</v>
          </cell>
          <cell r="F495" t="str">
            <v>UNIDAD</v>
          </cell>
        </row>
        <row r="496">
          <cell r="B496">
            <v>30102405</v>
          </cell>
          <cell r="C496" t="str">
            <v>Varillas de acero inoxidable</v>
          </cell>
          <cell r="D496">
            <v>397</v>
          </cell>
          <cell r="E496">
            <v>19000</v>
          </cell>
          <cell r="F496" t="str">
            <v>Unidad (Nr</v>
          </cell>
        </row>
        <row r="497">
          <cell r="B497">
            <v>30102409</v>
          </cell>
          <cell r="C497" t="str">
            <v>Varillas de cobre</v>
          </cell>
          <cell r="D497">
            <v>397</v>
          </cell>
          <cell r="E497">
            <v>18000</v>
          </cell>
          <cell r="F497" t="str">
            <v>Unidad (Nr</v>
          </cell>
        </row>
        <row r="498">
          <cell r="B498">
            <v>30102411</v>
          </cell>
          <cell r="C498" t="str">
            <v>Varillas de bronce</v>
          </cell>
          <cell r="D498">
            <v>397</v>
          </cell>
          <cell r="E498">
            <v>8000</v>
          </cell>
          <cell r="F498" t="str">
            <v>UNIDAD</v>
          </cell>
        </row>
        <row r="499">
          <cell r="B499">
            <v>30102503</v>
          </cell>
          <cell r="C499" t="str">
            <v>Chapa de hierro</v>
          </cell>
          <cell r="D499">
            <v>397</v>
          </cell>
          <cell r="E499">
            <v>150000</v>
          </cell>
          <cell r="F499" t="str">
            <v>Unidad (Nr</v>
          </cell>
        </row>
        <row r="500">
          <cell r="B500">
            <v>30102504</v>
          </cell>
          <cell r="C500" t="str">
            <v>Chapa de acero</v>
          </cell>
          <cell r="D500">
            <v>397</v>
          </cell>
          <cell r="E500">
            <v>847000</v>
          </cell>
          <cell r="F500" t="str">
            <v>UNIDAD</v>
          </cell>
        </row>
        <row r="501">
          <cell r="B501">
            <v>30102506</v>
          </cell>
          <cell r="C501" t="str">
            <v>Chapa de aluminio</v>
          </cell>
          <cell r="D501">
            <v>397</v>
          </cell>
          <cell r="E501">
            <v>84507</v>
          </cell>
          <cell r="F501" t="str">
            <v>UNIDAD</v>
          </cell>
        </row>
        <row r="502">
          <cell r="B502">
            <v>30102510</v>
          </cell>
          <cell r="C502" t="str">
            <v>Chapa de laton</v>
          </cell>
          <cell r="D502">
            <v>397</v>
          </cell>
          <cell r="E502">
            <v>40000</v>
          </cell>
          <cell r="F502" t="str">
            <v>UNIDAD</v>
          </cell>
        </row>
        <row r="503">
          <cell r="B503">
            <v>30102512</v>
          </cell>
          <cell r="C503" t="str">
            <v>Chapa de cinc</v>
          </cell>
          <cell r="D503">
            <v>397</v>
          </cell>
          <cell r="E503">
            <v>65000</v>
          </cell>
          <cell r="F503" t="str">
            <v>UNIDAD</v>
          </cell>
        </row>
        <row r="504">
          <cell r="B504">
            <v>30102513</v>
          </cell>
          <cell r="C504" t="str">
            <v>Chapa de estano</v>
          </cell>
          <cell r="D504">
            <v>397</v>
          </cell>
          <cell r="E504">
            <v>148000</v>
          </cell>
          <cell r="F504" t="str">
            <v>UNIDAD</v>
          </cell>
        </row>
        <row r="505">
          <cell r="B505">
            <v>30102515</v>
          </cell>
          <cell r="C505" t="str">
            <v>Chapa de plastico</v>
          </cell>
          <cell r="D505">
            <v>357</v>
          </cell>
          <cell r="E505">
            <v>50000</v>
          </cell>
          <cell r="F505" t="str">
            <v>UNIDAD</v>
          </cell>
        </row>
        <row r="506">
          <cell r="B506">
            <v>30102517</v>
          </cell>
          <cell r="C506" t="str">
            <v>Chapa blindada</v>
          </cell>
          <cell r="D506">
            <v>397</v>
          </cell>
          <cell r="E506">
            <v>49000</v>
          </cell>
          <cell r="F506" t="str">
            <v>UNIDAD</v>
          </cell>
        </row>
        <row r="507">
          <cell r="B507">
            <v>30102519</v>
          </cell>
          <cell r="C507" t="str">
            <v>Chapa de metal chapado</v>
          </cell>
          <cell r="D507">
            <v>397</v>
          </cell>
          <cell r="E507">
            <v>72000</v>
          </cell>
          <cell r="F507" t="str">
            <v>UNIDAD</v>
          </cell>
        </row>
        <row r="508">
          <cell r="B508">
            <v>30102604</v>
          </cell>
          <cell r="C508" t="str">
            <v>Banda de acero</v>
          </cell>
          <cell r="D508">
            <v>397</v>
          </cell>
          <cell r="E508">
            <v>5500</v>
          </cell>
          <cell r="F508" t="str">
            <v>UNIDAD</v>
          </cell>
        </row>
        <row r="509">
          <cell r="B509">
            <v>30102605</v>
          </cell>
          <cell r="C509" t="str">
            <v>Banda de acero inoxidable</v>
          </cell>
          <cell r="D509">
            <v>397</v>
          </cell>
          <cell r="E509">
            <v>7000</v>
          </cell>
          <cell r="F509" t="str">
            <v>UNIDAD</v>
          </cell>
        </row>
        <row r="510">
          <cell r="B510">
            <v>30102615</v>
          </cell>
          <cell r="C510" t="str">
            <v>Banda de plastico</v>
          </cell>
          <cell r="D510">
            <v>357</v>
          </cell>
          <cell r="E510">
            <v>4500000</v>
          </cell>
          <cell r="F510" t="str">
            <v>Caja</v>
          </cell>
        </row>
        <row r="511">
          <cell r="B511">
            <v>30102616</v>
          </cell>
          <cell r="C511" t="str">
            <v>Banda de caucho</v>
          </cell>
          <cell r="D511">
            <v>325</v>
          </cell>
          <cell r="E511">
            <v>372727</v>
          </cell>
          <cell r="F511" t="str">
            <v>UNIDAD</v>
          </cell>
        </row>
        <row r="512">
          <cell r="B512">
            <v>30102901</v>
          </cell>
          <cell r="C512" t="str">
            <v>Pilares de cemento u hormigon</v>
          </cell>
          <cell r="D512">
            <v>398</v>
          </cell>
          <cell r="E512">
            <v>80000</v>
          </cell>
          <cell r="F512" t="str">
            <v>UNIDAD</v>
          </cell>
        </row>
        <row r="513">
          <cell r="B513">
            <v>30102904</v>
          </cell>
          <cell r="C513" t="str">
            <v>Postes de madera</v>
          </cell>
          <cell r="D513">
            <v>439</v>
          </cell>
          <cell r="E513">
            <v>10000</v>
          </cell>
          <cell r="F513" t="str">
            <v>UNIDAD</v>
          </cell>
        </row>
        <row r="514">
          <cell r="B514">
            <v>30103205</v>
          </cell>
          <cell r="C514" t="str">
            <v>Enrejado de hierro</v>
          </cell>
          <cell r="D514">
            <v>397</v>
          </cell>
          <cell r="E514">
            <v>120000</v>
          </cell>
          <cell r="F514" t="str">
            <v>M2</v>
          </cell>
        </row>
        <row r="515">
          <cell r="B515">
            <v>30103301</v>
          </cell>
          <cell r="C515" t="str">
            <v>Moldura de aluminio</v>
          </cell>
          <cell r="D515">
            <v>397</v>
          </cell>
          <cell r="E515">
            <v>45000</v>
          </cell>
          <cell r="F515" t="str">
            <v>UNIDAD</v>
          </cell>
        </row>
        <row r="516">
          <cell r="B516">
            <v>30103307</v>
          </cell>
          <cell r="C516" t="str">
            <v>Molduras de acero</v>
          </cell>
          <cell r="D516">
            <v>397</v>
          </cell>
          <cell r="E516">
            <v>150000</v>
          </cell>
          <cell r="F516" t="str">
            <v>UNIDAD</v>
          </cell>
        </row>
        <row r="517">
          <cell r="B517">
            <v>30103405</v>
          </cell>
          <cell r="C517" t="str">
            <v>Lingotes de acero</v>
          </cell>
          <cell r="D517">
            <v>397</v>
          </cell>
          <cell r="E517">
            <v>21500</v>
          </cell>
          <cell r="F517" t="str">
            <v>Unidad (Nr</v>
          </cell>
        </row>
        <row r="518">
          <cell r="B518">
            <v>30103407</v>
          </cell>
          <cell r="C518" t="str">
            <v>Lingotes de bronce</v>
          </cell>
          <cell r="D518">
            <v>397</v>
          </cell>
          <cell r="E518">
            <v>18000</v>
          </cell>
          <cell r="F518" t="str">
            <v>UNIDAD</v>
          </cell>
        </row>
        <row r="519">
          <cell r="B519">
            <v>30103504</v>
          </cell>
          <cell r="C519" t="str">
            <v>Alma de panal de plastico</v>
          </cell>
          <cell r="D519">
            <v>357</v>
          </cell>
          <cell r="E519">
            <v>2994</v>
          </cell>
          <cell r="F519" t="str">
            <v>UNIDAD</v>
          </cell>
        </row>
        <row r="520">
          <cell r="B520">
            <v>30103601</v>
          </cell>
          <cell r="C520" t="str">
            <v>Vigas de madera</v>
          </cell>
          <cell r="D520">
            <v>439</v>
          </cell>
          <cell r="E520">
            <v>1150</v>
          </cell>
          <cell r="F520" t="str">
            <v>METRO</v>
          </cell>
        </row>
        <row r="521">
          <cell r="B521">
            <v>30103605</v>
          </cell>
          <cell r="C521" t="str">
            <v>Tablas de madera</v>
          </cell>
          <cell r="D521">
            <v>439</v>
          </cell>
          <cell r="E521">
            <v>75000</v>
          </cell>
          <cell r="F521" t="str">
            <v>UNIDAD</v>
          </cell>
        </row>
        <row r="522">
          <cell r="B522">
            <v>30111504</v>
          </cell>
          <cell r="C522" t="str">
            <v>Morteros</v>
          </cell>
          <cell r="D522">
            <v>551</v>
          </cell>
          <cell r="E522">
            <v>38500</v>
          </cell>
          <cell r="F522" t="str">
            <v>UNIDAD</v>
          </cell>
        </row>
        <row r="523">
          <cell r="B523">
            <v>30111601</v>
          </cell>
          <cell r="C523" t="str">
            <v>Cemento</v>
          </cell>
          <cell r="D523">
            <v>398</v>
          </cell>
          <cell r="E523">
            <v>55000</v>
          </cell>
          <cell r="F523" t="str">
            <v>UNIDAD</v>
          </cell>
        </row>
        <row r="524">
          <cell r="B524">
            <v>30111602</v>
          </cell>
          <cell r="C524" t="str">
            <v>Cal clorada</v>
          </cell>
          <cell r="D524">
            <v>422</v>
          </cell>
          <cell r="E524">
            <v>4000</v>
          </cell>
          <cell r="F524" t="str">
            <v>KILO</v>
          </cell>
        </row>
        <row r="525">
          <cell r="B525">
            <v>30111604</v>
          </cell>
          <cell r="C525" t="str">
            <v>Cal apagada</v>
          </cell>
          <cell r="D525">
            <v>422</v>
          </cell>
          <cell r="E525">
            <v>20000</v>
          </cell>
          <cell r="F525" t="str">
            <v>BOLSA</v>
          </cell>
        </row>
        <row r="526">
          <cell r="B526">
            <v>30111605</v>
          </cell>
          <cell r="C526" t="str">
            <v>Cal magra</v>
          </cell>
          <cell r="D526">
            <v>422</v>
          </cell>
          <cell r="E526">
            <v>25000</v>
          </cell>
          <cell r="F526" t="str">
            <v>BOLSA</v>
          </cell>
        </row>
        <row r="527">
          <cell r="B527">
            <v>30121601</v>
          </cell>
          <cell r="C527" t="str">
            <v>Asfalto</v>
          </cell>
          <cell r="D527">
            <v>398</v>
          </cell>
          <cell r="E527">
            <v>55000</v>
          </cell>
          <cell r="F527" t="str">
            <v>UNIDAD</v>
          </cell>
        </row>
        <row r="528">
          <cell r="B528">
            <v>30131503</v>
          </cell>
          <cell r="C528" t="str">
            <v>Bloques de piedra</v>
          </cell>
          <cell r="D528">
            <v>422</v>
          </cell>
          <cell r="E528">
            <v>55000</v>
          </cell>
          <cell r="F528" t="str">
            <v>M2</v>
          </cell>
        </row>
        <row r="529">
          <cell r="B529">
            <v>30131602</v>
          </cell>
          <cell r="C529" t="str">
            <v>Ladrillos de ceramica</v>
          </cell>
          <cell r="D529">
            <v>422</v>
          </cell>
          <cell r="E529">
            <v>160</v>
          </cell>
          <cell r="F529" t="str">
            <v>UNIDAD</v>
          </cell>
        </row>
        <row r="530">
          <cell r="B530">
            <v>30131701</v>
          </cell>
          <cell r="C530" t="str">
            <v>Azulejos o baldosas de cemento</v>
          </cell>
          <cell r="D530">
            <v>398</v>
          </cell>
          <cell r="E530">
            <v>25000</v>
          </cell>
          <cell r="F530" t="str">
            <v>M2</v>
          </cell>
        </row>
        <row r="531">
          <cell r="B531">
            <v>30131704</v>
          </cell>
          <cell r="C531" t="str">
            <v>Azulejos o baldosas de ceramica</v>
          </cell>
          <cell r="D531">
            <v>398</v>
          </cell>
          <cell r="E531">
            <v>17600</v>
          </cell>
          <cell r="F531" t="str">
            <v>M2</v>
          </cell>
        </row>
        <row r="532">
          <cell r="B532">
            <v>30151506</v>
          </cell>
          <cell r="C532" t="str">
            <v>Tejas</v>
          </cell>
          <cell r="D532">
            <v>398</v>
          </cell>
          <cell r="E532">
            <v>1100</v>
          </cell>
          <cell r="F532" t="str">
            <v>UNIDAD</v>
          </cell>
        </row>
        <row r="533">
          <cell r="B533">
            <v>30151607</v>
          </cell>
          <cell r="C533" t="str">
            <v>Ventiladores de techo</v>
          </cell>
          <cell r="D533">
            <v>541</v>
          </cell>
          <cell r="E533">
            <v>200000</v>
          </cell>
          <cell r="F533" t="str">
            <v>UNIDAD</v>
          </cell>
        </row>
        <row r="534">
          <cell r="B534">
            <v>30152001</v>
          </cell>
          <cell r="C534" t="str">
            <v>Cercado de metal</v>
          </cell>
          <cell r="D534">
            <v>397</v>
          </cell>
          <cell r="E534">
            <v>62500</v>
          </cell>
          <cell r="F534" t="str">
            <v>UNIDAD</v>
          </cell>
        </row>
        <row r="535">
          <cell r="B535">
            <v>30152101</v>
          </cell>
          <cell r="C535" t="str">
            <v>Acero de perdigones</v>
          </cell>
          <cell r="D535">
            <v>397</v>
          </cell>
          <cell r="E535">
            <v>3500</v>
          </cell>
          <cell r="F535" t="str">
            <v>METRO</v>
          </cell>
        </row>
        <row r="536">
          <cell r="B536">
            <v>30161701</v>
          </cell>
          <cell r="C536" t="str">
            <v>Alfombrado</v>
          </cell>
          <cell r="D536">
            <v>541</v>
          </cell>
          <cell r="E536">
            <v>10000</v>
          </cell>
          <cell r="F536" t="str">
            <v>UNIDAD</v>
          </cell>
        </row>
        <row r="537">
          <cell r="B537">
            <v>30161705</v>
          </cell>
          <cell r="C537" t="str">
            <v>Suelos de caucho</v>
          </cell>
          <cell r="D537">
            <v>391</v>
          </cell>
          <cell r="E537">
            <v>45000</v>
          </cell>
          <cell r="F537" t="str">
            <v>UNIDAD</v>
          </cell>
        </row>
        <row r="538">
          <cell r="B538">
            <v>30161709</v>
          </cell>
          <cell r="C538" t="str">
            <v>Alfombras de penachos</v>
          </cell>
          <cell r="D538">
            <v>541</v>
          </cell>
          <cell r="E538">
            <v>800000</v>
          </cell>
          <cell r="F538" t="str">
            <v>UNIDAD</v>
          </cell>
        </row>
        <row r="539">
          <cell r="B539">
            <v>30161711</v>
          </cell>
          <cell r="C539" t="str">
            <v>Alfombras para exterior</v>
          </cell>
          <cell r="D539">
            <v>541</v>
          </cell>
          <cell r="E539">
            <v>6055</v>
          </cell>
          <cell r="F539" t="str">
            <v>M2</v>
          </cell>
        </row>
        <row r="540">
          <cell r="B540">
            <v>30161901</v>
          </cell>
          <cell r="C540" t="str">
            <v>Persianas</v>
          </cell>
          <cell r="D540">
            <v>541</v>
          </cell>
          <cell r="E540">
            <v>50000</v>
          </cell>
          <cell r="F540" t="str">
            <v>UNIDAD</v>
          </cell>
        </row>
        <row r="541">
          <cell r="B541">
            <v>30161902</v>
          </cell>
          <cell r="C541" t="str">
            <v>Columnas</v>
          </cell>
          <cell r="D541">
            <v>393</v>
          </cell>
          <cell r="E541">
            <v>312500</v>
          </cell>
          <cell r="F541" t="str">
            <v>UNIDAD</v>
          </cell>
        </row>
        <row r="542">
          <cell r="B542">
            <v>30161907</v>
          </cell>
          <cell r="C542" t="str">
            <v>Escaleras</v>
          </cell>
          <cell r="D542">
            <v>541</v>
          </cell>
          <cell r="E542">
            <v>1712500</v>
          </cell>
          <cell r="F542" t="str">
            <v>UNIDAD</v>
          </cell>
        </row>
        <row r="543">
          <cell r="B543">
            <v>30171504</v>
          </cell>
          <cell r="C543" t="str">
            <v>Puertas de madera</v>
          </cell>
          <cell r="D543">
            <v>541</v>
          </cell>
          <cell r="E543">
            <v>30000000</v>
          </cell>
          <cell r="F543" t="str">
            <v>EVENTO</v>
          </cell>
        </row>
        <row r="544">
          <cell r="B544">
            <v>30171505</v>
          </cell>
          <cell r="C544" t="str">
            <v>Puertas de metal</v>
          </cell>
          <cell r="D544">
            <v>541</v>
          </cell>
          <cell r="E544">
            <v>800000</v>
          </cell>
          <cell r="F544" t="str">
            <v>UNIDAD</v>
          </cell>
        </row>
        <row r="545">
          <cell r="B545">
            <v>30171507</v>
          </cell>
          <cell r="C545" t="str">
            <v>Marcos de puertas</v>
          </cell>
          <cell r="D545">
            <v>541</v>
          </cell>
          <cell r="E545">
            <v>100000</v>
          </cell>
          <cell r="F545" t="str">
            <v>UNIDAD</v>
          </cell>
        </row>
        <row r="546">
          <cell r="B546">
            <v>30171508</v>
          </cell>
          <cell r="C546" t="str">
            <v>Puertas correderas</v>
          </cell>
          <cell r="D546">
            <v>541</v>
          </cell>
          <cell r="E546">
            <v>2720000</v>
          </cell>
          <cell r="F546" t="str">
            <v>UNIDAD</v>
          </cell>
        </row>
        <row r="547">
          <cell r="B547">
            <v>30171510</v>
          </cell>
          <cell r="C547" t="str">
            <v>Puertas automaticas</v>
          </cell>
          <cell r="D547">
            <v>541</v>
          </cell>
          <cell r="E547">
            <v>185000</v>
          </cell>
          <cell r="F547" t="str">
            <v>UNIDAD</v>
          </cell>
        </row>
        <row r="548">
          <cell r="B548">
            <v>30171705</v>
          </cell>
          <cell r="C548" t="str">
            <v>Cristal laminado</v>
          </cell>
          <cell r="D548">
            <v>345</v>
          </cell>
          <cell r="E548">
            <v>194</v>
          </cell>
          <cell r="F548" t="str">
            <v>UNIDAD</v>
          </cell>
        </row>
        <row r="549">
          <cell r="B549">
            <v>30171706</v>
          </cell>
          <cell r="C549" t="str">
            <v>Vidrio templado</v>
          </cell>
          <cell r="D549">
            <v>345</v>
          </cell>
          <cell r="E549">
            <v>60000</v>
          </cell>
          <cell r="F549" t="str">
            <v>M2</v>
          </cell>
        </row>
        <row r="550">
          <cell r="B550">
            <v>30171708</v>
          </cell>
          <cell r="C550" t="str">
            <v>Vidrio banado en metal</v>
          </cell>
          <cell r="D550">
            <v>345</v>
          </cell>
          <cell r="E550">
            <v>6000</v>
          </cell>
          <cell r="F550" t="str">
            <v>UNIDAD</v>
          </cell>
        </row>
        <row r="551">
          <cell r="B551">
            <v>30181503</v>
          </cell>
          <cell r="C551" t="str">
            <v>Duchas</v>
          </cell>
          <cell r="D551">
            <v>541</v>
          </cell>
          <cell r="E551">
            <v>25000</v>
          </cell>
          <cell r="F551" t="str">
            <v>UNIDAD</v>
          </cell>
        </row>
        <row r="552">
          <cell r="B552">
            <v>30181504</v>
          </cell>
          <cell r="C552" t="str">
            <v>Lavabos</v>
          </cell>
          <cell r="D552">
            <v>345</v>
          </cell>
          <cell r="E552">
            <v>100000</v>
          </cell>
          <cell r="F552" t="str">
            <v>UNIDAD</v>
          </cell>
        </row>
        <row r="553">
          <cell r="B553">
            <v>30181505</v>
          </cell>
          <cell r="C553" t="str">
            <v>Inodoros</v>
          </cell>
          <cell r="D553">
            <v>345</v>
          </cell>
          <cell r="E553">
            <v>100714</v>
          </cell>
          <cell r="F553" t="str">
            <v>UNIDAD</v>
          </cell>
        </row>
        <row r="554">
          <cell r="B554">
            <v>30181506</v>
          </cell>
          <cell r="C554" t="str">
            <v>Urinarios</v>
          </cell>
          <cell r="D554">
            <v>345</v>
          </cell>
          <cell r="E554">
            <v>80000</v>
          </cell>
          <cell r="F554" t="str">
            <v>UNIDAD</v>
          </cell>
        </row>
        <row r="555">
          <cell r="B555">
            <v>30222034</v>
          </cell>
          <cell r="C555" t="str">
            <v>Tunel</v>
          </cell>
          <cell r="D555">
            <v>521</v>
          </cell>
          <cell r="E555">
            <v>145200</v>
          </cell>
          <cell r="F555" t="str">
            <v>JUEGO</v>
          </cell>
        </row>
        <row r="556">
          <cell r="B556">
            <v>31102003</v>
          </cell>
          <cell r="C556" t="str">
            <v>Piezas de fundicion centrifuga de acero</v>
          </cell>
          <cell r="D556">
            <v>397</v>
          </cell>
          <cell r="E556">
            <v>50000</v>
          </cell>
          <cell r="F556" t="str">
            <v>UNIDAD</v>
          </cell>
        </row>
        <row r="557">
          <cell r="B557">
            <v>31132002</v>
          </cell>
          <cell r="C557" t="str">
            <v>Repuestos de metal no ferroso en polvo</v>
          </cell>
          <cell r="D557">
            <v>397</v>
          </cell>
          <cell r="E557">
            <v>85000000</v>
          </cell>
          <cell r="F557" t="str">
            <v>UNIDAD</v>
          </cell>
        </row>
        <row r="558">
          <cell r="B558">
            <v>31151503</v>
          </cell>
          <cell r="C558" t="str">
            <v>Cuerda de polipropileno</v>
          </cell>
          <cell r="D558">
            <v>323</v>
          </cell>
          <cell r="E558">
            <v>10500</v>
          </cell>
          <cell r="F558" t="str">
            <v>UNIDAD</v>
          </cell>
        </row>
        <row r="559">
          <cell r="B559">
            <v>31151504</v>
          </cell>
          <cell r="C559" t="str">
            <v>Cuerda de nilon</v>
          </cell>
          <cell r="D559">
            <v>323</v>
          </cell>
          <cell r="E559">
            <v>200000</v>
          </cell>
          <cell r="F559" t="str">
            <v>ROLLO</v>
          </cell>
        </row>
        <row r="560">
          <cell r="B560">
            <v>31151509</v>
          </cell>
          <cell r="C560" t="str">
            <v>Cuerda de caucho</v>
          </cell>
          <cell r="D560">
            <v>391</v>
          </cell>
          <cell r="E560">
            <v>14000</v>
          </cell>
          <cell r="F560" t="str">
            <v>UNIDAD</v>
          </cell>
        </row>
        <row r="561">
          <cell r="B561">
            <v>31151607</v>
          </cell>
          <cell r="C561" t="str">
            <v>Cadenas corrientes</v>
          </cell>
          <cell r="D561">
            <v>397</v>
          </cell>
          <cell r="E561">
            <v>15400</v>
          </cell>
          <cell r="F561" t="str">
            <v>UNIDAD</v>
          </cell>
        </row>
        <row r="562">
          <cell r="B562">
            <v>31151704</v>
          </cell>
          <cell r="C562" t="str">
            <v>Cable-vias</v>
          </cell>
          <cell r="D562">
            <v>343</v>
          </cell>
          <cell r="E562">
            <v>21000</v>
          </cell>
          <cell r="F562" t="str">
            <v>METRO</v>
          </cell>
        </row>
        <row r="563">
          <cell r="B563">
            <v>31151707</v>
          </cell>
          <cell r="C563" t="str">
            <v>Cable de aluminio no electrico</v>
          </cell>
          <cell r="D563">
            <v>397</v>
          </cell>
          <cell r="E563">
            <v>15000</v>
          </cell>
          <cell r="F563" t="str">
            <v>Metro line</v>
          </cell>
        </row>
        <row r="564">
          <cell r="B564">
            <v>31151804</v>
          </cell>
          <cell r="C564" t="str">
            <v>Alambre para grapar</v>
          </cell>
          <cell r="D564">
            <v>397</v>
          </cell>
          <cell r="E564">
            <v>18000</v>
          </cell>
          <cell r="F564" t="str">
            <v>Par o jueg</v>
          </cell>
        </row>
        <row r="565">
          <cell r="B565">
            <v>31151901</v>
          </cell>
          <cell r="C565" t="str">
            <v>Correas metalicas</v>
          </cell>
          <cell r="D565">
            <v>397</v>
          </cell>
          <cell r="E565">
            <v>80000</v>
          </cell>
          <cell r="F565" t="str">
            <v>UNIDAD</v>
          </cell>
        </row>
        <row r="566">
          <cell r="B566">
            <v>31151905</v>
          </cell>
          <cell r="C566" t="str">
            <v>Correas de caucho</v>
          </cell>
          <cell r="D566">
            <v>325</v>
          </cell>
          <cell r="E566">
            <v>160000</v>
          </cell>
          <cell r="F566" t="str">
            <v>UNIDAD</v>
          </cell>
        </row>
        <row r="567">
          <cell r="B567">
            <v>31161502</v>
          </cell>
          <cell r="C567" t="str">
            <v>Tornillos de anclaje</v>
          </cell>
          <cell r="D567">
            <v>399</v>
          </cell>
          <cell r="E567">
            <v>11900</v>
          </cell>
          <cell r="F567" t="str">
            <v>UNIDAD</v>
          </cell>
        </row>
        <row r="568">
          <cell r="B568">
            <v>31161503</v>
          </cell>
          <cell r="C568" t="str">
            <v>Clavo-tornillo</v>
          </cell>
          <cell r="D568">
            <v>399</v>
          </cell>
          <cell r="E568">
            <v>1000</v>
          </cell>
          <cell r="F568" t="str">
            <v>UNIDAD</v>
          </cell>
        </row>
        <row r="569">
          <cell r="B569">
            <v>31161504</v>
          </cell>
          <cell r="C569" t="str">
            <v>Tornillos para metales</v>
          </cell>
          <cell r="D569">
            <v>399</v>
          </cell>
          <cell r="E569">
            <v>1800</v>
          </cell>
          <cell r="F569" t="str">
            <v>Unidad (Nr</v>
          </cell>
        </row>
        <row r="570">
          <cell r="B570">
            <v>31161505</v>
          </cell>
          <cell r="C570" t="str">
            <v>Tornillos de presion</v>
          </cell>
          <cell r="D570">
            <v>399</v>
          </cell>
          <cell r="E570">
            <v>500</v>
          </cell>
          <cell r="F570" t="str">
            <v>Unidad (Nr</v>
          </cell>
        </row>
        <row r="571">
          <cell r="B571">
            <v>31161507</v>
          </cell>
          <cell r="C571" t="str">
            <v>Tornillos roscadores</v>
          </cell>
          <cell r="D571">
            <v>399</v>
          </cell>
          <cell r="E571">
            <v>1300</v>
          </cell>
          <cell r="F571" t="str">
            <v>UNIDAD</v>
          </cell>
        </row>
        <row r="572">
          <cell r="B572">
            <v>31161508</v>
          </cell>
          <cell r="C572" t="str">
            <v>Tornillos de rosca para madera</v>
          </cell>
          <cell r="D572">
            <v>399</v>
          </cell>
          <cell r="E572">
            <v>600</v>
          </cell>
          <cell r="F572" t="str">
            <v>Unidad (Nr</v>
          </cell>
        </row>
        <row r="573">
          <cell r="B573">
            <v>31161511</v>
          </cell>
          <cell r="C573" t="str">
            <v>Tornillos de apriete</v>
          </cell>
          <cell r="D573">
            <v>399</v>
          </cell>
          <cell r="E573">
            <v>800</v>
          </cell>
          <cell r="F573" t="str">
            <v>Unidad (Nr</v>
          </cell>
        </row>
        <row r="574">
          <cell r="B574">
            <v>31161518</v>
          </cell>
          <cell r="C574" t="str">
            <v>Tornillo con hueco hexagonal en la cabeza</v>
          </cell>
          <cell r="D574">
            <v>399</v>
          </cell>
          <cell r="E574">
            <v>2500</v>
          </cell>
          <cell r="F574" t="str">
            <v>Unidad (Nr</v>
          </cell>
        </row>
        <row r="575">
          <cell r="B575">
            <v>31161601</v>
          </cell>
          <cell r="C575" t="str">
            <v>Pernos de anclaje</v>
          </cell>
          <cell r="D575">
            <v>399</v>
          </cell>
          <cell r="E575">
            <v>7500</v>
          </cell>
          <cell r="F575" t="str">
            <v>UNIDAD</v>
          </cell>
        </row>
        <row r="576">
          <cell r="B576">
            <v>31161606</v>
          </cell>
          <cell r="C576" t="str">
            <v>Cerrojos de puerta</v>
          </cell>
          <cell r="D576">
            <v>399</v>
          </cell>
          <cell r="E576">
            <v>6000</v>
          </cell>
          <cell r="F576" t="str">
            <v>UNIDAD</v>
          </cell>
        </row>
        <row r="577">
          <cell r="B577">
            <v>31161608</v>
          </cell>
          <cell r="C577" t="str">
            <v>Tirafondos</v>
          </cell>
          <cell r="D577">
            <v>399</v>
          </cell>
          <cell r="E577">
            <v>600</v>
          </cell>
          <cell r="F577" t="str">
            <v>UNIDAD</v>
          </cell>
        </row>
        <row r="578">
          <cell r="B578">
            <v>31161611</v>
          </cell>
          <cell r="C578" t="str">
            <v>Pernos de sujecion</v>
          </cell>
          <cell r="D578">
            <v>399</v>
          </cell>
          <cell r="E578">
            <v>7500</v>
          </cell>
          <cell r="F578" t="str">
            <v>Unidad (Nr</v>
          </cell>
        </row>
        <row r="579">
          <cell r="B579">
            <v>31161614</v>
          </cell>
          <cell r="C579" t="str">
            <v>Pernos estructurales</v>
          </cell>
          <cell r="D579">
            <v>399</v>
          </cell>
          <cell r="E579">
            <v>300000</v>
          </cell>
          <cell r="F579" t="str">
            <v>JUEGO</v>
          </cell>
        </row>
        <row r="580">
          <cell r="B580">
            <v>31161616</v>
          </cell>
          <cell r="C580" t="str">
            <v>Pernos en U</v>
          </cell>
          <cell r="D580">
            <v>399</v>
          </cell>
          <cell r="E580">
            <v>25000</v>
          </cell>
          <cell r="F580" t="str">
            <v>JUEGO</v>
          </cell>
        </row>
        <row r="581">
          <cell r="B581">
            <v>31161620</v>
          </cell>
          <cell r="C581" t="str">
            <v>Pernos de cabeza hexagonal</v>
          </cell>
          <cell r="D581">
            <v>399</v>
          </cell>
          <cell r="E581">
            <v>2100</v>
          </cell>
          <cell r="F581" t="str">
            <v>UNIDAD</v>
          </cell>
        </row>
        <row r="582">
          <cell r="B582">
            <v>31161701</v>
          </cell>
          <cell r="C582" t="str">
            <v>Tuercas de anclaje</v>
          </cell>
          <cell r="D582">
            <v>399</v>
          </cell>
          <cell r="E582">
            <v>28400</v>
          </cell>
          <cell r="F582" t="str">
            <v>UNIDAD</v>
          </cell>
        </row>
        <row r="583">
          <cell r="B583">
            <v>31161703</v>
          </cell>
          <cell r="C583" t="str">
            <v>Tuercas ciegas</v>
          </cell>
          <cell r="D583">
            <v>399</v>
          </cell>
          <cell r="E583">
            <v>15000</v>
          </cell>
          <cell r="F583" t="str">
            <v>UNIDAD</v>
          </cell>
        </row>
        <row r="584">
          <cell r="B584">
            <v>31161705</v>
          </cell>
          <cell r="C584" t="str">
            <v>Tuerca tapa</v>
          </cell>
          <cell r="D584">
            <v>399</v>
          </cell>
          <cell r="E584">
            <v>2420</v>
          </cell>
          <cell r="F584" t="str">
            <v>UNIDAD</v>
          </cell>
        </row>
        <row r="585">
          <cell r="B585">
            <v>31161709</v>
          </cell>
          <cell r="C585" t="str">
            <v>Tuercas sujetadoras</v>
          </cell>
          <cell r="D585">
            <v>399</v>
          </cell>
          <cell r="E585">
            <v>3000</v>
          </cell>
          <cell r="F585" t="str">
            <v>Unidad (Nr</v>
          </cell>
        </row>
        <row r="586">
          <cell r="B586">
            <v>31161711</v>
          </cell>
          <cell r="C586" t="str">
            <v>Tuercas de ojo</v>
          </cell>
          <cell r="D586">
            <v>399</v>
          </cell>
          <cell r="E586">
            <v>3000</v>
          </cell>
          <cell r="F586" t="str">
            <v>UNIDAD</v>
          </cell>
        </row>
        <row r="587">
          <cell r="B587">
            <v>31161717</v>
          </cell>
          <cell r="C587" t="str">
            <v>Tuercas de aletas</v>
          </cell>
          <cell r="D587">
            <v>399</v>
          </cell>
          <cell r="E587">
            <v>2000</v>
          </cell>
          <cell r="F587" t="str">
            <v>Unidad (Nr</v>
          </cell>
        </row>
        <row r="588">
          <cell r="B588">
            <v>31161725</v>
          </cell>
          <cell r="C588" t="str">
            <v>Tuercas abrazaderas</v>
          </cell>
          <cell r="D588">
            <v>399</v>
          </cell>
          <cell r="E588">
            <v>5767</v>
          </cell>
          <cell r="F588" t="str">
            <v>Unidad (Nr</v>
          </cell>
        </row>
        <row r="589">
          <cell r="B589">
            <v>31161727</v>
          </cell>
          <cell r="C589" t="str">
            <v>Tuercas hexagonales</v>
          </cell>
          <cell r="D589">
            <v>399</v>
          </cell>
          <cell r="E589">
            <v>500</v>
          </cell>
          <cell r="F589" t="str">
            <v>UNIDAD</v>
          </cell>
        </row>
        <row r="590">
          <cell r="B590">
            <v>31161730</v>
          </cell>
          <cell r="C590" t="str">
            <v>Tuercas cuadradas</v>
          </cell>
          <cell r="D590">
            <v>399</v>
          </cell>
          <cell r="E590">
            <v>24200</v>
          </cell>
          <cell r="F590" t="str">
            <v>Unidad (Nr</v>
          </cell>
        </row>
        <row r="591">
          <cell r="B591">
            <v>31161801</v>
          </cell>
          <cell r="C591" t="str">
            <v>Arandelas de seguridad</v>
          </cell>
          <cell r="D591">
            <v>399</v>
          </cell>
          <cell r="E591">
            <v>500</v>
          </cell>
          <cell r="F591" t="str">
            <v>Unidad (Nr</v>
          </cell>
        </row>
        <row r="592">
          <cell r="B592">
            <v>31161803</v>
          </cell>
          <cell r="C592" t="str">
            <v>Arandelas de fijacion</v>
          </cell>
          <cell r="D592">
            <v>399</v>
          </cell>
          <cell r="E592">
            <v>4250</v>
          </cell>
          <cell r="F592" t="str">
            <v>Unidad (Nr</v>
          </cell>
        </row>
        <row r="593">
          <cell r="B593">
            <v>31161807</v>
          </cell>
          <cell r="C593" t="str">
            <v>Arandelas planas</v>
          </cell>
          <cell r="D593">
            <v>399</v>
          </cell>
          <cell r="E593">
            <v>200</v>
          </cell>
          <cell r="F593" t="str">
            <v>Unidad (Nr</v>
          </cell>
        </row>
        <row r="594">
          <cell r="B594">
            <v>31161808</v>
          </cell>
          <cell r="C594" t="str">
            <v>Arandelas abiertas</v>
          </cell>
          <cell r="D594">
            <v>399</v>
          </cell>
          <cell r="E594">
            <v>500</v>
          </cell>
          <cell r="F594" t="str">
            <v>Unidad (Nr</v>
          </cell>
        </row>
        <row r="595">
          <cell r="B595">
            <v>31161812</v>
          </cell>
          <cell r="C595" t="str">
            <v>Arandelas cuadradas</v>
          </cell>
          <cell r="D595">
            <v>399</v>
          </cell>
          <cell r="E595">
            <v>500</v>
          </cell>
          <cell r="F595" t="str">
            <v>UNIDAD</v>
          </cell>
        </row>
        <row r="596">
          <cell r="B596">
            <v>31161817</v>
          </cell>
          <cell r="C596" t="str">
            <v>Arandelas conicas</v>
          </cell>
          <cell r="D596">
            <v>399</v>
          </cell>
          <cell r="E596">
            <v>100</v>
          </cell>
          <cell r="F596" t="str">
            <v>Unidad (Nr</v>
          </cell>
        </row>
        <row r="597">
          <cell r="B597">
            <v>31161819</v>
          </cell>
          <cell r="C597" t="str">
            <v>Juegos de arandelas</v>
          </cell>
          <cell r="D597">
            <v>399</v>
          </cell>
          <cell r="E597">
            <v>200</v>
          </cell>
          <cell r="F597" t="str">
            <v>UNIDAD</v>
          </cell>
        </row>
        <row r="598">
          <cell r="B598">
            <v>31161907</v>
          </cell>
          <cell r="C598" t="str">
            <v>Resortes tensores</v>
          </cell>
          <cell r="D598">
            <v>399</v>
          </cell>
          <cell r="E598">
            <v>4400</v>
          </cell>
          <cell r="F598" t="str">
            <v>UNIDAD</v>
          </cell>
        </row>
        <row r="599">
          <cell r="B599">
            <v>31162002</v>
          </cell>
          <cell r="C599" t="str">
            <v>Clavos de sombrerete</v>
          </cell>
          <cell r="D599">
            <v>399</v>
          </cell>
          <cell r="E599">
            <v>320000</v>
          </cell>
          <cell r="F599" t="str">
            <v>CAJA</v>
          </cell>
        </row>
        <row r="600">
          <cell r="B600">
            <v>31162003</v>
          </cell>
          <cell r="C600" t="str">
            <v>Clavos de acabado</v>
          </cell>
          <cell r="D600">
            <v>399</v>
          </cell>
          <cell r="E600">
            <v>7533</v>
          </cell>
          <cell r="F600" t="str">
            <v>Kilogramo</v>
          </cell>
        </row>
        <row r="601">
          <cell r="B601">
            <v>31162006</v>
          </cell>
          <cell r="C601" t="str">
            <v>Clavos de alambre</v>
          </cell>
          <cell r="D601">
            <v>399</v>
          </cell>
          <cell r="E601">
            <v>250000</v>
          </cell>
          <cell r="F601" t="str">
            <v>CAJA</v>
          </cell>
        </row>
        <row r="602">
          <cell r="B602">
            <v>31162007</v>
          </cell>
          <cell r="C602" t="str">
            <v>Clavos de tapiceria</v>
          </cell>
          <cell r="D602">
            <v>399</v>
          </cell>
          <cell r="E602">
            <v>184000</v>
          </cell>
          <cell r="F602" t="str">
            <v>CAJA</v>
          </cell>
        </row>
        <row r="603">
          <cell r="B603">
            <v>31162202</v>
          </cell>
          <cell r="C603" t="str">
            <v>Remaches de corona</v>
          </cell>
          <cell r="D603">
            <v>346</v>
          </cell>
          <cell r="E603">
            <v>1500000</v>
          </cell>
          <cell r="F603" t="str">
            <v>UNIDAD</v>
          </cell>
        </row>
        <row r="604">
          <cell r="B604">
            <v>31162204</v>
          </cell>
          <cell r="C604" t="str">
            <v>Remaches completos</v>
          </cell>
          <cell r="D604">
            <v>346</v>
          </cell>
          <cell r="E604">
            <v>50000</v>
          </cell>
          <cell r="F604" t="str">
            <v>UNIDAD</v>
          </cell>
        </row>
        <row r="605">
          <cell r="B605">
            <v>31162303</v>
          </cell>
          <cell r="C605" t="str">
            <v>Barras de montaje</v>
          </cell>
          <cell r="D605">
            <v>346</v>
          </cell>
          <cell r="E605">
            <v>1500000</v>
          </cell>
          <cell r="F605" t="str">
            <v>UNIDAD</v>
          </cell>
        </row>
        <row r="606">
          <cell r="B606">
            <v>31162307</v>
          </cell>
          <cell r="C606" t="str">
            <v>Placas de montaje</v>
          </cell>
          <cell r="D606">
            <v>346</v>
          </cell>
          <cell r="E606">
            <v>3000</v>
          </cell>
          <cell r="F606" t="str">
            <v>UNIDAD</v>
          </cell>
        </row>
        <row r="607">
          <cell r="B607">
            <v>31162310</v>
          </cell>
          <cell r="C607" t="str">
            <v>Correas de montaje</v>
          </cell>
          <cell r="D607">
            <v>346</v>
          </cell>
          <cell r="E607">
            <v>120000</v>
          </cell>
          <cell r="F607" t="str">
            <v>Unidad (Nr</v>
          </cell>
        </row>
        <row r="608">
          <cell r="B608">
            <v>31162311</v>
          </cell>
          <cell r="C608" t="str">
            <v>Bujes de pared</v>
          </cell>
          <cell r="D608">
            <v>346</v>
          </cell>
          <cell r="E608">
            <v>3500</v>
          </cell>
          <cell r="F608" t="str">
            <v>UNIDAD</v>
          </cell>
        </row>
        <row r="609">
          <cell r="B609">
            <v>31162313</v>
          </cell>
          <cell r="C609" t="str">
            <v>Kits de montaje</v>
          </cell>
          <cell r="D609">
            <v>346</v>
          </cell>
          <cell r="E609">
            <v>14000000</v>
          </cell>
          <cell r="F609" t="str">
            <v>EVENTO</v>
          </cell>
        </row>
        <row r="610">
          <cell r="B610">
            <v>31162402</v>
          </cell>
          <cell r="C610" t="str">
            <v>Portacandado</v>
          </cell>
          <cell r="D610">
            <v>346</v>
          </cell>
          <cell r="E610">
            <v>4500</v>
          </cell>
          <cell r="F610" t="str">
            <v>UNIDAD</v>
          </cell>
        </row>
        <row r="611">
          <cell r="B611">
            <v>31162405</v>
          </cell>
          <cell r="C611" t="str">
            <v>Tensores</v>
          </cell>
          <cell r="D611">
            <v>346</v>
          </cell>
          <cell r="E611">
            <v>15000</v>
          </cell>
          <cell r="F611" t="str">
            <v>UNIDAD</v>
          </cell>
        </row>
        <row r="612">
          <cell r="B612">
            <v>31162501</v>
          </cell>
          <cell r="C612" t="str">
            <v>Soportes para estanterias</v>
          </cell>
          <cell r="D612">
            <v>346</v>
          </cell>
          <cell r="E612">
            <v>14000</v>
          </cell>
          <cell r="F612" t="str">
            <v>Unidad (Nr</v>
          </cell>
        </row>
        <row r="613">
          <cell r="B613">
            <v>31162504</v>
          </cell>
          <cell r="C613" t="str">
            <v>Soportes para accesorios de alumbrado</v>
          </cell>
          <cell r="D613">
            <v>346</v>
          </cell>
          <cell r="E613">
            <v>3500</v>
          </cell>
          <cell r="F613" t="str">
            <v>UNIDAD</v>
          </cell>
        </row>
        <row r="614">
          <cell r="B614">
            <v>31162505</v>
          </cell>
          <cell r="C614" t="str">
            <v>Soportes de montaje magnetico</v>
          </cell>
          <cell r="D614">
            <v>346</v>
          </cell>
          <cell r="E614">
            <v>400000</v>
          </cell>
          <cell r="F614" t="str">
            <v>FRASCO</v>
          </cell>
        </row>
        <row r="615">
          <cell r="B615">
            <v>31162506</v>
          </cell>
          <cell r="C615" t="str">
            <v>Soporte de pared</v>
          </cell>
          <cell r="D615">
            <v>346</v>
          </cell>
          <cell r="E615">
            <v>40000</v>
          </cell>
          <cell r="F615" t="str">
            <v>Unidad (Nr</v>
          </cell>
        </row>
        <row r="616">
          <cell r="B616">
            <v>31162507</v>
          </cell>
          <cell r="C616" t="str">
            <v>Soportes de pinon</v>
          </cell>
          <cell r="D616">
            <v>346</v>
          </cell>
          <cell r="E616">
            <v>710000</v>
          </cell>
          <cell r="F616" t="str">
            <v>JUEGO</v>
          </cell>
        </row>
        <row r="617">
          <cell r="B617">
            <v>31162605</v>
          </cell>
          <cell r="C617" t="str">
            <v>Ganchos de suspension</v>
          </cell>
          <cell r="D617">
            <v>346</v>
          </cell>
          <cell r="E617">
            <v>900000</v>
          </cell>
          <cell r="F617" t="str">
            <v>UNIDAD</v>
          </cell>
        </row>
        <row r="618">
          <cell r="B618">
            <v>31162609</v>
          </cell>
          <cell r="C618" t="str">
            <v>Ganchos roscados</v>
          </cell>
          <cell r="D618">
            <v>346</v>
          </cell>
          <cell r="E618">
            <v>10400</v>
          </cell>
          <cell r="F618" t="str">
            <v>UNIDAD</v>
          </cell>
        </row>
        <row r="619">
          <cell r="B619">
            <v>31162702</v>
          </cell>
          <cell r="C619" t="str">
            <v>Ruedas</v>
          </cell>
          <cell r="D619">
            <v>346</v>
          </cell>
          <cell r="E619">
            <v>80000</v>
          </cell>
          <cell r="F619" t="str">
            <v>UNIDAD</v>
          </cell>
        </row>
        <row r="620">
          <cell r="B620">
            <v>31162801</v>
          </cell>
          <cell r="C620" t="str">
            <v>Asideros o pomos</v>
          </cell>
          <cell r="D620">
            <v>346</v>
          </cell>
          <cell r="E620">
            <v>15000</v>
          </cell>
          <cell r="F620" t="str">
            <v>UNIDAD</v>
          </cell>
        </row>
        <row r="621">
          <cell r="B621">
            <v>31162803</v>
          </cell>
          <cell r="C621" t="str">
            <v>Grilletes</v>
          </cell>
          <cell r="D621">
            <v>346</v>
          </cell>
          <cell r="E621">
            <v>150000</v>
          </cell>
          <cell r="F621" t="str">
            <v>JUEGO</v>
          </cell>
        </row>
        <row r="622">
          <cell r="B622">
            <v>31162806</v>
          </cell>
          <cell r="C622" t="str">
            <v>Tarugo</v>
          </cell>
          <cell r="D622">
            <v>346</v>
          </cell>
          <cell r="E622">
            <v>8500</v>
          </cell>
          <cell r="F622" t="str">
            <v>CAJA</v>
          </cell>
        </row>
        <row r="623">
          <cell r="B623">
            <v>31162903</v>
          </cell>
          <cell r="C623" t="str">
            <v>Mordazas de tornillo</v>
          </cell>
          <cell r="D623">
            <v>346</v>
          </cell>
          <cell r="E623">
            <v>102850</v>
          </cell>
          <cell r="F623" t="str">
            <v>JUEGO</v>
          </cell>
        </row>
        <row r="624">
          <cell r="B624">
            <v>31162904</v>
          </cell>
          <cell r="C624" t="str">
            <v>Grampas de cable metalico</v>
          </cell>
          <cell r="D624">
            <v>346</v>
          </cell>
          <cell r="E624">
            <v>20000</v>
          </cell>
          <cell r="F624" t="str">
            <v>CAJA</v>
          </cell>
        </row>
        <row r="625">
          <cell r="B625">
            <v>31162905</v>
          </cell>
          <cell r="C625" t="str">
            <v>Abrazadera para viga doble T</v>
          </cell>
          <cell r="D625">
            <v>346</v>
          </cell>
          <cell r="E625">
            <v>4000</v>
          </cell>
          <cell r="F625" t="str">
            <v>UNIDAD</v>
          </cell>
        </row>
        <row r="626">
          <cell r="B626">
            <v>31162906</v>
          </cell>
          <cell r="C626" t="str">
            <v>Abrazaderas de manguera o tubo</v>
          </cell>
          <cell r="D626">
            <v>346</v>
          </cell>
          <cell r="E626">
            <v>2651515</v>
          </cell>
          <cell r="F626" t="str">
            <v>UNIDAD</v>
          </cell>
        </row>
        <row r="627">
          <cell r="B627">
            <v>31163002</v>
          </cell>
          <cell r="C627" t="str">
            <v>Embragues por engranaje</v>
          </cell>
          <cell r="D627">
            <v>346</v>
          </cell>
          <cell r="E627">
            <v>490000</v>
          </cell>
          <cell r="F627" t="str">
            <v>UNIDAD</v>
          </cell>
        </row>
        <row r="628">
          <cell r="B628">
            <v>31163003</v>
          </cell>
          <cell r="C628" t="str">
            <v>Embragues metalicos</v>
          </cell>
          <cell r="D628">
            <v>346</v>
          </cell>
          <cell r="E628">
            <v>400000</v>
          </cell>
          <cell r="F628" t="str">
            <v>UNIDAD</v>
          </cell>
        </row>
        <row r="629">
          <cell r="B629">
            <v>31163103</v>
          </cell>
          <cell r="C629" t="str">
            <v>Conector de remolque</v>
          </cell>
          <cell r="D629">
            <v>346</v>
          </cell>
          <cell r="E629">
            <v>20000</v>
          </cell>
          <cell r="F629" t="str">
            <v>UNIDAD</v>
          </cell>
        </row>
        <row r="630">
          <cell r="B630">
            <v>31163202</v>
          </cell>
          <cell r="C630" t="str">
            <v>Anillos de retencion</v>
          </cell>
          <cell r="D630">
            <v>346</v>
          </cell>
          <cell r="E630">
            <v>132000</v>
          </cell>
          <cell r="F630" t="str">
            <v>UNIDAD</v>
          </cell>
        </row>
        <row r="631">
          <cell r="B631">
            <v>31163204</v>
          </cell>
          <cell r="C631" t="str">
            <v>Chavetas de dos patas</v>
          </cell>
          <cell r="D631">
            <v>346</v>
          </cell>
          <cell r="E631">
            <v>55000</v>
          </cell>
          <cell r="F631" t="str">
            <v>Unidad (Nr</v>
          </cell>
        </row>
        <row r="632">
          <cell r="B632">
            <v>31163205</v>
          </cell>
          <cell r="C632" t="str">
            <v>Pernos de ahusamiento</v>
          </cell>
          <cell r="D632">
            <v>346</v>
          </cell>
          <cell r="E632">
            <v>120000</v>
          </cell>
          <cell r="F632" t="str">
            <v>UNIDAD</v>
          </cell>
        </row>
        <row r="633">
          <cell r="B633">
            <v>31163209</v>
          </cell>
          <cell r="C633" t="str">
            <v>Soportes o retenes del cojinete</v>
          </cell>
          <cell r="D633">
            <v>346</v>
          </cell>
          <cell r="E633">
            <v>114950</v>
          </cell>
          <cell r="F633" t="str">
            <v>JUEGO</v>
          </cell>
        </row>
        <row r="634">
          <cell r="B634">
            <v>31163212</v>
          </cell>
          <cell r="C634" t="str">
            <v>Pasadores roscados</v>
          </cell>
          <cell r="D634">
            <v>346</v>
          </cell>
          <cell r="E634">
            <v>4800</v>
          </cell>
          <cell r="F634" t="str">
            <v>UNIDAD</v>
          </cell>
        </row>
        <row r="635">
          <cell r="B635">
            <v>31163215</v>
          </cell>
          <cell r="C635" t="str">
            <v>Perno estriado</v>
          </cell>
          <cell r="D635">
            <v>346</v>
          </cell>
          <cell r="E635">
            <v>38500</v>
          </cell>
          <cell r="F635" t="str">
            <v>JUEGO</v>
          </cell>
        </row>
        <row r="636">
          <cell r="B636">
            <v>31163301</v>
          </cell>
          <cell r="C636" t="str">
            <v>Plancha de relleno</v>
          </cell>
          <cell r="D636">
            <v>346</v>
          </cell>
          <cell r="E636">
            <v>12000000</v>
          </cell>
          <cell r="F636" t="str">
            <v>JUEGO</v>
          </cell>
        </row>
        <row r="637">
          <cell r="B637">
            <v>31171503</v>
          </cell>
          <cell r="C637" t="str">
            <v>Cojinetes de rueda</v>
          </cell>
          <cell r="D637">
            <v>346</v>
          </cell>
          <cell r="E637">
            <v>29040</v>
          </cell>
          <cell r="F637" t="str">
            <v>UNIDAD</v>
          </cell>
        </row>
        <row r="638">
          <cell r="B638">
            <v>31171503</v>
          </cell>
          <cell r="C638" t="str">
            <v>Cojinetes de rueda</v>
          </cell>
          <cell r="D638">
            <v>346</v>
          </cell>
          <cell r="E638">
            <v>60000</v>
          </cell>
          <cell r="F638" t="str">
            <v>UNIDAD</v>
          </cell>
        </row>
        <row r="639">
          <cell r="B639">
            <v>31171504</v>
          </cell>
          <cell r="C639" t="str">
            <v>Cojinetes de bolas</v>
          </cell>
          <cell r="D639">
            <v>346</v>
          </cell>
          <cell r="E639">
            <v>60000</v>
          </cell>
          <cell r="F639" t="str">
            <v>UNIDAD</v>
          </cell>
        </row>
        <row r="640">
          <cell r="B640">
            <v>31171507</v>
          </cell>
          <cell r="C640" t="str">
            <v>Cojinetes de empuje</v>
          </cell>
          <cell r="D640">
            <v>346</v>
          </cell>
          <cell r="E640">
            <v>120000</v>
          </cell>
          <cell r="F640" t="str">
            <v>UNIDAD</v>
          </cell>
        </row>
        <row r="641">
          <cell r="B641">
            <v>31171508</v>
          </cell>
          <cell r="C641" t="str">
            <v>Cojinetes de cabeza de biela</v>
          </cell>
          <cell r="D641">
            <v>346</v>
          </cell>
          <cell r="E641">
            <v>110000</v>
          </cell>
          <cell r="F641" t="str">
            <v>JUEGO</v>
          </cell>
        </row>
        <row r="642">
          <cell r="B642">
            <v>31171511</v>
          </cell>
          <cell r="C642" t="str">
            <v>Cojinetes de la cajera de eje</v>
          </cell>
          <cell r="D642">
            <v>346</v>
          </cell>
          <cell r="E642">
            <v>200000</v>
          </cell>
          <cell r="F642" t="str">
            <v>UNIDAD</v>
          </cell>
        </row>
        <row r="643">
          <cell r="B643">
            <v>31171515</v>
          </cell>
          <cell r="C643" t="str">
            <v>Cojinetes simples</v>
          </cell>
          <cell r="D643">
            <v>346</v>
          </cell>
          <cell r="E643">
            <v>80000</v>
          </cell>
          <cell r="F643" t="str">
            <v>UNIDAD</v>
          </cell>
        </row>
        <row r="644">
          <cell r="B644">
            <v>31171521</v>
          </cell>
          <cell r="C644" t="str">
            <v>Bolas o rodillos de cojinete</v>
          </cell>
          <cell r="D644">
            <v>346</v>
          </cell>
          <cell r="E644">
            <v>70180</v>
          </cell>
          <cell r="F644" t="str">
            <v>UNIDAD</v>
          </cell>
        </row>
        <row r="645">
          <cell r="B645">
            <v>31171523</v>
          </cell>
          <cell r="C645" t="str">
            <v>Cojinetes neumaticos</v>
          </cell>
          <cell r="D645">
            <v>346</v>
          </cell>
          <cell r="E645">
            <v>120000</v>
          </cell>
          <cell r="F645" t="str">
            <v>UNIDAD</v>
          </cell>
        </row>
        <row r="646">
          <cell r="B646">
            <v>31171605</v>
          </cell>
          <cell r="C646" t="str">
            <v>Bujes de eje</v>
          </cell>
          <cell r="D646">
            <v>346</v>
          </cell>
          <cell r="E646">
            <v>72000</v>
          </cell>
          <cell r="F646" t="str">
            <v>UNIDAD</v>
          </cell>
        </row>
        <row r="647">
          <cell r="B647">
            <v>31171713</v>
          </cell>
          <cell r="C647" t="str">
            <v>Engranajes laterales</v>
          </cell>
          <cell r="D647">
            <v>533</v>
          </cell>
          <cell r="E647">
            <v>6915</v>
          </cell>
          <cell r="F647" t="str">
            <v>UNIDAD</v>
          </cell>
        </row>
        <row r="648">
          <cell r="B648">
            <v>31171804</v>
          </cell>
          <cell r="C648" t="str">
            <v>Poleas</v>
          </cell>
          <cell r="D648">
            <v>532</v>
          </cell>
          <cell r="E648">
            <v>3500000</v>
          </cell>
          <cell r="F648" t="str">
            <v>UNIDAD</v>
          </cell>
        </row>
        <row r="649">
          <cell r="B649">
            <v>31181501</v>
          </cell>
          <cell r="C649" t="str">
            <v>Juntas obturadoras plasticas</v>
          </cell>
          <cell r="D649">
            <v>533</v>
          </cell>
          <cell r="E649">
            <v>28500</v>
          </cell>
          <cell r="F649" t="str">
            <v>JUEGO</v>
          </cell>
        </row>
        <row r="650">
          <cell r="B650">
            <v>31181512</v>
          </cell>
          <cell r="C650" t="str">
            <v>Juntas de fibra comprimida</v>
          </cell>
          <cell r="D650">
            <v>533</v>
          </cell>
          <cell r="E650">
            <v>240562</v>
          </cell>
          <cell r="F650" t="str">
            <v>JUEGO</v>
          </cell>
        </row>
        <row r="651">
          <cell r="B651">
            <v>31181602</v>
          </cell>
          <cell r="C651" t="str">
            <v>Sellos de caucho</v>
          </cell>
          <cell r="D651">
            <v>342</v>
          </cell>
          <cell r="E651">
            <v>6985</v>
          </cell>
          <cell r="F651" t="str">
            <v>UNIDAD</v>
          </cell>
        </row>
        <row r="652">
          <cell r="B652">
            <v>31181603</v>
          </cell>
          <cell r="C652" t="str">
            <v>Sellos metalicos</v>
          </cell>
          <cell r="D652">
            <v>342</v>
          </cell>
          <cell r="E652">
            <v>28400</v>
          </cell>
          <cell r="F652" t="str">
            <v>UNIDAD</v>
          </cell>
        </row>
        <row r="653">
          <cell r="B653">
            <v>31181604</v>
          </cell>
          <cell r="C653" t="str">
            <v>Sello mecanico</v>
          </cell>
          <cell r="D653">
            <v>342</v>
          </cell>
          <cell r="E653">
            <v>35223</v>
          </cell>
          <cell r="F653" t="str">
            <v>UNIDAD</v>
          </cell>
        </row>
        <row r="654">
          <cell r="B654">
            <v>31181606</v>
          </cell>
          <cell r="C654" t="str">
            <v>Juegos de sellos</v>
          </cell>
          <cell r="D654">
            <v>342</v>
          </cell>
          <cell r="E654">
            <v>27000</v>
          </cell>
          <cell r="F654" t="str">
            <v>UNIDAD</v>
          </cell>
        </row>
        <row r="655">
          <cell r="B655">
            <v>31181702</v>
          </cell>
          <cell r="C655" t="str">
            <v>Empaquetaduras</v>
          </cell>
          <cell r="D655">
            <v>533</v>
          </cell>
          <cell r="E655">
            <v>120000</v>
          </cell>
          <cell r="F655" t="str">
            <v>UNIDAD</v>
          </cell>
        </row>
        <row r="656">
          <cell r="B656">
            <v>31191501</v>
          </cell>
          <cell r="C656" t="str">
            <v>Papeles de lija</v>
          </cell>
          <cell r="D656">
            <v>394</v>
          </cell>
          <cell r="E656">
            <v>960</v>
          </cell>
          <cell r="F656" t="str">
            <v>UNIDAD</v>
          </cell>
        </row>
        <row r="657">
          <cell r="B657">
            <v>31201501</v>
          </cell>
          <cell r="C657" t="str">
            <v>Cinta de conductos</v>
          </cell>
          <cell r="D657">
            <v>391</v>
          </cell>
          <cell r="E657">
            <v>54600</v>
          </cell>
          <cell r="F657" t="str">
            <v>Unidad (Nr</v>
          </cell>
        </row>
        <row r="658">
          <cell r="B658">
            <v>31201502</v>
          </cell>
          <cell r="C658" t="str">
            <v>Cinta autoadhesiva aislante electrica</v>
          </cell>
          <cell r="D658">
            <v>343</v>
          </cell>
          <cell r="E658">
            <v>37000</v>
          </cell>
          <cell r="F658" t="str">
            <v>UNIDAD</v>
          </cell>
        </row>
        <row r="659">
          <cell r="B659">
            <v>31201503</v>
          </cell>
          <cell r="C659" t="str">
            <v>Cintas adhesivas de proteccion</v>
          </cell>
          <cell r="D659">
            <v>343</v>
          </cell>
          <cell r="E659">
            <v>6980</v>
          </cell>
          <cell r="F659" t="str">
            <v>UNIDAD</v>
          </cell>
        </row>
        <row r="660">
          <cell r="B660">
            <v>31201505</v>
          </cell>
          <cell r="C660" t="str">
            <v>Cinta adhesiva de doble cara</v>
          </cell>
          <cell r="D660">
            <v>342</v>
          </cell>
          <cell r="E660">
            <v>12000</v>
          </cell>
          <cell r="F660" t="str">
            <v>UNIDAD</v>
          </cell>
        </row>
        <row r="661">
          <cell r="B661">
            <v>31201508</v>
          </cell>
          <cell r="C661" t="str">
            <v>Cinta adhesiva de grafito</v>
          </cell>
          <cell r="D661">
            <v>398</v>
          </cell>
          <cell r="E661">
            <v>2500</v>
          </cell>
          <cell r="F661" t="str">
            <v>Unidad (Nr</v>
          </cell>
        </row>
        <row r="662">
          <cell r="B662">
            <v>31201509</v>
          </cell>
          <cell r="C662" t="str">
            <v>Cinta adhesiva de nilon</v>
          </cell>
          <cell r="D662">
            <v>398</v>
          </cell>
          <cell r="E662">
            <v>3500</v>
          </cell>
          <cell r="F662" t="str">
            <v>UNIDAD</v>
          </cell>
        </row>
        <row r="663">
          <cell r="B663">
            <v>31201510</v>
          </cell>
          <cell r="C663" t="str">
            <v>Cinta adhesiva impregnada de resina</v>
          </cell>
          <cell r="D663">
            <v>342</v>
          </cell>
          <cell r="E663">
            <v>3480</v>
          </cell>
          <cell r="F663" t="str">
            <v>UNIDAD</v>
          </cell>
        </row>
        <row r="664">
          <cell r="B664">
            <v>31201511</v>
          </cell>
          <cell r="C664" t="str">
            <v>Cinta adhesiva de tela metalica</v>
          </cell>
          <cell r="D664">
            <v>391</v>
          </cell>
          <cell r="E664">
            <v>1700</v>
          </cell>
          <cell r="F664" t="str">
            <v>UNIDAD</v>
          </cell>
        </row>
        <row r="665">
          <cell r="B665">
            <v>31201513</v>
          </cell>
          <cell r="C665" t="str">
            <v>Cintas de seguridad no-resbalon</v>
          </cell>
          <cell r="D665">
            <v>391</v>
          </cell>
          <cell r="E665">
            <v>9680</v>
          </cell>
          <cell r="F665" t="str">
            <v>UNIDAD</v>
          </cell>
        </row>
        <row r="666">
          <cell r="B666">
            <v>31201515</v>
          </cell>
          <cell r="C666" t="str">
            <v>Cintas de papel</v>
          </cell>
          <cell r="D666">
            <v>342</v>
          </cell>
          <cell r="E666">
            <v>1000</v>
          </cell>
          <cell r="F666" t="str">
            <v>Rollo</v>
          </cell>
        </row>
        <row r="667">
          <cell r="B667">
            <v>31201518</v>
          </cell>
          <cell r="C667" t="str">
            <v>Cinta conductor de electricidad</v>
          </cell>
          <cell r="D667">
            <v>343</v>
          </cell>
          <cell r="E667">
            <v>30500</v>
          </cell>
          <cell r="F667" t="str">
            <v>ROLLO</v>
          </cell>
        </row>
        <row r="668">
          <cell r="B668">
            <v>31201521</v>
          </cell>
          <cell r="C668" t="str">
            <v>Cinta metalica</v>
          </cell>
          <cell r="D668">
            <v>391</v>
          </cell>
          <cell r="E668">
            <v>100000</v>
          </cell>
          <cell r="F668" t="str">
            <v>UNIDAD</v>
          </cell>
        </row>
        <row r="669">
          <cell r="B669">
            <v>31201522</v>
          </cell>
          <cell r="C669" t="str">
            <v>Cinta de transferencia adhesiva</v>
          </cell>
          <cell r="D669">
            <v>342</v>
          </cell>
          <cell r="E669">
            <v>3707</v>
          </cell>
          <cell r="F669" t="str">
            <v>UNIDAD</v>
          </cell>
        </row>
        <row r="670">
          <cell r="B670">
            <v>31201524</v>
          </cell>
          <cell r="C670" t="str">
            <v>Cinta para codificacion de color</v>
          </cell>
          <cell r="D670">
            <v>343</v>
          </cell>
          <cell r="E670">
            <v>10811</v>
          </cell>
          <cell r="F670" t="str">
            <v>UNIDAD</v>
          </cell>
        </row>
        <row r="671">
          <cell r="B671">
            <v>31201525</v>
          </cell>
          <cell r="C671" t="str">
            <v>cinta de Vinil</v>
          </cell>
          <cell r="D671">
            <v>342</v>
          </cell>
          <cell r="E671">
            <v>8500</v>
          </cell>
          <cell r="F671" t="str">
            <v>UNIDAD</v>
          </cell>
        </row>
        <row r="672">
          <cell r="B672">
            <v>31201601</v>
          </cell>
          <cell r="C672" t="str">
            <v>Adhesivos quimicos</v>
          </cell>
          <cell r="D672">
            <v>334</v>
          </cell>
          <cell r="E672">
            <v>12000</v>
          </cell>
          <cell r="F672" t="str">
            <v>UNIDAD</v>
          </cell>
        </row>
        <row r="673">
          <cell r="B673">
            <v>31201603</v>
          </cell>
          <cell r="C673" t="str">
            <v>Gomas</v>
          </cell>
          <cell r="D673">
            <v>325</v>
          </cell>
          <cell r="E673">
            <v>46000</v>
          </cell>
          <cell r="F673" t="str">
            <v>UNIDAD</v>
          </cell>
        </row>
        <row r="674">
          <cell r="B674">
            <v>31201605</v>
          </cell>
          <cell r="C674" t="str">
            <v>Masillas</v>
          </cell>
          <cell r="D674">
            <v>355</v>
          </cell>
          <cell r="E674">
            <v>9000</v>
          </cell>
          <cell r="F674" t="str">
            <v>KILO</v>
          </cell>
        </row>
        <row r="675">
          <cell r="B675">
            <v>31211501</v>
          </cell>
          <cell r="C675" t="str">
            <v>Pinturas al esmalte</v>
          </cell>
          <cell r="D675">
            <v>355</v>
          </cell>
          <cell r="E675">
            <v>14000</v>
          </cell>
          <cell r="F675" t="str">
            <v>UNIDAD</v>
          </cell>
        </row>
        <row r="676">
          <cell r="B676">
            <v>31211505</v>
          </cell>
          <cell r="C676" t="str">
            <v>Pinturas aceitosas</v>
          </cell>
          <cell r="D676">
            <v>355</v>
          </cell>
          <cell r="E676">
            <v>35000</v>
          </cell>
          <cell r="F676" t="str">
            <v>BIDON</v>
          </cell>
        </row>
        <row r="677">
          <cell r="B677">
            <v>31211506</v>
          </cell>
          <cell r="C677" t="str">
            <v>Pinturas de latex</v>
          </cell>
          <cell r="D677">
            <v>355</v>
          </cell>
          <cell r="E677">
            <v>100000</v>
          </cell>
          <cell r="F677" t="str">
            <v>CAJA</v>
          </cell>
        </row>
        <row r="678">
          <cell r="B678">
            <v>31211508</v>
          </cell>
          <cell r="C678" t="str">
            <v>Pinturas acrilicas</v>
          </cell>
          <cell r="D678">
            <v>355</v>
          </cell>
          <cell r="E678">
            <v>85000</v>
          </cell>
          <cell r="F678" t="str">
            <v>BIDON</v>
          </cell>
        </row>
        <row r="679">
          <cell r="B679">
            <v>31211509</v>
          </cell>
          <cell r="C679" t="str">
            <v>Pinturas de imprimacion al esmalte</v>
          </cell>
          <cell r="D679">
            <v>355</v>
          </cell>
          <cell r="E679">
            <v>55000</v>
          </cell>
          <cell r="F679" t="str">
            <v>FRASCO</v>
          </cell>
        </row>
        <row r="680">
          <cell r="B680">
            <v>31211604</v>
          </cell>
          <cell r="C680" t="str">
            <v>Diluyentes para pinturas</v>
          </cell>
          <cell r="D680">
            <v>355</v>
          </cell>
          <cell r="E680">
            <v>19250</v>
          </cell>
          <cell r="F680" t="str">
            <v>CAJA</v>
          </cell>
        </row>
        <row r="681">
          <cell r="B681">
            <v>31211701</v>
          </cell>
          <cell r="C681" t="str">
            <v>Esmaltes</v>
          </cell>
          <cell r="D681">
            <v>355</v>
          </cell>
          <cell r="E681">
            <v>52000</v>
          </cell>
          <cell r="F681" t="str">
            <v>BIDON</v>
          </cell>
        </row>
        <row r="682">
          <cell r="B682">
            <v>31211702</v>
          </cell>
          <cell r="C682" t="str">
            <v>Lustres</v>
          </cell>
          <cell r="D682">
            <v>355</v>
          </cell>
          <cell r="E682">
            <v>14000</v>
          </cell>
          <cell r="F682" t="str">
            <v>BIDON</v>
          </cell>
        </row>
        <row r="683">
          <cell r="B683">
            <v>31211704</v>
          </cell>
          <cell r="C683" t="str">
            <v>Selladores</v>
          </cell>
          <cell r="D683">
            <v>355</v>
          </cell>
          <cell r="E683">
            <v>115000</v>
          </cell>
          <cell r="F683" t="str">
            <v>BIDON</v>
          </cell>
        </row>
        <row r="684">
          <cell r="B684">
            <v>31211705</v>
          </cell>
          <cell r="C684" t="str">
            <v>Barniza de laca</v>
          </cell>
          <cell r="D684">
            <v>355</v>
          </cell>
          <cell r="E684">
            <v>46545</v>
          </cell>
          <cell r="F684" t="str">
            <v>BIDON</v>
          </cell>
        </row>
        <row r="685">
          <cell r="B685">
            <v>31211706</v>
          </cell>
          <cell r="C685" t="str">
            <v>Tinturas</v>
          </cell>
          <cell r="D685">
            <v>355</v>
          </cell>
          <cell r="E685">
            <v>410300</v>
          </cell>
          <cell r="F685" t="str">
            <v>FRASCO</v>
          </cell>
        </row>
        <row r="686">
          <cell r="B686">
            <v>31211707</v>
          </cell>
          <cell r="C686" t="str">
            <v>Barnices</v>
          </cell>
          <cell r="D686">
            <v>355</v>
          </cell>
          <cell r="E686">
            <v>54200</v>
          </cell>
          <cell r="F686" t="str">
            <v>BIDON</v>
          </cell>
        </row>
        <row r="687">
          <cell r="B687">
            <v>31211708</v>
          </cell>
          <cell r="C687" t="str">
            <v>Recubrimiento de polvo</v>
          </cell>
          <cell r="D687">
            <v>355</v>
          </cell>
          <cell r="E687">
            <v>88000</v>
          </cell>
          <cell r="F687" t="str">
            <v>UNIDAD</v>
          </cell>
        </row>
        <row r="688">
          <cell r="B688">
            <v>31211801</v>
          </cell>
          <cell r="C688" t="str">
            <v>Quita pinturas y eliminadores de barniz</v>
          </cell>
          <cell r="D688">
            <v>355</v>
          </cell>
          <cell r="E688">
            <v>6000</v>
          </cell>
          <cell r="F688" t="str">
            <v>BIDON</v>
          </cell>
        </row>
        <row r="689">
          <cell r="B689">
            <v>31211802</v>
          </cell>
          <cell r="C689" t="str">
            <v>Decapantes para pinturas y barnices</v>
          </cell>
          <cell r="D689">
            <v>355</v>
          </cell>
          <cell r="E689">
            <v>18625</v>
          </cell>
          <cell r="F689" t="str">
            <v>Litro</v>
          </cell>
        </row>
        <row r="690">
          <cell r="B690">
            <v>31211803</v>
          </cell>
          <cell r="C690" t="str">
            <v>Diluyentes para pinturas y barnices</v>
          </cell>
          <cell r="D690">
            <v>355</v>
          </cell>
          <cell r="E690">
            <v>27747</v>
          </cell>
          <cell r="F690" t="str">
            <v>BIDON</v>
          </cell>
        </row>
        <row r="691">
          <cell r="B691">
            <v>31211903</v>
          </cell>
          <cell r="C691" t="str">
            <v>Equipo para proteccion</v>
          </cell>
          <cell r="D691">
            <v>395</v>
          </cell>
          <cell r="E691">
            <v>800000</v>
          </cell>
          <cell r="F691" t="str">
            <v>JUEGO</v>
          </cell>
        </row>
        <row r="692">
          <cell r="B692">
            <v>31211904</v>
          </cell>
          <cell r="C692" t="str">
            <v>Brochas</v>
          </cell>
          <cell r="D692">
            <v>394</v>
          </cell>
          <cell r="E692">
            <v>5115</v>
          </cell>
          <cell r="F692" t="str">
            <v>UNIDAD</v>
          </cell>
        </row>
        <row r="693">
          <cell r="B693">
            <v>31211906</v>
          </cell>
          <cell r="C693" t="str">
            <v>Rodillos de pintar</v>
          </cell>
          <cell r="D693">
            <v>394</v>
          </cell>
          <cell r="E693">
            <v>18000</v>
          </cell>
          <cell r="F693" t="str">
            <v>UNIDAD</v>
          </cell>
        </row>
        <row r="694">
          <cell r="B694">
            <v>31211912</v>
          </cell>
          <cell r="C694" t="str">
            <v>Varillas telescopicas</v>
          </cell>
          <cell r="D694">
            <v>535</v>
          </cell>
          <cell r="E694">
            <v>8343000</v>
          </cell>
          <cell r="F694" t="str">
            <v>UNIDAD</v>
          </cell>
        </row>
        <row r="695">
          <cell r="B695">
            <v>31231104</v>
          </cell>
          <cell r="C695" t="str">
            <v>Bronce en barra labrada</v>
          </cell>
          <cell r="D695">
            <v>397</v>
          </cell>
          <cell r="E695">
            <v>16000</v>
          </cell>
          <cell r="F695" t="str">
            <v>KILO</v>
          </cell>
        </row>
        <row r="696">
          <cell r="B696">
            <v>31231111</v>
          </cell>
          <cell r="C696" t="str">
            <v>Estano en barra labrada</v>
          </cell>
          <cell r="D696">
            <v>397</v>
          </cell>
          <cell r="E696">
            <v>7990</v>
          </cell>
          <cell r="F696" t="str">
            <v>UNIDAD</v>
          </cell>
        </row>
        <row r="697">
          <cell r="B697">
            <v>31231116</v>
          </cell>
          <cell r="C697" t="str">
            <v>Acero en barra labrada</v>
          </cell>
          <cell r="D697">
            <v>426</v>
          </cell>
          <cell r="E697">
            <v>50000</v>
          </cell>
          <cell r="F697" t="str">
            <v>UNIDAD</v>
          </cell>
        </row>
        <row r="698">
          <cell r="B698">
            <v>31231210</v>
          </cell>
          <cell r="C698" t="str">
            <v>Acero inoxidable en placas labrado</v>
          </cell>
          <cell r="D698">
            <v>426</v>
          </cell>
          <cell r="E698">
            <v>250000</v>
          </cell>
          <cell r="F698" t="str">
            <v>UNIDAD</v>
          </cell>
        </row>
        <row r="699">
          <cell r="B699">
            <v>31231216</v>
          </cell>
          <cell r="C699" t="str">
            <v>Acero en placas labrado</v>
          </cell>
          <cell r="D699">
            <v>426</v>
          </cell>
          <cell r="E699">
            <v>189000</v>
          </cell>
          <cell r="F699" t="str">
            <v>UNIDAD</v>
          </cell>
        </row>
        <row r="700">
          <cell r="B700">
            <v>31231302</v>
          </cell>
          <cell r="C700" t="str">
            <v>Tuberia de cobre</v>
          </cell>
          <cell r="D700">
            <v>397</v>
          </cell>
          <cell r="E700">
            <v>29165</v>
          </cell>
          <cell r="F700" t="str">
            <v>METRO</v>
          </cell>
        </row>
        <row r="701">
          <cell r="B701">
            <v>31231308</v>
          </cell>
          <cell r="C701" t="str">
            <v>Tuberia de bronce</v>
          </cell>
          <cell r="D701">
            <v>397</v>
          </cell>
          <cell r="E701">
            <v>5150</v>
          </cell>
          <cell r="F701" t="str">
            <v>UNIDAD</v>
          </cell>
        </row>
        <row r="702">
          <cell r="B702">
            <v>31231311</v>
          </cell>
          <cell r="C702" t="str">
            <v>Tuberia de hierro</v>
          </cell>
          <cell r="D702">
            <v>426</v>
          </cell>
          <cell r="E702">
            <v>44948</v>
          </cell>
          <cell r="F702" t="str">
            <v>UNIDAD</v>
          </cell>
        </row>
        <row r="703">
          <cell r="B703">
            <v>31231312</v>
          </cell>
          <cell r="C703" t="str">
            <v>Tuberia de cemento</v>
          </cell>
          <cell r="D703">
            <v>425</v>
          </cell>
          <cell r="E703">
            <v>1550000</v>
          </cell>
          <cell r="F703" t="str">
            <v>UNIDAD</v>
          </cell>
        </row>
        <row r="704">
          <cell r="B704">
            <v>31231313</v>
          </cell>
          <cell r="C704" t="str">
            <v>Tuberia de plastico</v>
          </cell>
          <cell r="D704">
            <v>398</v>
          </cell>
          <cell r="E704">
            <v>1200</v>
          </cell>
          <cell r="F704" t="str">
            <v>UNIDAD</v>
          </cell>
        </row>
        <row r="705">
          <cell r="B705">
            <v>31231314</v>
          </cell>
          <cell r="C705" t="str">
            <v>Tuberia de goma</v>
          </cell>
          <cell r="D705">
            <v>398</v>
          </cell>
          <cell r="E705">
            <v>550</v>
          </cell>
          <cell r="F705" t="str">
            <v>UNIDAD</v>
          </cell>
        </row>
        <row r="706">
          <cell r="B706">
            <v>31241501</v>
          </cell>
          <cell r="C706" t="str">
            <v>Lentes</v>
          </cell>
          <cell r="D706">
            <v>538</v>
          </cell>
          <cell r="E706">
            <v>55000</v>
          </cell>
          <cell r="F706" t="str">
            <v>Unidad (Nr</v>
          </cell>
        </row>
        <row r="707">
          <cell r="B707">
            <v>31241601</v>
          </cell>
          <cell r="C707" t="str">
            <v>Cristales de filtro</v>
          </cell>
          <cell r="D707">
            <v>345</v>
          </cell>
          <cell r="E707">
            <v>185000</v>
          </cell>
          <cell r="F707" t="str">
            <v>UNIDAD</v>
          </cell>
        </row>
        <row r="708">
          <cell r="B708">
            <v>31241604</v>
          </cell>
          <cell r="C708" t="str">
            <v>Cristales de prismas</v>
          </cell>
          <cell r="D708">
            <v>345</v>
          </cell>
          <cell r="E708">
            <v>22000</v>
          </cell>
          <cell r="F708" t="str">
            <v>UNIDAD</v>
          </cell>
        </row>
        <row r="709">
          <cell r="B709">
            <v>31241801</v>
          </cell>
          <cell r="C709" t="str">
            <v>Filtros opticos de banda ancha</v>
          </cell>
          <cell r="D709">
            <v>538</v>
          </cell>
          <cell r="E709">
            <v>35750</v>
          </cell>
          <cell r="F709" t="str">
            <v>UNIDAD</v>
          </cell>
        </row>
        <row r="710">
          <cell r="B710">
            <v>31241806</v>
          </cell>
          <cell r="C710" t="str">
            <v>Filtros de pelicula de plastico</v>
          </cell>
          <cell r="D710">
            <v>538</v>
          </cell>
          <cell r="E710">
            <v>2500</v>
          </cell>
          <cell r="F710" t="str">
            <v>UNIDAD</v>
          </cell>
        </row>
        <row r="711">
          <cell r="B711">
            <v>31241807</v>
          </cell>
          <cell r="C711" t="str">
            <v>Filtros visuales</v>
          </cell>
          <cell r="D711">
            <v>538</v>
          </cell>
          <cell r="E711">
            <v>4200000</v>
          </cell>
          <cell r="F711" t="str">
            <v>UNIDAD</v>
          </cell>
        </row>
        <row r="712">
          <cell r="B712">
            <v>31242206</v>
          </cell>
          <cell r="C712" t="str">
            <v>Vidrios opticamente planos</v>
          </cell>
          <cell r="D712">
            <v>345</v>
          </cell>
          <cell r="E712">
            <v>163109</v>
          </cell>
          <cell r="F712" t="str">
            <v>Unidad (Nr</v>
          </cell>
        </row>
        <row r="713">
          <cell r="B713">
            <v>31251501</v>
          </cell>
          <cell r="C713" t="str">
            <v>Actuadores electricos</v>
          </cell>
          <cell r="D713">
            <v>595</v>
          </cell>
          <cell r="E713">
            <v>1205000</v>
          </cell>
          <cell r="F713" t="str">
            <v>EVENTO</v>
          </cell>
        </row>
        <row r="714">
          <cell r="B714">
            <v>31261601</v>
          </cell>
          <cell r="C714" t="str">
            <v>Cascos y envolturas de plastico</v>
          </cell>
          <cell r="D714">
            <v>393</v>
          </cell>
          <cell r="E714">
            <v>45000</v>
          </cell>
          <cell r="F714" t="str">
            <v>UNIDAD</v>
          </cell>
        </row>
        <row r="715">
          <cell r="B715">
            <v>31371002</v>
          </cell>
          <cell r="C715" t="str">
            <v>Lana aisladora</v>
          </cell>
          <cell r="D715">
            <v>321</v>
          </cell>
          <cell r="E715">
            <v>5000</v>
          </cell>
          <cell r="F715" t="str">
            <v>Unidad (Nr</v>
          </cell>
        </row>
        <row r="716">
          <cell r="B716">
            <v>32101504</v>
          </cell>
          <cell r="C716" t="str">
            <v>Ensamblajes de circuitos montados en superficie</v>
          </cell>
          <cell r="D716">
            <v>538</v>
          </cell>
          <cell r="E716">
            <v>15000000</v>
          </cell>
          <cell r="F716" t="str">
            <v>UNIDAD</v>
          </cell>
        </row>
        <row r="717">
          <cell r="B717">
            <v>32101514</v>
          </cell>
          <cell r="C717" t="str">
            <v>Amplificadores</v>
          </cell>
          <cell r="D717">
            <v>536</v>
          </cell>
          <cell r="E717">
            <v>1020000</v>
          </cell>
          <cell r="F717" t="str">
            <v>UNIDAD</v>
          </cell>
        </row>
        <row r="718">
          <cell r="B718">
            <v>32101519</v>
          </cell>
          <cell r="C718" t="str">
            <v>Detectores</v>
          </cell>
          <cell r="D718">
            <v>538</v>
          </cell>
          <cell r="E718">
            <v>9000000</v>
          </cell>
          <cell r="F718" t="str">
            <v>UNIDAD</v>
          </cell>
        </row>
        <row r="719">
          <cell r="B719">
            <v>32101522</v>
          </cell>
          <cell r="C719" t="str">
            <v>Aisladores</v>
          </cell>
          <cell r="D719">
            <v>536</v>
          </cell>
          <cell r="E719">
            <v>37511</v>
          </cell>
          <cell r="F719" t="str">
            <v>UNIDAD</v>
          </cell>
        </row>
        <row r="720">
          <cell r="B720">
            <v>32101525</v>
          </cell>
          <cell r="C720" t="str">
            <v>Multiplexores</v>
          </cell>
          <cell r="D720">
            <v>536</v>
          </cell>
          <cell r="E720">
            <v>70000000</v>
          </cell>
          <cell r="F720" t="str">
            <v>UNIDAD</v>
          </cell>
        </row>
        <row r="721">
          <cell r="B721">
            <v>32101601</v>
          </cell>
          <cell r="C721" t="str">
            <v>Memoria de acceso aleatorio (RAM)</v>
          </cell>
          <cell r="D721">
            <v>543</v>
          </cell>
          <cell r="E721">
            <v>532570</v>
          </cell>
          <cell r="F721" t="str">
            <v>Unidad (Nr</v>
          </cell>
        </row>
        <row r="722">
          <cell r="B722">
            <v>32101602</v>
          </cell>
          <cell r="C722" t="str">
            <v>Memoria RAM dinamica (DRAM)</v>
          </cell>
          <cell r="D722">
            <v>543</v>
          </cell>
          <cell r="E722">
            <v>222952</v>
          </cell>
          <cell r="F722" t="str">
            <v>Unidad (Nr</v>
          </cell>
        </row>
        <row r="723">
          <cell r="B723">
            <v>32101609</v>
          </cell>
          <cell r="C723" t="str">
            <v>Circuitos integrados de aplicaciones especificas (ASIC)</v>
          </cell>
          <cell r="D723">
            <v>538</v>
          </cell>
          <cell r="E723">
            <v>59372195</v>
          </cell>
          <cell r="F723" t="str">
            <v>UNIDAD</v>
          </cell>
        </row>
        <row r="724">
          <cell r="B724">
            <v>32101620</v>
          </cell>
          <cell r="C724" t="str">
            <v>Circuitos integrados digitales</v>
          </cell>
          <cell r="D724">
            <v>543</v>
          </cell>
          <cell r="E724">
            <v>5000</v>
          </cell>
          <cell r="F724" t="str">
            <v>UNIDAD</v>
          </cell>
        </row>
        <row r="725">
          <cell r="B725">
            <v>32101622</v>
          </cell>
          <cell r="C725" t="str">
            <v>Memoria flash</v>
          </cell>
          <cell r="D725">
            <v>543</v>
          </cell>
          <cell r="E725">
            <v>356374</v>
          </cell>
          <cell r="F725" t="str">
            <v>UNIDAD</v>
          </cell>
        </row>
        <row r="726">
          <cell r="B726">
            <v>32101626</v>
          </cell>
          <cell r="C726" t="str">
            <v>Microprocesadores</v>
          </cell>
          <cell r="D726">
            <v>543</v>
          </cell>
          <cell r="E726">
            <v>3500000</v>
          </cell>
          <cell r="F726" t="str">
            <v>UNIDAD</v>
          </cell>
        </row>
        <row r="727">
          <cell r="B727">
            <v>32111501</v>
          </cell>
          <cell r="C727" t="str">
            <v>Diodos de microondas</v>
          </cell>
          <cell r="D727">
            <v>543</v>
          </cell>
          <cell r="E727">
            <v>218561880</v>
          </cell>
          <cell r="F727" t="str">
            <v>UNIDAD</v>
          </cell>
        </row>
        <row r="728">
          <cell r="B728">
            <v>32111509</v>
          </cell>
          <cell r="C728" t="str">
            <v>Diodos de energia</v>
          </cell>
          <cell r="D728">
            <v>543</v>
          </cell>
          <cell r="E728">
            <v>1400</v>
          </cell>
          <cell r="F728" t="str">
            <v>UNIDAD</v>
          </cell>
        </row>
        <row r="729">
          <cell r="B729">
            <v>32111604</v>
          </cell>
          <cell r="C729" t="str">
            <v>Chips de transistor</v>
          </cell>
          <cell r="D729">
            <v>532</v>
          </cell>
          <cell r="E729">
            <v>8200000</v>
          </cell>
          <cell r="F729" t="str">
            <v>CAJA</v>
          </cell>
        </row>
        <row r="730">
          <cell r="B730">
            <v>32111608</v>
          </cell>
          <cell r="C730" t="str">
            <v>Transistores uniempalme</v>
          </cell>
          <cell r="D730">
            <v>532</v>
          </cell>
          <cell r="E730">
            <v>5000</v>
          </cell>
          <cell r="F730" t="str">
            <v>UNIDAD</v>
          </cell>
        </row>
        <row r="731">
          <cell r="B731">
            <v>32121609</v>
          </cell>
          <cell r="C731" t="str">
            <v>Resistencias fijas</v>
          </cell>
          <cell r="D731">
            <v>533</v>
          </cell>
          <cell r="E731">
            <v>47220</v>
          </cell>
          <cell r="F731" t="str">
            <v>UNIDAD</v>
          </cell>
        </row>
        <row r="732">
          <cell r="B732">
            <v>32121706</v>
          </cell>
          <cell r="C732" t="str">
            <v>Redes RC de condensadores o resistencias</v>
          </cell>
          <cell r="D732">
            <v>532</v>
          </cell>
          <cell r="E732">
            <v>20000</v>
          </cell>
          <cell r="F732" t="str">
            <v>UNIDAD</v>
          </cell>
        </row>
        <row r="733">
          <cell r="B733">
            <v>32131009</v>
          </cell>
          <cell r="C733" t="str">
            <v>Aisladores para disipadores de calor</v>
          </cell>
          <cell r="D733">
            <v>532</v>
          </cell>
          <cell r="E733">
            <v>170000</v>
          </cell>
          <cell r="F733" t="str">
            <v>Unidad (Nr</v>
          </cell>
        </row>
        <row r="734">
          <cell r="B734">
            <v>32141009</v>
          </cell>
          <cell r="C734" t="str">
            <v>Tubos fotoelectricos</v>
          </cell>
          <cell r="D734">
            <v>536</v>
          </cell>
          <cell r="E734">
            <v>5000</v>
          </cell>
          <cell r="F734" t="str">
            <v>UNIDAD</v>
          </cell>
        </row>
        <row r="735">
          <cell r="B735">
            <v>32141014</v>
          </cell>
          <cell r="C735" t="str">
            <v>Tubos de tetrodo</v>
          </cell>
          <cell r="D735">
            <v>535</v>
          </cell>
          <cell r="E735">
            <v>500</v>
          </cell>
          <cell r="F735" t="str">
            <v>UNIDAD</v>
          </cell>
        </row>
        <row r="736">
          <cell r="B736">
            <v>32141107</v>
          </cell>
          <cell r="C736" t="str">
            <v>Zocalos de tubo</v>
          </cell>
          <cell r="D736">
            <v>536</v>
          </cell>
          <cell r="E736">
            <v>3000</v>
          </cell>
          <cell r="F736" t="str">
            <v>Unidad (Nr</v>
          </cell>
        </row>
        <row r="737">
          <cell r="B737">
            <v>39101601</v>
          </cell>
          <cell r="C737" t="str">
            <v>Lamparas halogenas</v>
          </cell>
          <cell r="D737">
            <v>535</v>
          </cell>
          <cell r="E737">
            <v>1500000</v>
          </cell>
          <cell r="F737" t="str">
            <v>UNIDAD</v>
          </cell>
        </row>
        <row r="738">
          <cell r="B738">
            <v>39101604</v>
          </cell>
          <cell r="C738" t="str">
            <v>Lamparas de alcohol</v>
          </cell>
          <cell r="D738">
            <v>538</v>
          </cell>
          <cell r="E738">
            <v>45000</v>
          </cell>
          <cell r="F738" t="str">
            <v>UNIDAD</v>
          </cell>
        </row>
        <row r="739">
          <cell r="B739">
            <v>39101605</v>
          </cell>
          <cell r="C739" t="str">
            <v>Lamparas fluorescentes</v>
          </cell>
          <cell r="D739">
            <v>538</v>
          </cell>
          <cell r="E739">
            <v>25000</v>
          </cell>
          <cell r="F739" t="str">
            <v>Unidad (Nr</v>
          </cell>
        </row>
        <row r="740">
          <cell r="B740">
            <v>39101610</v>
          </cell>
          <cell r="C740" t="str">
            <v>Lamparas de filamento</v>
          </cell>
          <cell r="D740">
            <v>534</v>
          </cell>
          <cell r="E740">
            <v>43500</v>
          </cell>
          <cell r="F740" t="str">
            <v>UNIDAD</v>
          </cell>
        </row>
        <row r="741">
          <cell r="B741">
            <v>39101612</v>
          </cell>
          <cell r="C741" t="str">
            <v>Lamparas incandescentes</v>
          </cell>
          <cell r="D741">
            <v>534</v>
          </cell>
          <cell r="E741">
            <v>1859</v>
          </cell>
          <cell r="F741" t="str">
            <v>UNIDAD</v>
          </cell>
        </row>
        <row r="742">
          <cell r="B742">
            <v>39101614</v>
          </cell>
          <cell r="C742" t="str">
            <v>Lamparas de haluro-metalico</v>
          </cell>
          <cell r="D742">
            <v>535</v>
          </cell>
          <cell r="E742">
            <v>40000</v>
          </cell>
          <cell r="F742" t="str">
            <v>UNIDAD</v>
          </cell>
        </row>
        <row r="743">
          <cell r="B743">
            <v>39101615</v>
          </cell>
          <cell r="C743" t="str">
            <v>Lamparas de vapor de mercurio</v>
          </cell>
          <cell r="D743">
            <v>535</v>
          </cell>
          <cell r="E743">
            <v>45980</v>
          </cell>
          <cell r="F743" t="str">
            <v>UNIDAD</v>
          </cell>
        </row>
        <row r="744">
          <cell r="B744">
            <v>39101616</v>
          </cell>
          <cell r="C744" t="str">
            <v>Lamparas de rayos ultravioleta (UV)</v>
          </cell>
          <cell r="D744">
            <v>535</v>
          </cell>
          <cell r="E744">
            <v>50000</v>
          </cell>
          <cell r="F744" t="str">
            <v>UNIDAD</v>
          </cell>
        </row>
        <row r="745">
          <cell r="B745">
            <v>39101617</v>
          </cell>
          <cell r="C745" t="str">
            <v>Lamparas de alta presion de sodio</v>
          </cell>
          <cell r="D745">
            <v>535</v>
          </cell>
          <cell r="E745">
            <v>65000</v>
          </cell>
          <cell r="F745" t="str">
            <v>UNIDAD</v>
          </cell>
        </row>
        <row r="746">
          <cell r="B746">
            <v>39101701</v>
          </cell>
          <cell r="C746" t="str">
            <v>Tubos fluorescentes</v>
          </cell>
          <cell r="D746">
            <v>343</v>
          </cell>
          <cell r="E746">
            <v>100000</v>
          </cell>
          <cell r="F746" t="str">
            <v>UNIDAD</v>
          </cell>
        </row>
        <row r="747">
          <cell r="B747">
            <v>39101801</v>
          </cell>
          <cell r="C747" t="str">
            <v>Filamento de Lampara</v>
          </cell>
          <cell r="D747">
            <v>343</v>
          </cell>
          <cell r="E747">
            <v>30800</v>
          </cell>
          <cell r="F747" t="str">
            <v>UNIDAD</v>
          </cell>
        </row>
        <row r="748">
          <cell r="B748">
            <v>39111501</v>
          </cell>
          <cell r="C748" t="str">
            <v>Artefactos fluorescentes</v>
          </cell>
          <cell r="D748">
            <v>343</v>
          </cell>
          <cell r="E748">
            <v>10000</v>
          </cell>
          <cell r="F748" t="str">
            <v>UNIDAD</v>
          </cell>
        </row>
        <row r="749">
          <cell r="B749">
            <v>39111509</v>
          </cell>
          <cell r="C749" t="str">
            <v>Lamparas de pie</v>
          </cell>
          <cell r="D749">
            <v>343</v>
          </cell>
          <cell r="E749">
            <v>50000</v>
          </cell>
          <cell r="F749" t="str">
            <v>Unidad (Nr</v>
          </cell>
        </row>
        <row r="750">
          <cell r="B750">
            <v>39111510</v>
          </cell>
          <cell r="C750" t="str">
            <v>Lamparas de mesa</v>
          </cell>
          <cell r="D750">
            <v>343</v>
          </cell>
          <cell r="E750">
            <v>20250</v>
          </cell>
          <cell r="F750" t="str">
            <v>UNIDAD</v>
          </cell>
        </row>
        <row r="751">
          <cell r="B751">
            <v>39111520</v>
          </cell>
          <cell r="C751" t="str">
            <v>Artefactos de alumbrado halogeno</v>
          </cell>
          <cell r="D751">
            <v>343</v>
          </cell>
          <cell r="E751">
            <v>2800</v>
          </cell>
          <cell r="F751" t="str">
            <v>UNIDAD</v>
          </cell>
        </row>
        <row r="752">
          <cell r="B752">
            <v>39111521</v>
          </cell>
          <cell r="C752" t="str">
            <v>Plafones</v>
          </cell>
          <cell r="D752">
            <v>343</v>
          </cell>
          <cell r="E752">
            <v>15000</v>
          </cell>
          <cell r="F752" t="str">
            <v>UNIDAD</v>
          </cell>
        </row>
        <row r="753">
          <cell r="B753">
            <v>39111603</v>
          </cell>
          <cell r="C753" t="str">
            <v>Alumbrado de la via publica</v>
          </cell>
          <cell r="D753">
            <v>343</v>
          </cell>
          <cell r="E753">
            <v>102130</v>
          </cell>
          <cell r="F753" t="str">
            <v>UNIDAD</v>
          </cell>
        </row>
        <row r="754">
          <cell r="B754">
            <v>39111608</v>
          </cell>
          <cell r="C754" t="str">
            <v>Alumbrado de zonas residenciales</v>
          </cell>
          <cell r="D754">
            <v>538</v>
          </cell>
          <cell r="E754">
            <v>60000</v>
          </cell>
          <cell r="F754" t="str">
            <v>UNIDAD</v>
          </cell>
        </row>
        <row r="755">
          <cell r="B755">
            <v>39111609</v>
          </cell>
          <cell r="C755" t="str">
            <v>Linternas de queroseno, propano o butano</v>
          </cell>
          <cell r="D755">
            <v>343</v>
          </cell>
          <cell r="E755">
            <v>69000</v>
          </cell>
          <cell r="F755" t="str">
            <v>UNIDAD</v>
          </cell>
        </row>
        <row r="756">
          <cell r="B756">
            <v>39111702</v>
          </cell>
          <cell r="C756" t="str">
            <v>Lamparas portatiles</v>
          </cell>
          <cell r="D756">
            <v>343</v>
          </cell>
          <cell r="E756">
            <v>45000</v>
          </cell>
          <cell r="F756" t="str">
            <v>Unidad (Nr</v>
          </cell>
        </row>
        <row r="757">
          <cell r="B757">
            <v>39111706</v>
          </cell>
          <cell r="C757" t="str">
            <v>Luces de emergencia o estroboscopicas</v>
          </cell>
          <cell r="D757">
            <v>538</v>
          </cell>
          <cell r="E757">
            <v>138000</v>
          </cell>
          <cell r="F757" t="str">
            <v>UNIDAD</v>
          </cell>
        </row>
        <row r="758">
          <cell r="B758">
            <v>39111801</v>
          </cell>
          <cell r="C758" t="str">
            <v>Resistencias de lamparas</v>
          </cell>
          <cell r="D758">
            <v>343</v>
          </cell>
          <cell r="E758">
            <v>47220</v>
          </cell>
          <cell r="F758" t="str">
            <v>UNIDAD</v>
          </cell>
        </row>
        <row r="759">
          <cell r="B759">
            <v>39111803</v>
          </cell>
          <cell r="C759" t="str">
            <v>Portalamparas</v>
          </cell>
          <cell r="D759">
            <v>344</v>
          </cell>
          <cell r="E759">
            <v>76000</v>
          </cell>
          <cell r="F759" t="str">
            <v>UNIDAD</v>
          </cell>
        </row>
        <row r="760">
          <cell r="B760">
            <v>39111808</v>
          </cell>
          <cell r="C760" t="str">
            <v>Rejillas</v>
          </cell>
          <cell r="D760">
            <v>343</v>
          </cell>
          <cell r="E760">
            <v>20000</v>
          </cell>
          <cell r="F760" t="str">
            <v>UNIDAD</v>
          </cell>
        </row>
        <row r="761">
          <cell r="B761">
            <v>39111810</v>
          </cell>
          <cell r="C761" t="str">
            <v>Interruptor de lampara</v>
          </cell>
          <cell r="D761">
            <v>343</v>
          </cell>
          <cell r="E761">
            <v>10000</v>
          </cell>
          <cell r="F761" t="str">
            <v>UNIDAD</v>
          </cell>
        </row>
        <row r="762">
          <cell r="B762">
            <v>39111813</v>
          </cell>
          <cell r="C762" t="str">
            <v>Brazos de lampara</v>
          </cell>
          <cell r="D762">
            <v>343</v>
          </cell>
          <cell r="E762">
            <v>158000</v>
          </cell>
          <cell r="F762" t="str">
            <v>UNIDAD</v>
          </cell>
        </row>
        <row r="763">
          <cell r="B763">
            <v>39121001</v>
          </cell>
          <cell r="C763" t="str">
            <v>Transformadores de potencia de distribucion</v>
          </cell>
          <cell r="D763">
            <v>343</v>
          </cell>
          <cell r="E763">
            <v>6000000</v>
          </cell>
          <cell r="F763" t="str">
            <v>EVENTO</v>
          </cell>
        </row>
        <row r="764">
          <cell r="B764">
            <v>39121003</v>
          </cell>
          <cell r="C764" t="str">
            <v>Transformadores de instrumentos</v>
          </cell>
          <cell r="D764">
            <v>343</v>
          </cell>
          <cell r="E764">
            <v>218750000</v>
          </cell>
          <cell r="F764" t="str">
            <v>EVENTO</v>
          </cell>
        </row>
        <row r="765">
          <cell r="B765">
            <v>39121004</v>
          </cell>
          <cell r="C765" t="str">
            <v>Unidades de suministro de energia</v>
          </cell>
          <cell r="D765">
            <v>343</v>
          </cell>
          <cell r="E765">
            <v>1900000</v>
          </cell>
          <cell r="F765" t="str">
            <v>UNIDAD</v>
          </cell>
        </row>
        <row r="766">
          <cell r="B766">
            <v>39121007</v>
          </cell>
          <cell r="C766" t="str">
            <v>Conversores de frecuencia</v>
          </cell>
          <cell r="D766">
            <v>538</v>
          </cell>
          <cell r="E766">
            <v>900000</v>
          </cell>
          <cell r="F766" t="str">
            <v>Unidad (Nr</v>
          </cell>
        </row>
        <row r="767">
          <cell r="B767">
            <v>39121008</v>
          </cell>
          <cell r="C767" t="str">
            <v>Conversores de senales</v>
          </cell>
          <cell r="D767">
            <v>538</v>
          </cell>
          <cell r="E767">
            <v>900000</v>
          </cell>
          <cell r="F767" t="str">
            <v>UNIDAD</v>
          </cell>
        </row>
        <row r="768">
          <cell r="B768">
            <v>39121009</v>
          </cell>
          <cell r="C768" t="str">
            <v>Reguladores de potencia</v>
          </cell>
          <cell r="D768">
            <v>343</v>
          </cell>
          <cell r="E768">
            <v>800000</v>
          </cell>
          <cell r="F768" t="str">
            <v>UNIDAD</v>
          </cell>
        </row>
        <row r="769">
          <cell r="B769">
            <v>39121011</v>
          </cell>
          <cell r="C769" t="str">
            <v>Fuentes de alimentacion continua</v>
          </cell>
          <cell r="D769">
            <v>343</v>
          </cell>
          <cell r="E769">
            <v>60295</v>
          </cell>
          <cell r="F769" t="str">
            <v>UNIDAD</v>
          </cell>
        </row>
        <row r="770">
          <cell r="B770">
            <v>39121015</v>
          </cell>
          <cell r="C770" t="str">
            <v>Reactores</v>
          </cell>
          <cell r="D770">
            <v>538</v>
          </cell>
          <cell r="E770">
            <v>800000</v>
          </cell>
          <cell r="F770" t="str">
            <v>UNIDAD</v>
          </cell>
        </row>
        <row r="771">
          <cell r="B771">
            <v>39121102</v>
          </cell>
          <cell r="C771" t="str">
            <v>Tomas o centros de medidores</v>
          </cell>
          <cell r="D771">
            <v>538</v>
          </cell>
          <cell r="E771">
            <v>4000</v>
          </cell>
          <cell r="F771" t="str">
            <v>UNIDAD</v>
          </cell>
        </row>
        <row r="772">
          <cell r="B772">
            <v>39121103</v>
          </cell>
          <cell r="C772" t="str">
            <v>Paneles</v>
          </cell>
          <cell r="D772">
            <v>343</v>
          </cell>
          <cell r="E772">
            <v>121000</v>
          </cell>
          <cell r="F772" t="str">
            <v>UNIDAD</v>
          </cell>
        </row>
        <row r="773">
          <cell r="B773">
            <v>39121104</v>
          </cell>
          <cell r="C773" t="str">
            <v>Centros de control de motor</v>
          </cell>
          <cell r="D773">
            <v>343</v>
          </cell>
          <cell r="E773">
            <v>1500000</v>
          </cell>
          <cell r="F773" t="str">
            <v>UNIDAD</v>
          </cell>
        </row>
        <row r="774">
          <cell r="B774">
            <v>39121106</v>
          </cell>
          <cell r="C774" t="str">
            <v>Sistemas de control o vigilancia de potencia</v>
          </cell>
          <cell r="D774">
            <v>538</v>
          </cell>
          <cell r="E774">
            <v>1500000</v>
          </cell>
          <cell r="F774" t="str">
            <v>UNIDAD</v>
          </cell>
        </row>
        <row r="775">
          <cell r="B775">
            <v>39121108</v>
          </cell>
          <cell r="C775" t="str">
            <v>Accesorios del panel de control o distribucion</v>
          </cell>
          <cell r="D775">
            <v>538</v>
          </cell>
          <cell r="E775">
            <v>850000</v>
          </cell>
          <cell r="F775" t="str">
            <v>UNIDAD</v>
          </cell>
        </row>
        <row r="776">
          <cell r="B776">
            <v>39121109</v>
          </cell>
          <cell r="C776" t="str">
            <v>Transformadores de transmision</v>
          </cell>
          <cell r="D776">
            <v>343</v>
          </cell>
          <cell r="E776">
            <v>1500000</v>
          </cell>
          <cell r="F776" t="str">
            <v>Unidad (Nr</v>
          </cell>
        </row>
        <row r="777">
          <cell r="B777">
            <v>39121205</v>
          </cell>
          <cell r="C777" t="str">
            <v>Canaletas para cables</v>
          </cell>
          <cell r="D777">
            <v>343</v>
          </cell>
          <cell r="E777">
            <v>12000</v>
          </cell>
          <cell r="F777" t="str">
            <v>METRO</v>
          </cell>
        </row>
        <row r="778">
          <cell r="B778">
            <v>39121303</v>
          </cell>
          <cell r="C778" t="str">
            <v>Cajas electricas</v>
          </cell>
          <cell r="D778">
            <v>343</v>
          </cell>
          <cell r="E778">
            <v>43400</v>
          </cell>
          <cell r="F778" t="str">
            <v>UNIDAD</v>
          </cell>
        </row>
        <row r="779">
          <cell r="B779">
            <v>39121306</v>
          </cell>
          <cell r="C779" t="str">
            <v>Cajas de conmutadores</v>
          </cell>
          <cell r="D779">
            <v>343</v>
          </cell>
          <cell r="E779">
            <v>10000000</v>
          </cell>
          <cell r="F779" t="str">
            <v>UNIDAD</v>
          </cell>
        </row>
        <row r="780">
          <cell r="B780">
            <v>39121308</v>
          </cell>
          <cell r="C780" t="str">
            <v>Cajas de toma de corriente</v>
          </cell>
          <cell r="D780">
            <v>343</v>
          </cell>
          <cell r="E780">
            <v>6000</v>
          </cell>
          <cell r="F780" t="str">
            <v>UNIDAD</v>
          </cell>
        </row>
        <row r="781">
          <cell r="B781">
            <v>39121309</v>
          </cell>
          <cell r="C781" t="str">
            <v>Cajas electricas especiales</v>
          </cell>
          <cell r="D781">
            <v>343</v>
          </cell>
          <cell r="E781">
            <v>57500</v>
          </cell>
          <cell r="F781" t="str">
            <v>UNIDAD</v>
          </cell>
        </row>
        <row r="782">
          <cell r="B782">
            <v>39121310</v>
          </cell>
          <cell r="C782" t="str">
            <v>Cajas de uso general</v>
          </cell>
          <cell r="D782">
            <v>343</v>
          </cell>
          <cell r="E782">
            <v>115000</v>
          </cell>
          <cell r="F782" t="str">
            <v>UNIDAD</v>
          </cell>
        </row>
        <row r="783">
          <cell r="B783">
            <v>39121311</v>
          </cell>
          <cell r="C783" t="str">
            <v>Accesorios electricos</v>
          </cell>
          <cell r="D783">
            <v>343</v>
          </cell>
          <cell r="E783">
            <v>450000</v>
          </cell>
          <cell r="F783" t="str">
            <v>UNIDAD</v>
          </cell>
        </row>
        <row r="784">
          <cell r="B784">
            <v>39121402</v>
          </cell>
          <cell r="C784" t="str">
            <v>Enchufes electricos</v>
          </cell>
          <cell r="D784">
            <v>343</v>
          </cell>
          <cell r="E784">
            <v>9900</v>
          </cell>
          <cell r="F784" t="str">
            <v>UNIDAD</v>
          </cell>
        </row>
        <row r="785">
          <cell r="B785">
            <v>39121403</v>
          </cell>
          <cell r="C785" t="str">
            <v>Enchufes espirales de sujecion</v>
          </cell>
          <cell r="D785">
            <v>343</v>
          </cell>
          <cell r="E785">
            <v>5000</v>
          </cell>
          <cell r="F785" t="str">
            <v>CAJA</v>
          </cell>
        </row>
        <row r="786">
          <cell r="B786">
            <v>39121405</v>
          </cell>
          <cell r="C786" t="str">
            <v>Terminales de cable o alambre</v>
          </cell>
          <cell r="D786">
            <v>343</v>
          </cell>
          <cell r="E786">
            <v>210000</v>
          </cell>
          <cell r="F786" t="str">
            <v>UNIDAD</v>
          </cell>
        </row>
        <row r="787">
          <cell r="B787">
            <v>39121407</v>
          </cell>
          <cell r="C787" t="str">
            <v>Regletas de conexiones</v>
          </cell>
          <cell r="D787">
            <v>538</v>
          </cell>
          <cell r="E787">
            <v>15000</v>
          </cell>
          <cell r="F787" t="str">
            <v>UNIDAD</v>
          </cell>
        </row>
        <row r="788">
          <cell r="B788">
            <v>39121409</v>
          </cell>
          <cell r="C788" t="str">
            <v>Conectores de cables electricos</v>
          </cell>
          <cell r="D788">
            <v>538</v>
          </cell>
          <cell r="E788">
            <v>141264</v>
          </cell>
          <cell r="F788" t="str">
            <v>ROLLO</v>
          </cell>
        </row>
        <row r="789">
          <cell r="B789">
            <v>39121414</v>
          </cell>
          <cell r="C789" t="str">
            <v>Conectores coaxiales</v>
          </cell>
          <cell r="D789">
            <v>343</v>
          </cell>
          <cell r="E789">
            <v>18000</v>
          </cell>
          <cell r="F789" t="str">
            <v>UNIDAD</v>
          </cell>
        </row>
        <row r="790">
          <cell r="B790">
            <v>39121425</v>
          </cell>
          <cell r="C790" t="str">
            <v>Separador de tablero de bornes</v>
          </cell>
          <cell r="D790">
            <v>533</v>
          </cell>
          <cell r="E790">
            <v>10890</v>
          </cell>
          <cell r="F790" t="str">
            <v>UNIDAD</v>
          </cell>
        </row>
        <row r="791">
          <cell r="B791">
            <v>39121429</v>
          </cell>
          <cell r="C791" t="str">
            <v>Conector de fibra optica</v>
          </cell>
          <cell r="D791">
            <v>543</v>
          </cell>
          <cell r="E791">
            <v>41865</v>
          </cell>
          <cell r="F791" t="str">
            <v>UNIDAD</v>
          </cell>
        </row>
        <row r="792">
          <cell r="B792">
            <v>39121432</v>
          </cell>
          <cell r="C792" t="str">
            <v>Terminales electricos</v>
          </cell>
          <cell r="D792">
            <v>538</v>
          </cell>
          <cell r="E792">
            <v>1000</v>
          </cell>
          <cell r="F792" t="str">
            <v>Unidad (Nr</v>
          </cell>
        </row>
        <row r="793">
          <cell r="B793">
            <v>39121434</v>
          </cell>
          <cell r="C793" t="str">
            <v>Conectores de tubos metalicos electricos (EMT)</v>
          </cell>
          <cell r="D793">
            <v>536</v>
          </cell>
          <cell r="E793">
            <v>7500</v>
          </cell>
          <cell r="F793" t="str">
            <v>UNIDAD</v>
          </cell>
        </row>
        <row r="794">
          <cell r="B794">
            <v>39121435</v>
          </cell>
          <cell r="C794" t="str">
            <v>Hilos o cables de conexion</v>
          </cell>
          <cell r="D794">
            <v>343</v>
          </cell>
          <cell r="E794">
            <v>75000</v>
          </cell>
          <cell r="F794" t="str">
            <v>ROLLO</v>
          </cell>
        </row>
        <row r="795">
          <cell r="B795">
            <v>39121436</v>
          </cell>
          <cell r="C795" t="str">
            <v>Electrodos</v>
          </cell>
          <cell r="D795">
            <v>343</v>
          </cell>
          <cell r="E795">
            <v>900</v>
          </cell>
          <cell r="F795" t="str">
            <v>UNIDAD</v>
          </cell>
        </row>
        <row r="796">
          <cell r="B796">
            <v>39121437</v>
          </cell>
          <cell r="C796" t="str">
            <v>Patines de toma de corriente</v>
          </cell>
          <cell r="D796">
            <v>343</v>
          </cell>
          <cell r="E796">
            <v>31824</v>
          </cell>
          <cell r="F796" t="str">
            <v>UNIDAD</v>
          </cell>
        </row>
        <row r="797">
          <cell r="B797">
            <v>39121502</v>
          </cell>
          <cell r="C797" t="str">
            <v>Conmutadores reductores</v>
          </cell>
          <cell r="D797">
            <v>343</v>
          </cell>
          <cell r="E797">
            <v>181818162</v>
          </cell>
          <cell r="F797" t="str">
            <v>UNIDAD</v>
          </cell>
        </row>
        <row r="798">
          <cell r="B798">
            <v>39121506</v>
          </cell>
          <cell r="C798" t="str">
            <v>Interruptores automaticos por caida de presion</v>
          </cell>
          <cell r="D798">
            <v>535</v>
          </cell>
          <cell r="E798">
            <v>58401000</v>
          </cell>
          <cell r="F798" t="str">
            <v>UNIDAD</v>
          </cell>
        </row>
        <row r="799">
          <cell r="B799">
            <v>39121510</v>
          </cell>
          <cell r="C799" t="str">
            <v>Interruptores de combinadores</v>
          </cell>
          <cell r="D799">
            <v>343</v>
          </cell>
          <cell r="E799">
            <v>27000</v>
          </cell>
          <cell r="F799" t="str">
            <v>UNIDAD</v>
          </cell>
        </row>
        <row r="800">
          <cell r="B800">
            <v>39121511</v>
          </cell>
          <cell r="C800" t="str">
            <v>Interruptores variables</v>
          </cell>
          <cell r="D800">
            <v>343</v>
          </cell>
          <cell r="E800">
            <v>200000</v>
          </cell>
          <cell r="F800" t="str">
            <v>UNIDAD</v>
          </cell>
        </row>
        <row r="801">
          <cell r="B801">
            <v>39121512</v>
          </cell>
          <cell r="C801" t="str">
            <v>Interruptores pulsadores</v>
          </cell>
          <cell r="D801">
            <v>343</v>
          </cell>
          <cell r="E801">
            <v>20000</v>
          </cell>
          <cell r="F801" t="str">
            <v>UNIDAD</v>
          </cell>
        </row>
        <row r="802">
          <cell r="B802">
            <v>39121514</v>
          </cell>
          <cell r="C802" t="str">
            <v>Reles de potencia</v>
          </cell>
          <cell r="D802">
            <v>343</v>
          </cell>
          <cell r="E802">
            <v>6300000</v>
          </cell>
          <cell r="F802" t="str">
            <v>Unidad (Nr</v>
          </cell>
        </row>
        <row r="803">
          <cell r="B803">
            <v>39121515</v>
          </cell>
          <cell r="C803" t="str">
            <v>Reles universales</v>
          </cell>
          <cell r="D803">
            <v>343</v>
          </cell>
          <cell r="E803">
            <v>70000</v>
          </cell>
          <cell r="F803" t="str">
            <v>UNIDAD</v>
          </cell>
        </row>
        <row r="804">
          <cell r="B804">
            <v>39121518</v>
          </cell>
          <cell r="C804" t="str">
            <v>Reles de mercurio</v>
          </cell>
          <cell r="D804">
            <v>343</v>
          </cell>
          <cell r="E804">
            <v>100000</v>
          </cell>
          <cell r="F804" t="str">
            <v>Unidad (Nr</v>
          </cell>
        </row>
        <row r="805">
          <cell r="B805">
            <v>39121521</v>
          </cell>
          <cell r="C805" t="str">
            <v>Controles de motor de arranque</v>
          </cell>
          <cell r="D805">
            <v>538</v>
          </cell>
          <cell r="E805">
            <v>447700</v>
          </cell>
          <cell r="F805" t="str">
            <v>UNIDAD</v>
          </cell>
        </row>
        <row r="806">
          <cell r="B806">
            <v>39121522</v>
          </cell>
          <cell r="C806" t="str">
            <v>Contactos electricos</v>
          </cell>
          <cell r="D806">
            <v>538</v>
          </cell>
          <cell r="E806">
            <v>900000</v>
          </cell>
          <cell r="F806" t="str">
            <v>UNIDAD</v>
          </cell>
        </row>
        <row r="807">
          <cell r="B807">
            <v>39121523</v>
          </cell>
          <cell r="C807" t="str">
            <v>Temporizadores</v>
          </cell>
          <cell r="D807">
            <v>538</v>
          </cell>
          <cell r="E807">
            <v>176667</v>
          </cell>
          <cell r="F807" t="str">
            <v>UNIDAD</v>
          </cell>
        </row>
        <row r="808">
          <cell r="B808">
            <v>39121525</v>
          </cell>
          <cell r="C808" t="str">
            <v>Interruptores infusibles</v>
          </cell>
          <cell r="D808">
            <v>343</v>
          </cell>
          <cell r="E808">
            <v>138000</v>
          </cell>
          <cell r="F808" t="str">
            <v>Unidad (Nr</v>
          </cell>
        </row>
        <row r="809">
          <cell r="B809">
            <v>39121529</v>
          </cell>
          <cell r="C809" t="str">
            <v>Contactores</v>
          </cell>
          <cell r="D809">
            <v>343</v>
          </cell>
          <cell r="E809">
            <v>60000</v>
          </cell>
          <cell r="F809" t="str">
            <v>UNIDAD</v>
          </cell>
        </row>
        <row r="810">
          <cell r="B810">
            <v>39121535</v>
          </cell>
          <cell r="C810" t="str">
            <v>Reles de control</v>
          </cell>
          <cell r="D810">
            <v>343</v>
          </cell>
          <cell r="E810">
            <v>20879</v>
          </cell>
          <cell r="F810" t="str">
            <v>UNIDAD</v>
          </cell>
        </row>
        <row r="811">
          <cell r="B811">
            <v>39121539</v>
          </cell>
          <cell r="C811" t="str">
            <v>Conmutadores de llave</v>
          </cell>
          <cell r="D811">
            <v>538</v>
          </cell>
          <cell r="E811">
            <v>60000</v>
          </cell>
          <cell r="F811" t="str">
            <v>UNIDAD</v>
          </cell>
        </row>
        <row r="812">
          <cell r="B812">
            <v>39121540</v>
          </cell>
          <cell r="C812" t="str">
            <v>Interruptores de mercurio</v>
          </cell>
          <cell r="D812">
            <v>538</v>
          </cell>
          <cell r="E812">
            <v>30000</v>
          </cell>
          <cell r="F812" t="str">
            <v>UNIDAD</v>
          </cell>
        </row>
        <row r="813">
          <cell r="B813">
            <v>39121550</v>
          </cell>
          <cell r="C813" t="str">
            <v>Conmutadores de proximidad</v>
          </cell>
          <cell r="D813">
            <v>538</v>
          </cell>
          <cell r="E813">
            <v>300000</v>
          </cell>
          <cell r="F813" t="str">
            <v>Unidad (Nr</v>
          </cell>
        </row>
        <row r="814">
          <cell r="B814">
            <v>39121601</v>
          </cell>
          <cell r="C814" t="str">
            <v>Disyuntores</v>
          </cell>
          <cell r="D814">
            <v>343</v>
          </cell>
          <cell r="E814">
            <v>10000</v>
          </cell>
          <cell r="F814" t="str">
            <v>UNIDAD</v>
          </cell>
        </row>
        <row r="815">
          <cell r="B815">
            <v>39121602</v>
          </cell>
          <cell r="C815" t="str">
            <v>Interruptores magneticos</v>
          </cell>
          <cell r="D815">
            <v>343</v>
          </cell>
          <cell r="E815">
            <v>22000</v>
          </cell>
          <cell r="F815" t="str">
            <v>UNIDAD</v>
          </cell>
        </row>
        <row r="816">
          <cell r="B816">
            <v>39121610</v>
          </cell>
          <cell r="C816" t="str">
            <v>Supresor de ondas</v>
          </cell>
          <cell r="D816">
            <v>343</v>
          </cell>
          <cell r="E816">
            <v>20790</v>
          </cell>
          <cell r="F816" t="str">
            <v>UNIDAD</v>
          </cell>
        </row>
        <row r="817">
          <cell r="B817">
            <v>39121703</v>
          </cell>
          <cell r="C817" t="str">
            <v>Enlaces de cables</v>
          </cell>
          <cell r="D817">
            <v>343</v>
          </cell>
          <cell r="E817">
            <v>800</v>
          </cell>
          <cell r="F817" t="str">
            <v>Unidad (Nr</v>
          </cell>
        </row>
        <row r="818">
          <cell r="B818">
            <v>39121705</v>
          </cell>
          <cell r="C818" t="str">
            <v>Grapas para cables</v>
          </cell>
          <cell r="D818">
            <v>343</v>
          </cell>
          <cell r="E818">
            <v>12000</v>
          </cell>
          <cell r="F818" t="str">
            <v>CAJA</v>
          </cell>
        </row>
        <row r="819">
          <cell r="B819">
            <v>39121718</v>
          </cell>
          <cell r="C819" t="str">
            <v>Kits de empalme de cables</v>
          </cell>
          <cell r="D819">
            <v>343</v>
          </cell>
          <cell r="E819">
            <v>475000</v>
          </cell>
          <cell r="F819" t="str">
            <v>Unidad (Nr</v>
          </cell>
        </row>
        <row r="820">
          <cell r="B820">
            <v>39121721</v>
          </cell>
          <cell r="C820" t="str">
            <v>Aislantes electricos</v>
          </cell>
          <cell r="D820">
            <v>343</v>
          </cell>
          <cell r="E820">
            <v>24559</v>
          </cell>
          <cell r="F820" t="str">
            <v>UNIDAD</v>
          </cell>
        </row>
        <row r="821">
          <cell r="B821">
            <v>40101604</v>
          </cell>
          <cell r="C821" t="str">
            <v>Ventiladores</v>
          </cell>
          <cell r="D821">
            <v>541</v>
          </cell>
          <cell r="E821">
            <v>193333</v>
          </cell>
          <cell r="F821" t="str">
            <v>Unidad (Nr</v>
          </cell>
        </row>
        <row r="822">
          <cell r="B822">
            <v>40101701</v>
          </cell>
          <cell r="C822" t="str">
            <v>Aires acondicionados</v>
          </cell>
          <cell r="D822">
            <v>541</v>
          </cell>
          <cell r="E822">
            <v>3100000</v>
          </cell>
          <cell r="F822" t="str">
            <v>UNIDAD</v>
          </cell>
        </row>
        <row r="823">
          <cell r="B823">
            <v>40101808</v>
          </cell>
          <cell r="C823" t="str">
            <v>Estufas de la calefaccion</v>
          </cell>
          <cell r="D823">
            <v>541</v>
          </cell>
          <cell r="E823">
            <v>180000</v>
          </cell>
          <cell r="F823" t="str">
            <v>UNIDAD</v>
          </cell>
        </row>
        <row r="824">
          <cell r="B824">
            <v>40101826</v>
          </cell>
          <cell r="C824" t="str">
            <v>Calentadores de agua industriales</v>
          </cell>
          <cell r="D824">
            <v>533</v>
          </cell>
          <cell r="E824">
            <v>3850000</v>
          </cell>
          <cell r="F824" t="str">
            <v>UNIDAD</v>
          </cell>
        </row>
        <row r="825">
          <cell r="B825">
            <v>40101830</v>
          </cell>
          <cell r="C825" t="str">
            <v>Elementos calentadores</v>
          </cell>
          <cell r="D825">
            <v>533</v>
          </cell>
          <cell r="E825">
            <v>4400</v>
          </cell>
          <cell r="F825" t="str">
            <v>Unidad (Nr</v>
          </cell>
        </row>
        <row r="826">
          <cell r="B826">
            <v>40101833</v>
          </cell>
          <cell r="C826" t="str">
            <v>Dispositivo de encendido de calentador o caldera</v>
          </cell>
          <cell r="D826">
            <v>541</v>
          </cell>
          <cell r="E826">
            <v>30597</v>
          </cell>
          <cell r="F826" t="str">
            <v>UNIDAD</v>
          </cell>
        </row>
        <row r="827">
          <cell r="B827">
            <v>40101834</v>
          </cell>
          <cell r="C827" t="str">
            <v>Quemadores</v>
          </cell>
          <cell r="D827">
            <v>541</v>
          </cell>
          <cell r="E827">
            <v>11887792</v>
          </cell>
          <cell r="F827" t="str">
            <v>UNIDAD</v>
          </cell>
        </row>
        <row r="828">
          <cell r="B828">
            <v>40101901</v>
          </cell>
          <cell r="C828" t="str">
            <v>Vaporizadores</v>
          </cell>
          <cell r="D828">
            <v>541</v>
          </cell>
          <cell r="E828">
            <v>10000000</v>
          </cell>
          <cell r="F828" t="str">
            <v>UNIDAD</v>
          </cell>
        </row>
        <row r="829">
          <cell r="B829">
            <v>40141602</v>
          </cell>
          <cell r="C829" t="str">
            <v>Valvulas de aguja</v>
          </cell>
          <cell r="D829">
            <v>533</v>
          </cell>
          <cell r="E829">
            <v>104000</v>
          </cell>
          <cell r="F829" t="str">
            <v>CAJA</v>
          </cell>
        </row>
        <row r="830">
          <cell r="B830">
            <v>40141603</v>
          </cell>
          <cell r="C830" t="str">
            <v>Valvulas neumaticas</v>
          </cell>
          <cell r="D830">
            <v>538</v>
          </cell>
          <cell r="E830">
            <v>50000</v>
          </cell>
          <cell r="F830" t="str">
            <v>UNIDAD</v>
          </cell>
        </row>
        <row r="831">
          <cell r="B831">
            <v>40141605</v>
          </cell>
          <cell r="C831" t="str">
            <v>Valvulas de solenoide</v>
          </cell>
          <cell r="D831">
            <v>392</v>
          </cell>
          <cell r="E831">
            <v>11000000</v>
          </cell>
          <cell r="F831" t="str">
            <v>UNIDAD</v>
          </cell>
        </row>
        <row r="832">
          <cell r="B832">
            <v>40141606</v>
          </cell>
          <cell r="C832" t="str">
            <v>Valvulas de descarga</v>
          </cell>
          <cell r="D832">
            <v>538</v>
          </cell>
          <cell r="E832">
            <v>98500</v>
          </cell>
          <cell r="F832" t="str">
            <v>CAJA</v>
          </cell>
        </row>
        <row r="833">
          <cell r="B833">
            <v>40141609</v>
          </cell>
          <cell r="C833" t="str">
            <v>Valvulas de control</v>
          </cell>
          <cell r="D833">
            <v>392</v>
          </cell>
          <cell r="E833">
            <v>8000</v>
          </cell>
          <cell r="F833" t="str">
            <v>UNIDAD</v>
          </cell>
        </row>
        <row r="834">
          <cell r="B834">
            <v>40141610</v>
          </cell>
          <cell r="C834" t="str">
            <v>Valvulas de flotador</v>
          </cell>
          <cell r="D834">
            <v>533</v>
          </cell>
          <cell r="E834">
            <v>120000</v>
          </cell>
          <cell r="F834" t="str">
            <v>CAJA</v>
          </cell>
        </row>
        <row r="835">
          <cell r="B835">
            <v>40141611</v>
          </cell>
          <cell r="C835" t="str">
            <v>Valvulas esfericas</v>
          </cell>
          <cell r="D835">
            <v>533</v>
          </cell>
          <cell r="E835">
            <v>235000</v>
          </cell>
          <cell r="F835" t="str">
            <v>CAJA</v>
          </cell>
        </row>
        <row r="836">
          <cell r="B836">
            <v>40141616</v>
          </cell>
          <cell r="C836" t="str">
            <v>Piezas de valvula o accesorios</v>
          </cell>
          <cell r="D836">
            <v>533</v>
          </cell>
          <cell r="E836">
            <v>4000000</v>
          </cell>
          <cell r="F836" t="str">
            <v>UNIDAD</v>
          </cell>
        </row>
        <row r="837">
          <cell r="B837">
            <v>40141618</v>
          </cell>
          <cell r="C837" t="str">
            <v>Valvulas de retencion a bola</v>
          </cell>
          <cell r="D837">
            <v>533</v>
          </cell>
          <cell r="E837">
            <v>16500000</v>
          </cell>
          <cell r="F837" t="str">
            <v>UNIDAD</v>
          </cell>
        </row>
        <row r="838">
          <cell r="B838">
            <v>40141625</v>
          </cell>
          <cell r="C838" t="str">
            <v>Valvulas purgadora de sedimentos o lodo</v>
          </cell>
          <cell r="D838">
            <v>533</v>
          </cell>
          <cell r="E838">
            <v>87000</v>
          </cell>
          <cell r="F838" t="str">
            <v>UNIDAD</v>
          </cell>
        </row>
        <row r="839">
          <cell r="B839">
            <v>40141628</v>
          </cell>
          <cell r="C839" t="str">
            <v>Valvulas pilotos</v>
          </cell>
          <cell r="D839">
            <v>533</v>
          </cell>
          <cell r="E839">
            <v>500000</v>
          </cell>
          <cell r="F839" t="str">
            <v>UNIDAD</v>
          </cell>
        </row>
        <row r="840">
          <cell r="B840">
            <v>40141629</v>
          </cell>
          <cell r="C840" t="str">
            <v>Valvulas apretadoras</v>
          </cell>
          <cell r="D840">
            <v>533</v>
          </cell>
          <cell r="E840">
            <v>500000</v>
          </cell>
          <cell r="F840" t="str">
            <v>UNIDAD</v>
          </cell>
        </row>
        <row r="841">
          <cell r="B841">
            <v>40141630</v>
          </cell>
          <cell r="C841" t="str">
            <v>Valvulas de control de embolo</v>
          </cell>
          <cell r="D841">
            <v>533</v>
          </cell>
          <cell r="E841">
            <v>2750</v>
          </cell>
          <cell r="F841" t="str">
            <v>UNIDAD</v>
          </cell>
        </row>
        <row r="842">
          <cell r="B842">
            <v>40141631</v>
          </cell>
          <cell r="C842" t="str">
            <v>Valvulas de bombas</v>
          </cell>
          <cell r="D842">
            <v>533</v>
          </cell>
          <cell r="E842">
            <v>15000</v>
          </cell>
          <cell r="F842" t="str">
            <v>CAJA</v>
          </cell>
        </row>
        <row r="843">
          <cell r="B843">
            <v>40141634</v>
          </cell>
          <cell r="C843" t="str">
            <v>Valvulas de retencion a bisagra</v>
          </cell>
          <cell r="D843">
            <v>533</v>
          </cell>
          <cell r="E843">
            <v>9000</v>
          </cell>
          <cell r="F843" t="str">
            <v>UNIDAD</v>
          </cell>
        </row>
        <row r="844">
          <cell r="B844">
            <v>40141636</v>
          </cell>
          <cell r="C844" t="str">
            <v>Equipos de valvulas</v>
          </cell>
          <cell r="D844">
            <v>533</v>
          </cell>
          <cell r="E844">
            <v>55000</v>
          </cell>
          <cell r="F844" t="str">
            <v>UNIDAD</v>
          </cell>
        </row>
        <row r="845">
          <cell r="B845">
            <v>40141702</v>
          </cell>
          <cell r="C845" t="str">
            <v>Grifos</v>
          </cell>
          <cell r="D845">
            <v>538</v>
          </cell>
          <cell r="E845">
            <v>23794</v>
          </cell>
          <cell r="F845" t="str">
            <v>UNIDAD</v>
          </cell>
        </row>
        <row r="846">
          <cell r="B846">
            <v>40141705</v>
          </cell>
          <cell r="C846" t="str">
            <v>Caños</v>
          </cell>
          <cell r="D846">
            <v>397</v>
          </cell>
          <cell r="E846">
            <v>35000</v>
          </cell>
          <cell r="F846" t="str">
            <v>METRO</v>
          </cell>
        </row>
        <row r="847">
          <cell r="B847">
            <v>40141716</v>
          </cell>
          <cell r="C847" t="str">
            <v>Sifones en P</v>
          </cell>
          <cell r="D847">
            <v>397</v>
          </cell>
          <cell r="E847">
            <v>16850</v>
          </cell>
          <cell r="F847" t="str">
            <v>CAJA</v>
          </cell>
        </row>
        <row r="848">
          <cell r="B848">
            <v>40141735</v>
          </cell>
          <cell r="C848" t="str">
            <v>Embudos</v>
          </cell>
          <cell r="D848">
            <v>538</v>
          </cell>
          <cell r="E848">
            <v>10500</v>
          </cell>
          <cell r="F848" t="str">
            <v>UNIDAD</v>
          </cell>
        </row>
        <row r="849">
          <cell r="B849">
            <v>40141736</v>
          </cell>
          <cell r="C849" t="str">
            <v>Engrasador</v>
          </cell>
          <cell r="D849">
            <v>538</v>
          </cell>
          <cell r="E849">
            <v>100000</v>
          </cell>
          <cell r="F849" t="str">
            <v>UNIDAD</v>
          </cell>
        </row>
        <row r="850">
          <cell r="B850">
            <v>40141745</v>
          </cell>
          <cell r="C850" t="str">
            <v>Tapones fusible</v>
          </cell>
          <cell r="D850">
            <v>538</v>
          </cell>
          <cell r="E850">
            <v>500</v>
          </cell>
          <cell r="F850" t="str">
            <v>UNIDAD</v>
          </cell>
        </row>
        <row r="851">
          <cell r="B851">
            <v>40141914</v>
          </cell>
          <cell r="C851" t="str">
            <v>Conducciones o conductos de plastico</v>
          </cell>
          <cell r="D851">
            <v>398</v>
          </cell>
          <cell r="E851">
            <v>2500</v>
          </cell>
          <cell r="F851" t="str">
            <v>UNIDAD</v>
          </cell>
        </row>
        <row r="852">
          <cell r="B852">
            <v>40142109</v>
          </cell>
          <cell r="C852" t="str">
            <v>Tuberia de hormigon</v>
          </cell>
          <cell r="D852">
            <v>398</v>
          </cell>
          <cell r="E852">
            <v>1700000</v>
          </cell>
          <cell r="F852" t="str">
            <v>UNIDAD</v>
          </cell>
        </row>
        <row r="853">
          <cell r="B853">
            <v>40142121</v>
          </cell>
          <cell r="C853" t="str">
            <v>Carretes de manguera</v>
          </cell>
          <cell r="D853">
            <v>396</v>
          </cell>
          <cell r="E853">
            <v>18000</v>
          </cell>
          <cell r="F853" t="str">
            <v>UNIDAD</v>
          </cell>
        </row>
        <row r="854">
          <cell r="B854">
            <v>40142122</v>
          </cell>
          <cell r="C854" t="str">
            <v>Tubo de vidrio</v>
          </cell>
          <cell r="D854">
            <v>345</v>
          </cell>
          <cell r="E854">
            <v>400000</v>
          </cell>
          <cell r="F854" t="str">
            <v>CAJA</v>
          </cell>
        </row>
        <row r="855">
          <cell r="B855">
            <v>40142302</v>
          </cell>
          <cell r="C855" t="str">
            <v>Salidas de ramal de tuberia</v>
          </cell>
          <cell r="D855">
            <v>538</v>
          </cell>
          <cell r="E855">
            <v>3300</v>
          </cell>
          <cell r="F855" t="str">
            <v>UNIDAD</v>
          </cell>
        </row>
        <row r="856">
          <cell r="B856">
            <v>40142307</v>
          </cell>
          <cell r="C856" t="str">
            <v>Extremos cortos de tuberia para soldar</v>
          </cell>
          <cell r="D856">
            <v>538</v>
          </cell>
          <cell r="E856">
            <v>7200</v>
          </cell>
          <cell r="F856" t="str">
            <v>UNIDAD</v>
          </cell>
        </row>
        <row r="857">
          <cell r="B857">
            <v>40142313</v>
          </cell>
          <cell r="C857" t="str">
            <v>Tapon de tuberia</v>
          </cell>
          <cell r="D857">
            <v>538</v>
          </cell>
          <cell r="E857">
            <v>193</v>
          </cell>
          <cell r="F857" t="str">
            <v>UNIDAD</v>
          </cell>
        </row>
        <row r="858">
          <cell r="B858">
            <v>40142314</v>
          </cell>
          <cell r="C858" t="str">
            <v>Buje de tuberia</v>
          </cell>
          <cell r="D858">
            <v>538</v>
          </cell>
          <cell r="E858">
            <v>10950</v>
          </cell>
          <cell r="F858" t="str">
            <v>UNIDAD</v>
          </cell>
        </row>
        <row r="859">
          <cell r="B859">
            <v>40142317</v>
          </cell>
          <cell r="C859" t="str">
            <v>Codo de tuberia</v>
          </cell>
          <cell r="D859">
            <v>538</v>
          </cell>
          <cell r="E859">
            <v>22000</v>
          </cell>
          <cell r="F859" t="str">
            <v>UNIDAD</v>
          </cell>
        </row>
        <row r="860">
          <cell r="B860">
            <v>40142320</v>
          </cell>
          <cell r="C860" t="str">
            <v>Uniones de tuberia</v>
          </cell>
          <cell r="D860">
            <v>538</v>
          </cell>
          <cell r="E860">
            <v>141500</v>
          </cell>
          <cell r="F860" t="str">
            <v>UNIDAD</v>
          </cell>
        </row>
        <row r="861">
          <cell r="B861">
            <v>40142321</v>
          </cell>
          <cell r="C861" t="str">
            <v>Acoplamientos de reduccion de tuberia</v>
          </cell>
          <cell r="D861">
            <v>538</v>
          </cell>
          <cell r="E861">
            <v>1400</v>
          </cell>
          <cell r="F861" t="str">
            <v>UNIDAD</v>
          </cell>
        </row>
        <row r="862">
          <cell r="B862">
            <v>40142324</v>
          </cell>
          <cell r="C862" t="str">
            <v>Cajas de conexiones de tuberias</v>
          </cell>
          <cell r="D862">
            <v>538</v>
          </cell>
          <cell r="E862">
            <v>1050</v>
          </cell>
          <cell r="F862" t="str">
            <v>UNIDAD</v>
          </cell>
        </row>
        <row r="863">
          <cell r="B863">
            <v>40142604</v>
          </cell>
          <cell r="C863" t="str">
            <v>Codos de tubo</v>
          </cell>
          <cell r="D863">
            <v>346</v>
          </cell>
          <cell r="E863">
            <v>11000</v>
          </cell>
          <cell r="F863" t="str">
            <v>UNIDAD</v>
          </cell>
        </row>
        <row r="864">
          <cell r="B864">
            <v>40142605</v>
          </cell>
          <cell r="C864" t="str">
            <v>Piezas en T de tubo</v>
          </cell>
          <cell r="D864">
            <v>346</v>
          </cell>
          <cell r="E864">
            <v>2800</v>
          </cell>
          <cell r="F864" t="str">
            <v>UNIDAD</v>
          </cell>
        </row>
        <row r="865">
          <cell r="B865">
            <v>40142606</v>
          </cell>
          <cell r="C865" t="str">
            <v>Conexiones de tubo</v>
          </cell>
          <cell r="D865">
            <v>346</v>
          </cell>
          <cell r="E865">
            <v>10000</v>
          </cell>
          <cell r="F865" t="str">
            <v>UNIDAD</v>
          </cell>
        </row>
        <row r="866">
          <cell r="B866">
            <v>40142607</v>
          </cell>
          <cell r="C866" t="str">
            <v>Tapas de tubo</v>
          </cell>
          <cell r="D866">
            <v>346</v>
          </cell>
          <cell r="E866">
            <v>65</v>
          </cell>
          <cell r="F866" t="str">
            <v>UNIDAD</v>
          </cell>
        </row>
        <row r="867">
          <cell r="B867">
            <v>40142609</v>
          </cell>
          <cell r="C867" t="str">
            <v>Tapones de tubo</v>
          </cell>
          <cell r="D867">
            <v>346</v>
          </cell>
          <cell r="E867">
            <v>193</v>
          </cell>
          <cell r="F867" t="str">
            <v>UNIDAD</v>
          </cell>
        </row>
        <row r="868">
          <cell r="B868">
            <v>40142610</v>
          </cell>
          <cell r="C868" t="str">
            <v>Acoplamientos de tubo</v>
          </cell>
          <cell r="D868">
            <v>346</v>
          </cell>
          <cell r="E868">
            <v>8000</v>
          </cell>
          <cell r="F868" t="str">
            <v>UNIDAD</v>
          </cell>
        </row>
        <row r="869">
          <cell r="B869">
            <v>40142612</v>
          </cell>
          <cell r="C869" t="str">
            <v>Adaptadores de tubo</v>
          </cell>
          <cell r="D869">
            <v>346</v>
          </cell>
          <cell r="E869">
            <v>8115</v>
          </cell>
          <cell r="F869" t="str">
            <v>UNIDAD</v>
          </cell>
        </row>
        <row r="870">
          <cell r="B870">
            <v>40142613</v>
          </cell>
          <cell r="C870" t="str">
            <v>Conectores de tubo</v>
          </cell>
          <cell r="D870">
            <v>346</v>
          </cell>
          <cell r="E870">
            <v>9000</v>
          </cell>
          <cell r="F870" t="str">
            <v>Unidad (Nr</v>
          </cell>
        </row>
        <row r="871">
          <cell r="B871">
            <v>40142615</v>
          </cell>
          <cell r="C871" t="str">
            <v>Reductores de tubo</v>
          </cell>
          <cell r="D871">
            <v>346</v>
          </cell>
          <cell r="E871">
            <v>26200</v>
          </cell>
          <cell r="F871" t="str">
            <v>KILO</v>
          </cell>
        </row>
        <row r="872">
          <cell r="B872">
            <v>40151501</v>
          </cell>
          <cell r="C872" t="str">
            <v>Bombas de aire</v>
          </cell>
          <cell r="D872">
            <v>533</v>
          </cell>
          <cell r="E872">
            <v>626900</v>
          </cell>
          <cell r="F872" t="str">
            <v>UNIDAD</v>
          </cell>
        </row>
        <row r="873">
          <cell r="B873">
            <v>40151502</v>
          </cell>
          <cell r="C873" t="str">
            <v>Bombas de vacio</v>
          </cell>
          <cell r="D873">
            <v>533</v>
          </cell>
          <cell r="E873">
            <v>2000000</v>
          </cell>
          <cell r="F873" t="str">
            <v>UNIDAD</v>
          </cell>
        </row>
        <row r="874">
          <cell r="B874">
            <v>40151503</v>
          </cell>
          <cell r="C874" t="str">
            <v>Bombas centrifugas</v>
          </cell>
          <cell r="D874">
            <v>538</v>
          </cell>
          <cell r="E874">
            <v>5336500</v>
          </cell>
          <cell r="F874" t="str">
            <v>UNIDAD</v>
          </cell>
        </row>
        <row r="875">
          <cell r="B875">
            <v>40151504</v>
          </cell>
          <cell r="C875" t="str">
            <v>Bombas de circulacion</v>
          </cell>
          <cell r="D875">
            <v>533</v>
          </cell>
          <cell r="E875">
            <v>15000000</v>
          </cell>
          <cell r="F875" t="str">
            <v>UNIDAD</v>
          </cell>
        </row>
        <row r="876">
          <cell r="B876">
            <v>40151509</v>
          </cell>
          <cell r="C876" t="str">
            <v>Bombas alternativas</v>
          </cell>
          <cell r="D876">
            <v>538</v>
          </cell>
          <cell r="E876">
            <v>328000</v>
          </cell>
          <cell r="F876" t="str">
            <v>UNIDAD</v>
          </cell>
        </row>
        <row r="877">
          <cell r="B877">
            <v>40151510</v>
          </cell>
          <cell r="C877" t="str">
            <v>Bombas de agua</v>
          </cell>
          <cell r="D877">
            <v>538</v>
          </cell>
          <cell r="E877">
            <v>4000000</v>
          </cell>
          <cell r="F877" t="str">
            <v>Docena</v>
          </cell>
        </row>
        <row r="878">
          <cell r="B878">
            <v>40151511</v>
          </cell>
          <cell r="C878" t="str">
            <v>Bombas de pozo</v>
          </cell>
          <cell r="D878">
            <v>538</v>
          </cell>
          <cell r="E878">
            <v>18000000</v>
          </cell>
          <cell r="F878" t="str">
            <v>UNIDAD</v>
          </cell>
        </row>
        <row r="879">
          <cell r="B879">
            <v>40151514</v>
          </cell>
          <cell r="C879" t="str">
            <v>Bombas de vapor</v>
          </cell>
          <cell r="D879">
            <v>533</v>
          </cell>
          <cell r="E879">
            <v>26640</v>
          </cell>
          <cell r="F879" t="str">
            <v>UNIDAD</v>
          </cell>
        </row>
        <row r="880">
          <cell r="B880">
            <v>40151517</v>
          </cell>
          <cell r="C880" t="str">
            <v>Bombas de aguas residuales</v>
          </cell>
          <cell r="D880">
            <v>538</v>
          </cell>
          <cell r="E880">
            <v>1800000</v>
          </cell>
          <cell r="F880" t="str">
            <v>UNIDAD</v>
          </cell>
        </row>
        <row r="881">
          <cell r="B881">
            <v>40151519</v>
          </cell>
          <cell r="C881" t="str">
            <v>Bombas para servicios sanitarios</v>
          </cell>
          <cell r="D881">
            <v>538</v>
          </cell>
          <cell r="E881">
            <v>43788</v>
          </cell>
          <cell r="F881" t="str">
            <v>UNIDAD</v>
          </cell>
        </row>
        <row r="882">
          <cell r="B882">
            <v>40151524</v>
          </cell>
          <cell r="C882" t="str">
            <v>Bombas de aceite</v>
          </cell>
          <cell r="D882">
            <v>538</v>
          </cell>
          <cell r="E882">
            <v>10000000</v>
          </cell>
          <cell r="F882" t="str">
            <v>UNIDAD</v>
          </cell>
        </row>
        <row r="883">
          <cell r="B883">
            <v>40151525</v>
          </cell>
          <cell r="C883" t="str">
            <v>Bombas de arena</v>
          </cell>
          <cell r="D883">
            <v>538</v>
          </cell>
          <cell r="E883">
            <v>40000</v>
          </cell>
          <cell r="F883" t="str">
            <v>CARGA</v>
          </cell>
        </row>
        <row r="884">
          <cell r="B884">
            <v>40151532</v>
          </cell>
          <cell r="C884" t="str">
            <v>Bombas de combustible</v>
          </cell>
          <cell r="D884">
            <v>538</v>
          </cell>
          <cell r="E884">
            <v>858000</v>
          </cell>
          <cell r="F884" t="str">
            <v>UNIDAD</v>
          </cell>
        </row>
        <row r="885">
          <cell r="B885">
            <v>40151533</v>
          </cell>
          <cell r="C885" t="str">
            <v>Bombas hidraulicas</v>
          </cell>
          <cell r="D885">
            <v>533</v>
          </cell>
          <cell r="E885">
            <v>20000000</v>
          </cell>
          <cell r="F885" t="str">
            <v>UNIDAD</v>
          </cell>
        </row>
        <row r="886">
          <cell r="B886">
            <v>40151559</v>
          </cell>
          <cell r="C886" t="str">
            <v>Bombas simplex</v>
          </cell>
          <cell r="D886">
            <v>538</v>
          </cell>
          <cell r="E886">
            <v>55000</v>
          </cell>
          <cell r="F886" t="str">
            <v>CAJA</v>
          </cell>
        </row>
        <row r="887">
          <cell r="B887">
            <v>40151601</v>
          </cell>
          <cell r="C887" t="str">
            <v>Compresores de aire</v>
          </cell>
          <cell r="D887">
            <v>533</v>
          </cell>
          <cell r="E887">
            <v>178200</v>
          </cell>
          <cell r="F887" t="str">
            <v>UNIDAD</v>
          </cell>
        </row>
        <row r="888">
          <cell r="B888">
            <v>40151603</v>
          </cell>
          <cell r="C888" t="str">
            <v>Compresores de diafragma</v>
          </cell>
          <cell r="D888">
            <v>533</v>
          </cell>
          <cell r="E888">
            <v>15000000</v>
          </cell>
          <cell r="F888" t="str">
            <v>UNIDAD</v>
          </cell>
        </row>
        <row r="889">
          <cell r="B889">
            <v>40151607</v>
          </cell>
          <cell r="C889" t="str">
            <v>Compresores refrigerantes</v>
          </cell>
          <cell r="D889">
            <v>533</v>
          </cell>
          <cell r="E889">
            <v>220000</v>
          </cell>
          <cell r="F889" t="str">
            <v>UNIDAD</v>
          </cell>
        </row>
        <row r="890">
          <cell r="B890">
            <v>40151612</v>
          </cell>
          <cell r="C890" t="str">
            <v>Compresores centrifugos</v>
          </cell>
          <cell r="D890">
            <v>533</v>
          </cell>
          <cell r="E890">
            <v>18000000</v>
          </cell>
          <cell r="F890" t="str">
            <v>UNIDAD</v>
          </cell>
        </row>
        <row r="891">
          <cell r="B891">
            <v>40151616</v>
          </cell>
          <cell r="C891" t="str">
            <v>Kits de compresor</v>
          </cell>
          <cell r="D891">
            <v>538</v>
          </cell>
          <cell r="E891">
            <v>264000</v>
          </cell>
          <cell r="F891" t="str">
            <v>UNIDAD</v>
          </cell>
        </row>
        <row r="892">
          <cell r="B892">
            <v>40151721</v>
          </cell>
          <cell r="C892" t="str">
            <v>Piezas de repuesto de la bomba de agua</v>
          </cell>
          <cell r="D892">
            <v>538</v>
          </cell>
          <cell r="E892">
            <v>90000</v>
          </cell>
          <cell r="F892" t="str">
            <v>UNIDAD</v>
          </cell>
        </row>
        <row r="893">
          <cell r="B893">
            <v>40151728</v>
          </cell>
          <cell r="C893" t="str">
            <v>Kits de reparacion de bombas</v>
          </cell>
          <cell r="D893">
            <v>538</v>
          </cell>
          <cell r="E893">
            <v>49000</v>
          </cell>
          <cell r="F893" t="str">
            <v>EVENTO</v>
          </cell>
        </row>
        <row r="894">
          <cell r="B894">
            <v>40161502</v>
          </cell>
          <cell r="C894" t="str">
            <v>Filtros de agua</v>
          </cell>
          <cell r="D894">
            <v>538</v>
          </cell>
          <cell r="E894">
            <v>78000</v>
          </cell>
          <cell r="F894" t="str">
            <v>UNIDAD</v>
          </cell>
        </row>
        <row r="895">
          <cell r="B895">
            <v>40161503</v>
          </cell>
          <cell r="C895" t="str">
            <v>Captadores de polvo</v>
          </cell>
          <cell r="D895">
            <v>538</v>
          </cell>
          <cell r="E895">
            <v>16837</v>
          </cell>
          <cell r="F895" t="str">
            <v>CAJA</v>
          </cell>
        </row>
        <row r="896">
          <cell r="B896">
            <v>40161504</v>
          </cell>
          <cell r="C896" t="str">
            <v>Filtros de aceite</v>
          </cell>
          <cell r="D896">
            <v>538</v>
          </cell>
          <cell r="E896">
            <v>20000</v>
          </cell>
          <cell r="F896" t="str">
            <v>UNIDAD</v>
          </cell>
        </row>
        <row r="897">
          <cell r="B897">
            <v>40161505</v>
          </cell>
          <cell r="C897" t="str">
            <v>Filtros de aire</v>
          </cell>
          <cell r="D897">
            <v>538</v>
          </cell>
          <cell r="E897">
            <v>93500</v>
          </cell>
          <cell r="F897" t="str">
            <v>UNIDAD</v>
          </cell>
        </row>
        <row r="898">
          <cell r="B898">
            <v>40161507</v>
          </cell>
          <cell r="C898" t="str">
            <v>Membranas de filtro</v>
          </cell>
          <cell r="D898">
            <v>538</v>
          </cell>
          <cell r="E898">
            <v>828850</v>
          </cell>
          <cell r="F898" t="str">
            <v>UNIDAD</v>
          </cell>
        </row>
        <row r="899">
          <cell r="B899">
            <v>40161513</v>
          </cell>
          <cell r="C899" t="str">
            <v>Filtros de combuestible</v>
          </cell>
          <cell r="D899">
            <v>538</v>
          </cell>
          <cell r="E899">
            <v>40000</v>
          </cell>
          <cell r="F899" t="str">
            <v>UNIDAD</v>
          </cell>
        </row>
        <row r="900">
          <cell r="B900">
            <v>40161514</v>
          </cell>
          <cell r="C900" t="str">
            <v>Filtros de tuberia de gas</v>
          </cell>
          <cell r="D900">
            <v>533</v>
          </cell>
          <cell r="E900">
            <v>106000</v>
          </cell>
          <cell r="F900" t="str">
            <v>UNIDAD</v>
          </cell>
        </row>
        <row r="901">
          <cell r="B901">
            <v>40161515</v>
          </cell>
          <cell r="C901" t="str">
            <v>Filtros hidraulicos</v>
          </cell>
          <cell r="D901">
            <v>533</v>
          </cell>
          <cell r="E901">
            <v>25000</v>
          </cell>
          <cell r="F901" t="str">
            <v>UNIDAD</v>
          </cell>
        </row>
        <row r="902">
          <cell r="B902">
            <v>40161520</v>
          </cell>
          <cell r="C902" t="str">
            <v>Filtros de aleta radial</v>
          </cell>
          <cell r="D902">
            <v>538</v>
          </cell>
          <cell r="E902">
            <v>98000</v>
          </cell>
          <cell r="F902" t="str">
            <v>UNIDAD</v>
          </cell>
        </row>
        <row r="903">
          <cell r="B903">
            <v>40161526</v>
          </cell>
          <cell r="C903" t="str">
            <v>Retenes de filtro o accesorios</v>
          </cell>
          <cell r="D903">
            <v>538</v>
          </cell>
          <cell r="E903">
            <v>18000</v>
          </cell>
          <cell r="F903" t="str">
            <v>JUEGO</v>
          </cell>
        </row>
        <row r="904">
          <cell r="B904">
            <v>40161527</v>
          </cell>
          <cell r="C904" t="str">
            <v>Kits de reparacion de filtros</v>
          </cell>
          <cell r="D904">
            <v>538</v>
          </cell>
          <cell r="E904">
            <v>15000000</v>
          </cell>
          <cell r="F904" t="str">
            <v>EVENTO</v>
          </cell>
        </row>
        <row r="905">
          <cell r="B905">
            <v>40161602</v>
          </cell>
          <cell r="C905" t="str">
            <v>Purificadores del aire</v>
          </cell>
          <cell r="D905">
            <v>541</v>
          </cell>
          <cell r="E905">
            <v>16698</v>
          </cell>
          <cell r="F905" t="str">
            <v>UNIDAD</v>
          </cell>
        </row>
        <row r="906">
          <cell r="B906">
            <v>40161701</v>
          </cell>
          <cell r="C906" t="str">
            <v>Centrifugos de laboratorio</v>
          </cell>
          <cell r="D906">
            <v>535</v>
          </cell>
          <cell r="E906">
            <v>11000000</v>
          </cell>
          <cell r="F906" t="str">
            <v>UNIDAD</v>
          </cell>
        </row>
        <row r="907">
          <cell r="B907">
            <v>40161702</v>
          </cell>
          <cell r="C907" t="str">
            <v>Depuradores con agua</v>
          </cell>
          <cell r="D907">
            <v>541</v>
          </cell>
          <cell r="E907">
            <v>20000000</v>
          </cell>
          <cell r="F907" t="str">
            <v>UNIDAD</v>
          </cell>
        </row>
        <row r="908">
          <cell r="B908">
            <v>40161803</v>
          </cell>
          <cell r="C908" t="str">
            <v>Papeles de filtro</v>
          </cell>
          <cell r="D908">
            <v>334</v>
          </cell>
          <cell r="E908">
            <v>20000</v>
          </cell>
          <cell r="F908" t="str">
            <v>Kilogramo</v>
          </cell>
        </row>
        <row r="909">
          <cell r="B909">
            <v>41101504</v>
          </cell>
          <cell r="C909" t="str">
            <v>Homogeneizadores</v>
          </cell>
          <cell r="D909">
            <v>535</v>
          </cell>
          <cell r="E909">
            <v>2000000</v>
          </cell>
          <cell r="F909" t="str">
            <v>UNIDAD</v>
          </cell>
        </row>
        <row r="910">
          <cell r="B910">
            <v>41101515</v>
          </cell>
          <cell r="C910" t="str">
            <v>Bidones para medir liquido</v>
          </cell>
          <cell r="D910">
            <v>535</v>
          </cell>
          <cell r="E910">
            <v>50000</v>
          </cell>
          <cell r="F910" t="str">
            <v>Unidad (Nr</v>
          </cell>
        </row>
        <row r="911">
          <cell r="B911">
            <v>41101701</v>
          </cell>
          <cell r="C911" t="str">
            <v>Molinos de cuchillas de laboratorio</v>
          </cell>
          <cell r="D911">
            <v>535</v>
          </cell>
          <cell r="E911">
            <v>12000000</v>
          </cell>
          <cell r="F911" t="str">
            <v>UNIDAD</v>
          </cell>
        </row>
        <row r="912">
          <cell r="B912">
            <v>41101706</v>
          </cell>
          <cell r="C912" t="str">
            <v>Desintegradores de laboratorio</v>
          </cell>
          <cell r="D912">
            <v>535</v>
          </cell>
          <cell r="E912">
            <v>137500</v>
          </cell>
          <cell r="F912" t="str">
            <v>FRASCO</v>
          </cell>
        </row>
        <row r="913">
          <cell r="B913">
            <v>41102406</v>
          </cell>
          <cell r="C913" t="str">
            <v>Placas termicas de laboratorio</v>
          </cell>
          <cell r="D913">
            <v>535</v>
          </cell>
          <cell r="E913">
            <v>26600</v>
          </cell>
          <cell r="F913" t="str">
            <v>UNIDAD</v>
          </cell>
        </row>
        <row r="914">
          <cell r="B914">
            <v>41102507</v>
          </cell>
          <cell r="C914" t="str">
            <v>Equipo de captura para entomologia</v>
          </cell>
          <cell r="D914">
            <v>535</v>
          </cell>
          <cell r="E914">
            <v>20000</v>
          </cell>
          <cell r="F914" t="str">
            <v>UNIDAD</v>
          </cell>
        </row>
        <row r="915">
          <cell r="B915">
            <v>41102510</v>
          </cell>
          <cell r="C915" t="str">
            <v>Monoventosas entomologicas</v>
          </cell>
          <cell r="D915">
            <v>535</v>
          </cell>
          <cell r="E915">
            <v>7000</v>
          </cell>
          <cell r="F915" t="str">
            <v>UNIDAD</v>
          </cell>
        </row>
        <row r="916">
          <cell r="B916">
            <v>41102903</v>
          </cell>
          <cell r="C916" t="str">
            <v>Capsulas de incrustacion</v>
          </cell>
          <cell r="D916">
            <v>535</v>
          </cell>
          <cell r="E916">
            <v>75000</v>
          </cell>
          <cell r="F916" t="str">
            <v>CAJA</v>
          </cell>
        </row>
        <row r="917">
          <cell r="B917">
            <v>41102905</v>
          </cell>
          <cell r="C917" t="str">
            <v>Aparatos de coloracion histologica</v>
          </cell>
          <cell r="D917">
            <v>535</v>
          </cell>
          <cell r="E917">
            <v>38900</v>
          </cell>
          <cell r="F917" t="str">
            <v>UNIDAD</v>
          </cell>
        </row>
        <row r="918">
          <cell r="B918">
            <v>41102916</v>
          </cell>
          <cell r="C918" t="str">
            <v>Microtomos</v>
          </cell>
          <cell r="D918">
            <v>535</v>
          </cell>
          <cell r="E918">
            <v>19000000</v>
          </cell>
          <cell r="F918" t="str">
            <v>UNIDAD</v>
          </cell>
        </row>
        <row r="919">
          <cell r="B919">
            <v>41103011</v>
          </cell>
          <cell r="C919" t="str">
            <v>Refrigeradores o congeladores de uso general</v>
          </cell>
          <cell r="D919">
            <v>541</v>
          </cell>
          <cell r="E919">
            <v>12039658</v>
          </cell>
          <cell r="F919" t="str">
            <v>UNIDAD</v>
          </cell>
        </row>
        <row r="920">
          <cell r="B920">
            <v>41103021</v>
          </cell>
          <cell r="C920" t="str">
            <v>Congeladores de placas de laboratorio</v>
          </cell>
          <cell r="D920">
            <v>535</v>
          </cell>
          <cell r="E920">
            <v>911130</v>
          </cell>
          <cell r="F920" t="str">
            <v>UNIDAD</v>
          </cell>
        </row>
        <row r="921">
          <cell r="B921">
            <v>41103024</v>
          </cell>
          <cell r="C921" t="str">
            <v>Condensadores de frio</v>
          </cell>
          <cell r="D921">
            <v>535</v>
          </cell>
          <cell r="E921">
            <v>35000</v>
          </cell>
          <cell r="F921" t="str">
            <v>UNIDAD</v>
          </cell>
        </row>
        <row r="922">
          <cell r="B922">
            <v>41103202</v>
          </cell>
          <cell r="C922" t="str">
            <v>Lavadoras de laboratorio</v>
          </cell>
          <cell r="D922">
            <v>535</v>
          </cell>
          <cell r="E922">
            <v>120000</v>
          </cell>
          <cell r="F922" t="str">
            <v>UNIDAD</v>
          </cell>
        </row>
        <row r="923">
          <cell r="B923">
            <v>41103206</v>
          </cell>
          <cell r="C923" t="str">
            <v>Detergentes de laboratorio</v>
          </cell>
          <cell r="D923">
            <v>341</v>
          </cell>
          <cell r="E923">
            <v>12375</v>
          </cell>
          <cell r="F923" t="str">
            <v>LITRO</v>
          </cell>
        </row>
        <row r="924">
          <cell r="B924">
            <v>41103312</v>
          </cell>
          <cell r="C924" t="str">
            <v>Viscosimetros</v>
          </cell>
          <cell r="D924">
            <v>535</v>
          </cell>
          <cell r="E924">
            <v>50000</v>
          </cell>
          <cell r="F924" t="str">
            <v>UNIDAD</v>
          </cell>
        </row>
        <row r="925">
          <cell r="B925">
            <v>41103317</v>
          </cell>
          <cell r="C925" t="str">
            <v>Instrumentos de medicion de la tension superficial</v>
          </cell>
          <cell r="D925">
            <v>532</v>
          </cell>
          <cell r="E925">
            <v>98000000</v>
          </cell>
          <cell r="F925" t="str">
            <v>Unidad (Nr</v>
          </cell>
        </row>
        <row r="926">
          <cell r="B926">
            <v>41103414</v>
          </cell>
          <cell r="C926" t="str">
            <v>Accesorios para el equipo de acondicionamiento de entornos</v>
          </cell>
          <cell r="D926">
            <v>538</v>
          </cell>
          <cell r="E926">
            <v>1210000</v>
          </cell>
          <cell r="F926" t="str">
            <v>Unidad (Nr</v>
          </cell>
        </row>
        <row r="927">
          <cell r="B927">
            <v>41103502</v>
          </cell>
          <cell r="C927" t="str">
            <v>Campanas de extraccion de laboratorio</v>
          </cell>
          <cell r="D927">
            <v>535</v>
          </cell>
          <cell r="E927">
            <v>5175000</v>
          </cell>
          <cell r="F927" t="str">
            <v>UNIDAD</v>
          </cell>
        </row>
        <row r="928">
          <cell r="B928">
            <v>41103509</v>
          </cell>
          <cell r="C928" t="str">
            <v>Frascos lavadores para laboratorios</v>
          </cell>
          <cell r="D928">
            <v>535</v>
          </cell>
          <cell r="E928">
            <v>120000</v>
          </cell>
          <cell r="F928" t="str">
            <v>UNIDAD</v>
          </cell>
        </row>
        <row r="929">
          <cell r="B929">
            <v>41103808</v>
          </cell>
          <cell r="C929" t="str">
            <v>Mezcladores de plaquetas</v>
          </cell>
          <cell r="D929">
            <v>535</v>
          </cell>
          <cell r="E929">
            <v>9500000</v>
          </cell>
          <cell r="F929" t="str">
            <v>UNIDAD</v>
          </cell>
        </row>
        <row r="930">
          <cell r="B930">
            <v>41103901</v>
          </cell>
          <cell r="C930" t="str">
            <v>Microcentrifugadoras</v>
          </cell>
          <cell r="D930">
            <v>535</v>
          </cell>
          <cell r="E930">
            <v>5940000</v>
          </cell>
          <cell r="F930" t="str">
            <v>UNIDAD</v>
          </cell>
        </row>
        <row r="931">
          <cell r="B931">
            <v>41103913</v>
          </cell>
          <cell r="C931" t="str">
            <v>Accesorios para centrifugadoras de laboratorio</v>
          </cell>
          <cell r="D931">
            <v>535</v>
          </cell>
          <cell r="E931">
            <v>2400000</v>
          </cell>
          <cell r="F931" t="str">
            <v>Evento</v>
          </cell>
        </row>
        <row r="932">
          <cell r="B932">
            <v>41104008</v>
          </cell>
          <cell r="C932" t="str">
            <v>Toma muestras o colectores de agua</v>
          </cell>
          <cell r="D932">
            <v>535</v>
          </cell>
          <cell r="E932">
            <v>3500</v>
          </cell>
          <cell r="F932" t="str">
            <v>UNIDAD</v>
          </cell>
        </row>
        <row r="933">
          <cell r="B933">
            <v>41104011</v>
          </cell>
          <cell r="C933" t="str">
            <v>Filtros y recambios para toma muestras</v>
          </cell>
          <cell r="D933">
            <v>535</v>
          </cell>
          <cell r="E933">
            <v>50000000</v>
          </cell>
          <cell r="F933" t="str">
            <v>UNIDAD</v>
          </cell>
        </row>
        <row r="934">
          <cell r="B934">
            <v>41104102</v>
          </cell>
          <cell r="C934" t="str">
            <v>Lancetas</v>
          </cell>
          <cell r="D934">
            <v>535</v>
          </cell>
          <cell r="E934">
            <v>38400</v>
          </cell>
          <cell r="F934" t="str">
            <v>CAJA</v>
          </cell>
        </row>
        <row r="935">
          <cell r="B935">
            <v>41104105</v>
          </cell>
          <cell r="C935" t="str">
            <v>Bolsas de recogida o transporte de especimenes</v>
          </cell>
          <cell r="D935">
            <v>357</v>
          </cell>
          <cell r="E935">
            <v>336500</v>
          </cell>
          <cell r="F935" t="str">
            <v>UNIDAD</v>
          </cell>
        </row>
        <row r="936">
          <cell r="B936">
            <v>41104115</v>
          </cell>
          <cell r="C936" t="str">
            <v>Contenedores de recogida con filtro de suero</v>
          </cell>
          <cell r="D936">
            <v>535</v>
          </cell>
          <cell r="E936">
            <v>19723</v>
          </cell>
          <cell r="F936" t="str">
            <v>FRASCO</v>
          </cell>
        </row>
        <row r="937">
          <cell r="B937">
            <v>41104204</v>
          </cell>
          <cell r="C937" t="str">
            <v>Equipo de osmosis invertida</v>
          </cell>
          <cell r="D937">
            <v>535</v>
          </cell>
          <cell r="E937">
            <v>482350</v>
          </cell>
          <cell r="F937" t="str">
            <v>CAJA</v>
          </cell>
        </row>
        <row r="938">
          <cell r="B938">
            <v>41104210</v>
          </cell>
          <cell r="C938" t="str">
            <v>Disolventes</v>
          </cell>
          <cell r="D938">
            <v>341</v>
          </cell>
          <cell r="E938">
            <v>4500</v>
          </cell>
          <cell r="F938" t="str">
            <v>LITRO</v>
          </cell>
        </row>
        <row r="939">
          <cell r="B939">
            <v>41104211</v>
          </cell>
          <cell r="C939" t="str">
            <v>Suavizantes</v>
          </cell>
          <cell r="D939">
            <v>341</v>
          </cell>
          <cell r="E939">
            <v>4000</v>
          </cell>
          <cell r="F939" t="str">
            <v>UNIDAD</v>
          </cell>
        </row>
        <row r="940">
          <cell r="B940">
            <v>41104212</v>
          </cell>
          <cell r="C940" t="str">
            <v>Cartuchos de filtrado de agua</v>
          </cell>
          <cell r="D940">
            <v>535</v>
          </cell>
          <cell r="E940">
            <v>48000</v>
          </cell>
          <cell r="F940" t="str">
            <v>UNIDAD</v>
          </cell>
        </row>
        <row r="941">
          <cell r="B941">
            <v>41104304</v>
          </cell>
          <cell r="C941" t="str">
            <v>Sistemas de digestion</v>
          </cell>
          <cell r="D941">
            <v>535</v>
          </cell>
          <cell r="E941">
            <v>750000</v>
          </cell>
          <cell r="F941" t="str">
            <v>CAJA</v>
          </cell>
        </row>
        <row r="942">
          <cell r="B942">
            <v>41104505</v>
          </cell>
          <cell r="C942" t="str">
            <v>Crisoles de cuarzo para estufas de laboratorio</v>
          </cell>
          <cell r="D942">
            <v>535</v>
          </cell>
          <cell r="E942">
            <v>14400</v>
          </cell>
          <cell r="F942" t="str">
            <v>UNIDAD</v>
          </cell>
        </row>
        <row r="943">
          <cell r="B943">
            <v>41104511</v>
          </cell>
          <cell r="C943" t="str">
            <v>Estufas o incubadoras de hibridacion</v>
          </cell>
          <cell r="D943">
            <v>535</v>
          </cell>
          <cell r="E943">
            <v>2500000</v>
          </cell>
          <cell r="F943" t="str">
            <v>UNIDAD</v>
          </cell>
        </row>
        <row r="944">
          <cell r="B944">
            <v>41104610</v>
          </cell>
          <cell r="C944" t="str">
            <v>Placas de crisol de laboratorio</v>
          </cell>
          <cell r="D944">
            <v>535</v>
          </cell>
          <cell r="E944">
            <v>550000</v>
          </cell>
          <cell r="F944" t="str">
            <v>CAJA</v>
          </cell>
        </row>
        <row r="945">
          <cell r="B945">
            <v>41104701</v>
          </cell>
          <cell r="C945" t="str">
            <v>Secadoras por congelacion o liofilizadoras</v>
          </cell>
          <cell r="D945">
            <v>535</v>
          </cell>
          <cell r="E945">
            <v>300000</v>
          </cell>
          <cell r="F945" t="str">
            <v>FRASCO</v>
          </cell>
        </row>
        <row r="946">
          <cell r="B946">
            <v>41104801</v>
          </cell>
          <cell r="C946" t="str">
            <v>Unidades de frascos o retortas</v>
          </cell>
          <cell r="D946">
            <v>535</v>
          </cell>
          <cell r="E946">
            <v>500</v>
          </cell>
          <cell r="F946" t="str">
            <v>UNIDAD</v>
          </cell>
        </row>
        <row r="947">
          <cell r="B947">
            <v>41104802</v>
          </cell>
          <cell r="C947" t="str">
            <v>Unidades de destilacion dobles</v>
          </cell>
          <cell r="D947">
            <v>535</v>
          </cell>
          <cell r="E947">
            <v>4702537</v>
          </cell>
          <cell r="F947" t="str">
            <v>UNIDAD</v>
          </cell>
        </row>
        <row r="948">
          <cell r="B948">
            <v>41104806</v>
          </cell>
          <cell r="C948" t="str">
            <v>Equipo de extraccion para laboratorios</v>
          </cell>
          <cell r="D948">
            <v>535</v>
          </cell>
          <cell r="E948">
            <v>2800000</v>
          </cell>
          <cell r="F948" t="str">
            <v>UNIDAD</v>
          </cell>
        </row>
        <row r="949">
          <cell r="B949">
            <v>41104812</v>
          </cell>
          <cell r="C949" t="str">
            <v>Tubos conductores, columnas o enganches de destilacion</v>
          </cell>
          <cell r="D949">
            <v>535</v>
          </cell>
          <cell r="E949">
            <v>51755</v>
          </cell>
          <cell r="F949" t="str">
            <v>UNIDAD</v>
          </cell>
        </row>
        <row r="950">
          <cell r="B950">
            <v>41104926</v>
          </cell>
          <cell r="C950" t="str">
            <v>Filtro de arena silicea</v>
          </cell>
          <cell r="D950">
            <v>535</v>
          </cell>
          <cell r="E950">
            <v>330000</v>
          </cell>
          <cell r="F950" t="str">
            <v>UNIDAD</v>
          </cell>
        </row>
        <row r="951">
          <cell r="B951">
            <v>41105002</v>
          </cell>
          <cell r="C951" t="str">
            <v>Equipo de tamizado para laboratorio</v>
          </cell>
          <cell r="D951">
            <v>535</v>
          </cell>
          <cell r="E951">
            <v>22000</v>
          </cell>
          <cell r="F951" t="str">
            <v>UNIDAD</v>
          </cell>
        </row>
        <row r="952">
          <cell r="B952">
            <v>41105103</v>
          </cell>
          <cell r="C952" t="str">
            <v>Bombas centrifugas de laboratorio</v>
          </cell>
          <cell r="D952">
            <v>535</v>
          </cell>
          <cell r="E952">
            <v>10000000</v>
          </cell>
          <cell r="F952" t="str">
            <v>UNIDAD</v>
          </cell>
        </row>
        <row r="953">
          <cell r="B953">
            <v>41105107</v>
          </cell>
          <cell r="C953" t="str">
            <v>Bombas de tambor de laboratorio</v>
          </cell>
          <cell r="D953">
            <v>535</v>
          </cell>
          <cell r="E953">
            <v>36300</v>
          </cell>
          <cell r="F953" t="str">
            <v>UNIDAD</v>
          </cell>
        </row>
        <row r="954">
          <cell r="B954">
            <v>41105305</v>
          </cell>
          <cell r="C954" t="str">
            <v>Accesorios para sistemas de electroforesis</v>
          </cell>
          <cell r="D954">
            <v>532</v>
          </cell>
          <cell r="E954">
            <v>136400</v>
          </cell>
          <cell r="F954" t="str">
            <v>UNIDAD</v>
          </cell>
        </row>
        <row r="955">
          <cell r="B955">
            <v>41105308</v>
          </cell>
          <cell r="C955" t="str">
            <v>Tubos capilares o cartuchos</v>
          </cell>
          <cell r="D955">
            <v>532</v>
          </cell>
          <cell r="E955">
            <v>35000</v>
          </cell>
          <cell r="F955" t="str">
            <v>UNIDAD</v>
          </cell>
        </row>
        <row r="956">
          <cell r="B956">
            <v>41106103</v>
          </cell>
          <cell r="C956" t="str">
            <v>Kits de tipificacion de acido desoxirribonucleico (ADN)</v>
          </cell>
          <cell r="D956">
            <v>535</v>
          </cell>
          <cell r="E956">
            <v>725130</v>
          </cell>
          <cell r="F956" t="str">
            <v>CAJA</v>
          </cell>
        </row>
        <row r="957">
          <cell r="B957">
            <v>41106217</v>
          </cell>
          <cell r="C957" t="str">
            <v>Placas de cultivo especializadas para bacterias</v>
          </cell>
          <cell r="D957">
            <v>535</v>
          </cell>
          <cell r="E957">
            <v>7000</v>
          </cell>
          <cell r="F957" t="str">
            <v>CAJA</v>
          </cell>
        </row>
        <row r="958">
          <cell r="B958">
            <v>41106401</v>
          </cell>
          <cell r="C958" t="str">
            <v>Adaptadores o enlaces</v>
          </cell>
          <cell r="D958">
            <v>346</v>
          </cell>
          <cell r="E958">
            <v>6490</v>
          </cell>
          <cell r="F958" t="str">
            <v>UNIDAD</v>
          </cell>
        </row>
        <row r="959">
          <cell r="B959">
            <v>41106619</v>
          </cell>
          <cell r="C959" t="str">
            <v>Vectores de secuenciacion</v>
          </cell>
          <cell r="D959">
            <v>535</v>
          </cell>
          <cell r="E959">
            <v>2100000</v>
          </cell>
          <cell r="F959" t="str">
            <v>UNIDAD</v>
          </cell>
        </row>
        <row r="960">
          <cell r="B960">
            <v>41111501</v>
          </cell>
          <cell r="C960" t="str">
            <v>Balanzas electronicas de carga superior</v>
          </cell>
          <cell r="D960">
            <v>535</v>
          </cell>
          <cell r="E960">
            <v>6813055</v>
          </cell>
          <cell r="F960" t="str">
            <v>UNIDAD</v>
          </cell>
        </row>
        <row r="961">
          <cell r="B961">
            <v>41111503</v>
          </cell>
          <cell r="C961" t="str">
            <v>Basculas mecanicas</v>
          </cell>
          <cell r="D961">
            <v>537</v>
          </cell>
          <cell r="E961">
            <v>12000000</v>
          </cell>
          <cell r="F961" t="str">
            <v>Unidad (Nr</v>
          </cell>
        </row>
        <row r="962">
          <cell r="B962">
            <v>41111512</v>
          </cell>
          <cell r="C962" t="str">
            <v>Bascula de precision (triple beam balance)</v>
          </cell>
          <cell r="D962">
            <v>538</v>
          </cell>
          <cell r="E962">
            <v>34500000</v>
          </cell>
          <cell r="F962" t="str">
            <v>UNIDAD</v>
          </cell>
        </row>
        <row r="963">
          <cell r="B963">
            <v>41111516</v>
          </cell>
          <cell r="C963" t="str">
            <v>Accesorios de instrumentos de pesaje</v>
          </cell>
          <cell r="D963">
            <v>538</v>
          </cell>
          <cell r="E963">
            <v>56000000</v>
          </cell>
          <cell r="F963" t="str">
            <v>UNIDAD</v>
          </cell>
        </row>
        <row r="964">
          <cell r="B964">
            <v>41111603</v>
          </cell>
          <cell r="C964" t="str">
            <v>Localizadores de senal</v>
          </cell>
          <cell r="D964">
            <v>538</v>
          </cell>
          <cell r="E964">
            <v>1500000</v>
          </cell>
          <cell r="F964" t="str">
            <v>UNIDAD</v>
          </cell>
        </row>
        <row r="965">
          <cell r="B965">
            <v>41111604</v>
          </cell>
          <cell r="C965" t="str">
            <v>Reglas</v>
          </cell>
          <cell r="D965">
            <v>538</v>
          </cell>
          <cell r="E965">
            <v>25000</v>
          </cell>
          <cell r="F965" t="str">
            <v>UNIDAD</v>
          </cell>
        </row>
        <row r="966">
          <cell r="B966">
            <v>41111621</v>
          </cell>
          <cell r="C966" t="str">
            <v>Calibradores</v>
          </cell>
          <cell r="D966">
            <v>536</v>
          </cell>
          <cell r="E966">
            <v>520000</v>
          </cell>
          <cell r="F966" t="str">
            <v>UNIDAD</v>
          </cell>
        </row>
        <row r="967">
          <cell r="B967">
            <v>41111702</v>
          </cell>
          <cell r="C967" t="str">
            <v>Microscopios monoculares</v>
          </cell>
          <cell r="D967">
            <v>535</v>
          </cell>
          <cell r="E967">
            <v>8000000</v>
          </cell>
          <cell r="F967" t="str">
            <v>UNIDAD</v>
          </cell>
        </row>
        <row r="968">
          <cell r="B968">
            <v>41111709</v>
          </cell>
          <cell r="C968" t="str">
            <v>Microscopios compuestos ligeros binoculares</v>
          </cell>
          <cell r="D968">
            <v>535</v>
          </cell>
          <cell r="E968">
            <v>9600000</v>
          </cell>
          <cell r="F968" t="str">
            <v>UNIDAD</v>
          </cell>
        </row>
        <row r="969">
          <cell r="B969">
            <v>41111717</v>
          </cell>
          <cell r="C969" t="str">
            <v>Binoculares</v>
          </cell>
          <cell r="D969">
            <v>536</v>
          </cell>
          <cell r="E969">
            <v>896333</v>
          </cell>
          <cell r="F969" t="str">
            <v>Unidad (Nr</v>
          </cell>
        </row>
        <row r="970">
          <cell r="B970">
            <v>41111727</v>
          </cell>
          <cell r="C970" t="str">
            <v>Microscopios de proyeccion</v>
          </cell>
          <cell r="D970">
            <v>535</v>
          </cell>
          <cell r="E970">
            <v>46520000</v>
          </cell>
          <cell r="F970" t="str">
            <v>UNIDAD</v>
          </cell>
        </row>
        <row r="971">
          <cell r="B971">
            <v>41111730</v>
          </cell>
          <cell r="C971" t="str">
            <v>Condensadores para microscopios</v>
          </cell>
          <cell r="D971">
            <v>538</v>
          </cell>
          <cell r="E971">
            <v>40000</v>
          </cell>
          <cell r="F971" t="str">
            <v>UNIDAD</v>
          </cell>
        </row>
        <row r="972">
          <cell r="B972">
            <v>41111733</v>
          </cell>
          <cell r="C972" t="str">
            <v>Tubos para microscopios</v>
          </cell>
          <cell r="D972">
            <v>538</v>
          </cell>
          <cell r="E972">
            <v>25000</v>
          </cell>
          <cell r="F972" t="str">
            <v>UNIDAD</v>
          </cell>
        </row>
        <row r="973">
          <cell r="B973">
            <v>41111738</v>
          </cell>
          <cell r="C973" t="str">
            <v>Fibroscopios</v>
          </cell>
          <cell r="D973">
            <v>535</v>
          </cell>
          <cell r="E973">
            <v>130000000</v>
          </cell>
          <cell r="F973" t="str">
            <v>Unidad (Nr</v>
          </cell>
        </row>
        <row r="974">
          <cell r="B974">
            <v>41111808</v>
          </cell>
          <cell r="C974" t="str">
            <v>Equipo de examen por rayos X</v>
          </cell>
          <cell r="D974">
            <v>535</v>
          </cell>
          <cell r="E974">
            <v>18000000</v>
          </cell>
          <cell r="F974" t="str">
            <v>UNIDAD</v>
          </cell>
        </row>
        <row r="975">
          <cell r="B975">
            <v>41111901</v>
          </cell>
          <cell r="C975" t="str">
            <v>Contadores</v>
          </cell>
          <cell r="D975">
            <v>535</v>
          </cell>
          <cell r="E975">
            <v>110000</v>
          </cell>
          <cell r="F975" t="str">
            <v>CAJA</v>
          </cell>
        </row>
        <row r="976">
          <cell r="B976">
            <v>41111903</v>
          </cell>
          <cell r="C976" t="str">
            <v>Detectores de metales</v>
          </cell>
          <cell r="D976">
            <v>538</v>
          </cell>
          <cell r="E976">
            <v>2000000</v>
          </cell>
          <cell r="F976" t="str">
            <v>UNIDAD</v>
          </cell>
        </row>
        <row r="977">
          <cell r="B977">
            <v>41111908</v>
          </cell>
          <cell r="C977" t="str">
            <v>Registradores graficos</v>
          </cell>
          <cell r="D977">
            <v>536</v>
          </cell>
          <cell r="E977">
            <v>2000000</v>
          </cell>
          <cell r="F977" t="str">
            <v>UNIDAD</v>
          </cell>
        </row>
        <row r="978">
          <cell r="B978">
            <v>41111910</v>
          </cell>
          <cell r="C978" t="str">
            <v>Registradores de varios inscriptores</v>
          </cell>
          <cell r="D978">
            <v>536</v>
          </cell>
          <cell r="E978">
            <v>5200000</v>
          </cell>
          <cell r="F978" t="str">
            <v>UNIDAD</v>
          </cell>
        </row>
        <row r="979">
          <cell r="B979">
            <v>41111917</v>
          </cell>
          <cell r="C979" t="str">
            <v>Probadores digitales</v>
          </cell>
          <cell r="D979">
            <v>538</v>
          </cell>
          <cell r="E979">
            <v>3000000</v>
          </cell>
          <cell r="F979" t="str">
            <v>Unidad (Nr</v>
          </cell>
        </row>
        <row r="980">
          <cell r="B980">
            <v>41111930</v>
          </cell>
          <cell r="C980" t="str">
            <v>Sensores de tension electrica</v>
          </cell>
          <cell r="D980">
            <v>535</v>
          </cell>
          <cell r="E980">
            <v>1000000</v>
          </cell>
          <cell r="F980" t="str">
            <v>UNIDAD</v>
          </cell>
        </row>
        <row r="981">
          <cell r="B981">
            <v>41111938</v>
          </cell>
          <cell r="C981" t="str">
            <v>Sensores o transmisores de nivel</v>
          </cell>
          <cell r="D981">
            <v>535</v>
          </cell>
          <cell r="E981">
            <v>27500000</v>
          </cell>
          <cell r="F981" t="str">
            <v>UNIDAD</v>
          </cell>
        </row>
        <row r="982">
          <cell r="B982">
            <v>41112207</v>
          </cell>
          <cell r="C982" t="str">
            <v>Termografos</v>
          </cell>
          <cell r="D982">
            <v>535</v>
          </cell>
          <cell r="E982">
            <v>18000000</v>
          </cell>
          <cell r="F982" t="str">
            <v>UNIDAD</v>
          </cell>
        </row>
        <row r="983">
          <cell r="B983">
            <v>41112209</v>
          </cell>
          <cell r="C983" t="str">
            <v>Termostatos</v>
          </cell>
          <cell r="D983">
            <v>535</v>
          </cell>
          <cell r="E983">
            <v>2000000</v>
          </cell>
          <cell r="F983" t="str">
            <v>UNIDAD</v>
          </cell>
        </row>
        <row r="984">
          <cell r="B984">
            <v>41112213</v>
          </cell>
          <cell r="C984" t="str">
            <v>Termometros de mano</v>
          </cell>
          <cell r="D984">
            <v>538</v>
          </cell>
          <cell r="E984">
            <v>2200</v>
          </cell>
          <cell r="F984" t="str">
            <v>UNIDAD</v>
          </cell>
        </row>
        <row r="985">
          <cell r="B985">
            <v>41112301</v>
          </cell>
          <cell r="C985" t="str">
            <v>Higrometros</v>
          </cell>
          <cell r="D985">
            <v>535</v>
          </cell>
          <cell r="E985">
            <v>10000000</v>
          </cell>
          <cell r="F985" t="str">
            <v>Unidad (Nr</v>
          </cell>
        </row>
        <row r="986">
          <cell r="B986">
            <v>41112304</v>
          </cell>
          <cell r="C986" t="str">
            <v>Medidores de humedad</v>
          </cell>
          <cell r="D986">
            <v>535</v>
          </cell>
          <cell r="E986">
            <v>5000000</v>
          </cell>
          <cell r="F986" t="str">
            <v>UNIDAD</v>
          </cell>
        </row>
        <row r="987">
          <cell r="B987">
            <v>41112403</v>
          </cell>
          <cell r="C987" t="str">
            <v>Indicadores de presion</v>
          </cell>
          <cell r="D987">
            <v>535</v>
          </cell>
          <cell r="E987">
            <v>6000</v>
          </cell>
          <cell r="F987" t="str">
            <v>Unidad (Nr</v>
          </cell>
        </row>
        <row r="988">
          <cell r="B988">
            <v>41112405</v>
          </cell>
          <cell r="C988" t="str">
            <v>Registradores de presion o vacio</v>
          </cell>
          <cell r="D988">
            <v>535</v>
          </cell>
          <cell r="E988">
            <v>52500000</v>
          </cell>
          <cell r="F988" t="str">
            <v>Unidad (Nr</v>
          </cell>
        </row>
        <row r="989">
          <cell r="B989">
            <v>41112406</v>
          </cell>
          <cell r="C989" t="str">
            <v>Medidores del vacio</v>
          </cell>
          <cell r="D989">
            <v>535</v>
          </cell>
          <cell r="E989">
            <v>21000000</v>
          </cell>
          <cell r="F989" t="str">
            <v>UNIDAD</v>
          </cell>
        </row>
        <row r="990">
          <cell r="B990">
            <v>41112409</v>
          </cell>
          <cell r="C990" t="str">
            <v>Analizadores de presion</v>
          </cell>
          <cell r="D990">
            <v>535</v>
          </cell>
          <cell r="E990">
            <v>166667</v>
          </cell>
          <cell r="F990" t="str">
            <v>UNIDAD</v>
          </cell>
        </row>
        <row r="991">
          <cell r="B991">
            <v>41112410</v>
          </cell>
          <cell r="C991" t="str">
            <v>Transmisores de presion</v>
          </cell>
          <cell r="D991">
            <v>535</v>
          </cell>
          <cell r="E991">
            <v>1625000</v>
          </cell>
          <cell r="F991" t="str">
            <v>UNIDAD</v>
          </cell>
        </row>
        <row r="992">
          <cell r="B992">
            <v>41112508</v>
          </cell>
          <cell r="C992" t="str">
            <v>Medidores de gas</v>
          </cell>
          <cell r="D992">
            <v>535</v>
          </cell>
          <cell r="E992">
            <v>2800000</v>
          </cell>
          <cell r="F992" t="str">
            <v>UNIDAD</v>
          </cell>
        </row>
        <row r="993">
          <cell r="B993">
            <v>41112513</v>
          </cell>
          <cell r="C993" t="str">
            <v>Placa perforada</v>
          </cell>
          <cell r="D993">
            <v>535</v>
          </cell>
          <cell r="E993">
            <v>20000</v>
          </cell>
          <cell r="F993" t="str">
            <v>UNIDAD</v>
          </cell>
        </row>
        <row r="994">
          <cell r="B994">
            <v>41112514</v>
          </cell>
          <cell r="C994" t="str">
            <v>Medidores de aceite</v>
          </cell>
          <cell r="D994">
            <v>535</v>
          </cell>
          <cell r="E994">
            <v>350000000</v>
          </cell>
          <cell r="F994" t="str">
            <v>UNIDAD</v>
          </cell>
        </row>
        <row r="995">
          <cell r="B995">
            <v>41112516</v>
          </cell>
          <cell r="C995" t="str">
            <v>Transmisores de caudal</v>
          </cell>
          <cell r="D995">
            <v>535</v>
          </cell>
          <cell r="E995">
            <v>35000000</v>
          </cell>
          <cell r="F995" t="str">
            <v>UNIDAD</v>
          </cell>
        </row>
        <row r="996">
          <cell r="B996">
            <v>41113001</v>
          </cell>
          <cell r="C996" t="str">
            <v>Controladores de Analizador Digital</v>
          </cell>
          <cell r="D996">
            <v>536</v>
          </cell>
          <cell r="E996">
            <v>18000000</v>
          </cell>
          <cell r="F996" t="str">
            <v>UNIDAD</v>
          </cell>
        </row>
        <row r="997">
          <cell r="B997">
            <v>41113003</v>
          </cell>
          <cell r="C997" t="str">
            <v>Analizadores de electro gravimetria</v>
          </cell>
          <cell r="D997">
            <v>535</v>
          </cell>
          <cell r="E997">
            <v>6000000</v>
          </cell>
          <cell r="F997" t="str">
            <v>UNIDAD</v>
          </cell>
        </row>
        <row r="998">
          <cell r="B998">
            <v>41113007</v>
          </cell>
          <cell r="C998" t="str">
            <v>Analizadores de acceso aleatorio</v>
          </cell>
          <cell r="D998">
            <v>535</v>
          </cell>
          <cell r="E998">
            <v>8000000</v>
          </cell>
          <cell r="F998" t="str">
            <v>UNIDAD</v>
          </cell>
        </row>
        <row r="999">
          <cell r="B999">
            <v>41113033</v>
          </cell>
          <cell r="C999" t="str">
            <v>Volumetros</v>
          </cell>
          <cell r="D999">
            <v>535</v>
          </cell>
          <cell r="E999">
            <v>51000</v>
          </cell>
          <cell r="F999" t="str">
            <v>UNIDAD</v>
          </cell>
        </row>
        <row r="1000">
          <cell r="B1000">
            <v>41113034</v>
          </cell>
          <cell r="C1000" t="str">
            <v>Tiras o papeles para ensayos de pH</v>
          </cell>
          <cell r="D1000">
            <v>535</v>
          </cell>
          <cell r="E1000">
            <v>21450</v>
          </cell>
          <cell r="F1000" t="str">
            <v>UNIDAD</v>
          </cell>
        </row>
        <row r="1001">
          <cell r="B1001">
            <v>41113035</v>
          </cell>
          <cell r="C1001" t="str">
            <v>Tiras o papeles para ensayos quimicos</v>
          </cell>
          <cell r="D1001">
            <v>535</v>
          </cell>
          <cell r="E1001">
            <v>45000</v>
          </cell>
          <cell r="F1001" t="str">
            <v>CAJA</v>
          </cell>
        </row>
        <row r="1002">
          <cell r="B1002">
            <v>41113037</v>
          </cell>
          <cell r="C1002" t="str">
            <v>Lectores de microplacas</v>
          </cell>
          <cell r="D1002">
            <v>535</v>
          </cell>
          <cell r="E1002">
            <v>1750000</v>
          </cell>
          <cell r="F1002" t="str">
            <v>UNIDAD</v>
          </cell>
        </row>
        <row r="1003">
          <cell r="B1003">
            <v>41113105</v>
          </cell>
          <cell r="C1003" t="str">
            <v>Analizadores o detectores de hidrocarburos (metano en aire)</v>
          </cell>
          <cell r="D1003">
            <v>535</v>
          </cell>
          <cell r="E1003">
            <v>1100000</v>
          </cell>
          <cell r="F1003" t="str">
            <v>UNIDAD</v>
          </cell>
        </row>
        <row r="1004">
          <cell r="B1004">
            <v>41113106</v>
          </cell>
          <cell r="C1004" t="str">
            <v>Analizadores de absorcion de rayos infrarrojos o ultravioleta</v>
          </cell>
          <cell r="D1004">
            <v>535</v>
          </cell>
          <cell r="E1004">
            <v>125000</v>
          </cell>
          <cell r="F1004" t="str">
            <v>UNIDAD</v>
          </cell>
        </row>
        <row r="1005">
          <cell r="B1005">
            <v>41113310</v>
          </cell>
          <cell r="C1005" t="str">
            <v>Analizadores de acidos grasos</v>
          </cell>
          <cell r="D1005">
            <v>535</v>
          </cell>
          <cell r="E1005">
            <v>80000000</v>
          </cell>
          <cell r="F1005" t="str">
            <v>UNIDAD</v>
          </cell>
        </row>
        <row r="1006">
          <cell r="B1006">
            <v>41113322</v>
          </cell>
          <cell r="C1006" t="str">
            <v>Analizadores de nitrogeno, nitratos o nitritos</v>
          </cell>
          <cell r="D1006">
            <v>535</v>
          </cell>
          <cell r="E1006">
            <v>6000</v>
          </cell>
          <cell r="F1006" t="str">
            <v>FRASCO</v>
          </cell>
        </row>
        <row r="1007">
          <cell r="B1007">
            <v>41113601</v>
          </cell>
          <cell r="C1007" t="str">
            <v>Amperimetros</v>
          </cell>
          <cell r="D1007">
            <v>535</v>
          </cell>
          <cell r="E1007">
            <v>2000000</v>
          </cell>
          <cell r="F1007" t="str">
            <v>UNIDAD</v>
          </cell>
        </row>
        <row r="1008">
          <cell r="B1008">
            <v>41113602</v>
          </cell>
          <cell r="C1008" t="str">
            <v>Medidores de fase</v>
          </cell>
          <cell r="D1008">
            <v>535</v>
          </cell>
          <cell r="E1008">
            <v>41715000</v>
          </cell>
          <cell r="F1008" t="str">
            <v>UNIDAD</v>
          </cell>
        </row>
        <row r="1009">
          <cell r="B1009">
            <v>41113612</v>
          </cell>
          <cell r="C1009" t="str">
            <v>Comprobadores de resistencia de tierra</v>
          </cell>
          <cell r="D1009">
            <v>535</v>
          </cell>
          <cell r="E1009">
            <v>24500000</v>
          </cell>
          <cell r="F1009" t="str">
            <v>UNIDAD</v>
          </cell>
        </row>
        <row r="1010">
          <cell r="B1010">
            <v>41113613</v>
          </cell>
          <cell r="C1010" t="str">
            <v>Registradores de valor electricos</v>
          </cell>
          <cell r="D1010">
            <v>535</v>
          </cell>
          <cell r="E1010">
            <v>7000000</v>
          </cell>
          <cell r="F1010" t="str">
            <v>UNIDAD</v>
          </cell>
        </row>
        <row r="1011">
          <cell r="B1011">
            <v>41113614</v>
          </cell>
          <cell r="C1011" t="str">
            <v>Medidores de campo electromagnetico</v>
          </cell>
          <cell r="D1011">
            <v>535</v>
          </cell>
          <cell r="E1011">
            <v>40000000</v>
          </cell>
          <cell r="F1011" t="str">
            <v>UNIDAD</v>
          </cell>
        </row>
        <row r="1012">
          <cell r="B1012">
            <v>41113620</v>
          </cell>
          <cell r="C1012" t="str">
            <v>Deteccion de cable de alta tension</v>
          </cell>
          <cell r="D1012">
            <v>535</v>
          </cell>
          <cell r="E1012">
            <v>3850000</v>
          </cell>
          <cell r="F1012" t="str">
            <v>UNIDAD</v>
          </cell>
        </row>
        <row r="1013">
          <cell r="B1013">
            <v>41113711</v>
          </cell>
          <cell r="C1013" t="str">
            <v>Analizadores de sistemas</v>
          </cell>
          <cell r="D1013">
            <v>538</v>
          </cell>
          <cell r="E1013">
            <v>148750000</v>
          </cell>
          <cell r="F1013" t="str">
            <v>UNIDAD</v>
          </cell>
        </row>
        <row r="1014">
          <cell r="B1014">
            <v>41113712</v>
          </cell>
          <cell r="C1014" t="str">
            <v>Verificadores de cintas</v>
          </cell>
          <cell r="D1014">
            <v>536</v>
          </cell>
          <cell r="E1014">
            <v>35000000</v>
          </cell>
          <cell r="F1014" t="str">
            <v>Unidad (Nr</v>
          </cell>
        </row>
        <row r="1015">
          <cell r="B1015">
            <v>41114201</v>
          </cell>
          <cell r="C1015" t="str">
            <v>Cintas de medir</v>
          </cell>
          <cell r="D1015">
            <v>538</v>
          </cell>
          <cell r="E1015">
            <v>15000</v>
          </cell>
          <cell r="F1015" t="str">
            <v>Unidad (Nr</v>
          </cell>
        </row>
        <row r="1016">
          <cell r="B1016">
            <v>41114204</v>
          </cell>
          <cell r="C1016" t="str">
            <v>Teodolitos</v>
          </cell>
          <cell r="D1016">
            <v>538</v>
          </cell>
          <cell r="E1016">
            <v>60000</v>
          </cell>
          <cell r="F1016" t="str">
            <v>CAJA</v>
          </cell>
        </row>
        <row r="1017">
          <cell r="B1017">
            <v>41114205</v>
          </cell>
          <cell r="C1017" t="str">
            <v>Poste de senalizacion</v>
          </cell>
          <cell r="D1017">
            <v>538</v>
          </cell>
          <cell r="E1017">
            <v>20000</v>
          </cell>
          <cell r="F1017" t="str">
            <v>Unidad (Nr</v>
          </cell>
        </row>
        <row r="1018">
          <cell r="B1018">
            <v>41114401</v>
          </cell>
          <cell r="C1018" t="str">
            <v>Anemometros</v>
          </cell>
          <cell r="D1018">
            <v>535</v>
          </cell>
          <cell r="E1018">
            <v>700000</v>
          </cell>
          <cell r="F1018" t="str">
            <v>UNIDAD</v>
          </cell>
        </row>
        <row r="1019">
          <cell r="B1019">
            <v>41114404</v>
          </cell>
          <cell r="C1019" t="str">
            <v>Aparatos radiosonda</v>
          </cell>
          <cell r="D1019">
            <v>535</v>
          </cell>
          <cell r="E1019">
            <v>5000000</v>
          </cell>
          <cell r="F1019" t="str">
            <v>UNIDAD</v>
          </cell>
        </row>
        <row r="1020">
          <cell r="B1020">
            <v>41114405</v>
          </cell>
          <cell r="C1020" t="str">
            <v>Pluviometros</v>
          </cell>
          <cell r="D1020">
            <v>535</v>
          </cell>
          <cell r="E1020">
            <v>3000000</v>
          </cell>
          <cell r="F1020" t="str">
            <v>UNIDAD</v>
          </cell>
        </row>
        <row r="1021">
          <cell r="B1021">
            <v>41114411</v>
          </cell>
          <cell r="C1021" t="str">
            <v>Accesorios de instrumentos de meteorologia</v>
          </cell>
          <cell r="D1021">
            <v>535</v>
          </cell>
          <cell r="E1021">
            <v>98000000</v>
          </cell>
          <cell r="F1021" t="str">
            <v>UNIDAD</v>
          </cell>
        </row>
        <row r="1022">
          <cell r="B1022">
            <v>41114509</v>
          </cell>
          <cell r="C1022" t="str">
            <v>Tensiometros</v>
          </cell>
          <cell r="D1022">
            <v>531</v>
          </cell>
          <cell r="E1022">
            <v>236500</v>
          </cell>
          <cell r="F1022" t="str">
            <v>UNIDAD</v>
          </cell>
        </row>
        <row r="1023">
          <cell r="B1023">
            <v>41114612</v>
          </cell>
          <cell r="C1023" t="str">
            <v>Probadores de resistencia</v>
          </cell>
          <cell r="D1023">
            <v>531</v>
          </cell>
          <cell r="E1023">
            <v>3000000</v>
          </cell>
          <cell r="F1023" t="str">
            <v>UNIDAD</v>
          </cell>
        </row>
        <row r="1024">
          <cell r="B1024">
            <v>41114626</v>
          </cell>
          <cell r="C1024" t="str">
            <v>Aparatos probadores de soldadura</v>
          </cell>
          <cell r="D1024">
            <v>531</v>
          </cell>
          <cell r="E1024">
            <v>3000000</v>
          </cell>
          <cell r="F1024" t="str">
            <v>UNIDAD</v>
          </cell>
        </row>
        <row r="1025">
          <cell r="B1025">
            <v>41114702</v>
          </cell>
          <cell r="C1025" t="str">
            <v>Probadores de resistencia del color de tejidos</v>
          </cell>
          <cell r="D1025">
            <v>538</v>
          </cell>
          <cell r="E1025">
            <v>170000</v>
          </cell>
          <cell r="F1025" t="str">
            <v>Unidad (Nr</v>
          </cell>
        </row>
        <row r="1026">
          <cell r="B1026">
            <v>41115304</v>
          </cell>
          <cell r="C1026" t="str">
            <v>Contadores, temporizadores o divisores de frecuencia</v>
          </cell>
          <cell r="D1026">
            <v>536</v>
          </cell>
          <cell r="E1026">
            <v>7000</v>
          </cell>
          <cell r="F1026" t="str">
            <v>UNIDAD</v>
          </cell>
        </row>
        <row r="1027">
          <cell r="B1027">
            <v>41115305</v>
          </cell>
          <cell r="C1027" t="str">
            <v>Medidores de frecuencia electrica</v>
          </cell>
          <cell r="D1027">
            <v>536</v>
          </cell>
          <cell r="E1027">
            <v>24800000</v>
          </cell>
          <cell r="F1027" t="str">
            <v>Unidad (Nr</v>
          </cell>
        </row>
        <row r="1028">
          <cell r="B1028">
            <v>41115309</v>
          </cell>
          <cell r="C1028" t="str">
            <v>Luxometros</v>
          </cell>
          <cell r="D1028">
            <v>531</v>
          </cell>
          <cell r="E1028">
            <v>1850000</v>
          </cell>
          <cell r="F1028" t="str">
            <v>UNIDAD</v>
          </cell>
        </row>
        <row r="1029">
          <cell r="B1029">
            <v>41115318</v>
          </cell>
          <cell r="C1029" t="str">
            <v>Colorimetros</v>
          </cell>
          <cell r="D1029">
            <v>535</v>
          </cell>
          <cell r="E1029">
            <v>100100</v>
          </cell>
          <cell r="F1029" t="str">
            <v>CAJA</v>
          </cell>
        </row>
        <row r="1030">
          <cell r="B1030">
            <v>41115603</v>
          </cell>
          <cell r="C1030" t="str">
            <v>Medidores de PH</v>
          </cell>
          <cell r="D1030">
            <v>535</v>
          </cell>
          <cell r="E1030">
            <v>70000000</v>
          </cell>
          <cell r="F1030" t="str">
            <v>UNIDAD</v>
          </cell>
        </row>
        <row r="1031">
          <cell r="B1031">
            <v>41115605</v>
          </cell>
          <cell r="C1031" t="str">
            <v>Tiras para ensayos de pH</v>
          </cell>
          <cell r="D1031">
            <v>535</v>
          </cell>
          <cell r="E1031">
            <v>4000</v>
          </cell>
          <cell r="F1031" t="str">
            <v>CAJA</v>
          </cell>
        </row>
        <row r="1032">
          <cell r="B1032">
            <v>41115707</v>
          </cell>
          <cell r="C1032" t="str">
            <v>Cromatografia de cromatografo de liquidos de alta presion</v>
          </cell>
          <cell r="D1032">
            <v>535</v>
          </cell>
          <cell r="E1032">
            <v>250000</v>
          </cell>
          <cell r="F1032" t="str">
            <v>UNIDAD</v>
          </cell>
        </row>
        <row r="1033">
          <cell r="B1033">
            <v>41115803</v>
          </cell>
          <cell r="C1033" t="str">
            <v>Analizadores de banco de sangre</v>
          </cell>
          <cell r="D1033">
            <v>535</v>
          </cell>
          <cell r="E1033">
            <v>357610</v>
          </cell>
          <cell r="F1033" t="str">
            <v>UNIDAD</v>
          </cell>
        </row>
        <row r="1034">
          <cell r="B1034">
            <v>41115815</v>
          </cell>
          <cell r="C1034" t="str">
            <v>Analizadores hematologicos</v>
          </cell>
          <cell r="D1034">
            <v>535</v>
          </cell>
          <cell r="E1034">
            <v>994080</v>
          </cell>
          <cell r="F1034" t="str">
            <v>CAJA</v>
          </cell>
        </row>
        <row r="1035">
          <cell r="B1035">
            <v>41116004</v>
          </cell>
          <cell r="C1035" t="str">
            <v>Reactivos de analizadores quimicos</v>
          </cell>
          <cell r="D1035">
            <v>535</v>
          </cell>
          <cell r="E1035">
            <v>5750000</v>
          </cell>
          <cell r="F1035" t="str">
            <v>Unidad (Nr</v>
          </cell>
        </row>
        <row r="1036">
          <cell r="B1036">
            <v>41116012</v>
          </cell>
          <cell r="C1036" t="str">
            <v>Reactivos de analizadores de proteinas</v>
          </cell>
          <cell r="D1036">
            <v>535</v>
          </cell>
          <cell r="E1036">
            <v>50000</v>
          </cell>
          <cell r="F1036" t="str">
            <v>CAJA</v>
          </cell>
        </row>
        <row r="1037">
          <cell r="B1037">
            <v>41116105</v>
          </cell>
          <cell r="C1037" t="str">
            <v>Reactivos o soluciones quimicos</v>
          </cell>
          <cell r="D1037">
            <v>535</v>
          </cell>
          <cell r="E1037">
            <v>350000</v>
          </cell>
          <cell r="F1037" t="str">
            <v>CAJA</v>
          </cell>
        </row>
        <row r="1038">
          <cell r="B1038">
            <v>41116121</v>
          </cell>
          <cell r="C1038" t="str">
            <v>Reactivos, soluciones o tinturas hematologicos</v>
          </cell>
          <cell r="D1038">
            <v>533</v>
          </cell>
          <cell r="E1038">
            <v>625300</v>
          </cell>
          <cell r="F1038" t="str">
            <v>BIDON</v>
          </cell>
        </row>
        <row r="1039">
          <cell r="B1039">
            <v>41116131</v>
          </cell>
          <cell r="C1039" t="str">
            <v>Discos o paneles de pruebas de identificacion o sensibilidad microbiologicas o bacteriologicas</v>
          </cell>
          <cell r="D1039">
            <v>535</v>
          </cell>
          <cell r="E1039">
            <v>37000</v>
          </cell>
          <cell r="F1039" t="str">
            <v>UNIDAD</v>
          </cell>
        </row>
        <row r="1040">
          <cell r="B1040">
            <v>41116138</v>
          </cell>
          <cell r="C1040" t="str">
            <v>Tiras para ensayos de ionograma urinario</v>
          </cell>
          <cell r="D1040">
            <v>535</v>
          </cell>
          <cell r="E1040">
            <v>100000</v>
          </cell>
          <cell r="F1040" t="str">
            <v>CAJA</v>
          </cell>
        </row>
        <row r="1041">
          <cell r="B1041">
            <v>41116202</v>
          </cell>
          <cell r="C1041" t="str">
            <v>Monitores o medidores de colesterol</v>
          </cell>
          <cell r="D1041">
            <v>535</v>
          </cell>
          <cell r="E1041">
            <v>700000</v>
          </cell>
          <cell r="F1041" t="str">
            <v>CAJA</v>
          </cell>
        </row>
        <row r="1042">
          <cell r="B1042">
            <v>41121509</v>
          </cell>
          <cell r="C1042" t="str">
            <v>Pipetas Pasteur o de transferencia</v>
          </cell>
          <cell r="D1042">
            <v>535</v>
          </cell>
          <cell r="E1042">
            <v>9000</v>
          </cell>
          <cell r="F1042" t="str">
            <v>UNIDAD</v>
          </cell>
        </row>
        <row r="1043">
          <cell r="B1043">
            <v>41121510</v>
          </cell>
          <cell r="C1043" t="str">
            <v>Pipetas volumetricas</v>
          </cell>
          <cell r="D1043">
            <v>535</v>
          </cell>
          <cell r="E1043">
            <v>900000</v>
          </cell>
          <cell r="F1043" t="str">
            <v>CAJA</v>
          </cell>
        </row>
        <row r="1044">
          <cell r="B1044">
            <v>41121513</v>
          </cell>
          <cell r="C1044" t="str">
            <v>Pipetas de goteo</v>
          </cell>
          <cell r="D1044">
            <v>535</v>
          </cell>
          <cell r="E1044">
            <v>149600</v>
          </cell>
          <cell r="F1044" t="str">
            <v>CAJA</v>
          </cell>
        </row>
        <row r="1045">
          <cell r="B1045">
            <v>41121514</v>
          </cell>
          <cell r="C1045" t="str">
            <v>Pipeteros</v>
          </cell>
          <cell r="D1045">
            <v>535</v>
          </cell>
          <cell r="E1045">
            <v>1056395</v>
          </cell>
          <cell r="F1045" t="str">
            <v>CAJA</v>
          </cell>
        </row>
        <row r="1046">
          <cell r="B1046">
            <v>41121515</v>
          </cell>
          <cell r="C1046" t="str">
            <v>Peras de succion para pipetas</v>
          </cell>
          <cell r="D1046">
            <v>535</v>
          </cell>
          <cell r="E1046">
            <v>25000</v>
          </cell>
          <cell r="F1046" t="str">
            <v>UNIDAD</v>
          </cell>
        </row>
        <row r="1047">
          <cell r="B1047">
            <v>41121517</v>
          </cell>
          <cell r="C1047" t="str">
            <v>Soportes para pipetas de embolo o accesorios</v>
          </cell>
          <cell r="D1047">
            <v>535</v>
          </cell>
          <cell r="E1047">
            <v>13500</v>
          </cell>
          <cell r="F1047" t="str">
            <v>CAJA</v>
          </cell>
        </row>
        <row r="1048">
          <cell r="B1048">
            <v>41121601</v>
          </cell>
          <cell r="C1048" t="str">
            <v>Puntas de pipeta con filtro</v>
          </cell>
          <cell r="D1048">
            <v>535</v>
          </cell>
          <cell r="E1048">
            <v>74536</v>
          </cell>
          <cell r="F1048" t="str">
            <v>CAJA</v>
          </cell>
        </row>
        <row r="1049">
          <cell r="B1049">
            <v>41121607</v>
          </cell>
          <cell r="C1049" t="str">
            <v>Puntas de pipeta universales</v>
          </cell>
          <cell r="D1049">
            <v>535</v>
          </cell>
          <cell r="E1049">
            <v>75300</v>
          </cell>
          <cell r="F1049" t="str">
            <v>CAJA</v>
          </cell>
        </row>
        <row r="1050">
          <cell r="B1050">
            <v>41121609</v>
          </cell>
          <cell r="C1050" t="str">
            <v>Puntas de pipeta de volumen variable</v>
          </cell>
          <cell r="D1050">
            <v>535</v>
          </cell>
          <cell r="E1050">
            <v>45500</v>
          </cell>
          <cell r="F1050" t="str">
            <v>CAJA</v>
          </cell>
        </row>
        <row r="1051">
          <cell r="B1051">
            <v>41121701</v>
          </cell>
          <cell r="C1051" t="str">
            <v>Tubos de ensayo multiproposito o generales</v>
          </cell>
          <cell r="D1051">
            <v>535</v>
          </cell>
          <cell r="E1051">
            <v>130000</v>
          </cell>
          <cell r="F1051" t="str">
            <v>CAJA</v>
          </cell>
        </row>
        <row r="1052">
          <cell r="B1052">
            <v>41121709</v>
          </cell>
          <cell r="C1052" t="str">
            <v>Tubos capilares o de hematocrito</v>
          </cell>
          <cell r="D1052">
            <v>535</v>
          </cell>
          <cell r="E1052">
            <v>28000</v>
          </cell>
          <cell r="F1052" t="str">
            <v>FRASCO</v>
          </cell>
        </row>
        <row r="1053">
          <cell r="B1053">
            <v>41121803</v>
          </cell>
          <cell r="C1053" t="str">
            <v>Vasos de precipitados de laboratorio</v>
          </cell>
          <cell r="D1053">
            <v>535</v>
          </cell>
          <cell r="E1053">
            <v>49029</v>
          </cell>
          <cell r="F1053" t="str">
            <v>UNIDAD</v>
          </cell>
        </row>
        <row r="1054">
          <cell r="B1054">
            <v>41121805</v>
          </cell>
          <cell r="C1054" t="str">
            <v>Probetas graduadas de laboratorio</v>
          </cell>
          <cell r="D1054">
            <v>535</v>
          </cell>
          <cell r="E1054">
            <v>7080</v>
          </cell>
          <cell r="F1054" t="str">
            <v>UNIDAD</v>
          </cell>
        </row>
        <row r="1055">
          <cell r="B1055">
            <v>41121807</v>
          </cell>
          <cell r="C1055" t="str">
            <v>Ampollas de laboratorio</v>
          </cell>
          <cell r="D1055">
            <v>352</v>
          </cell>
          <cell r="E1055">
            <v>3500</v>
          </cell>
          <cell r="F1055" t="str">
            <v>UNIDAD</v>
          </cell>
        </row>
        <row r="1056">
          <cell r="B1056">
            <v>41121808</v>
          </cell>
          <cell r="C1056" t="str">
            <v>Buretas de laboratorio</v>
          </cell>
          <cell r="D1056">
            <v>535</v>
          </cell>
          <cell r="E1056">
            <v>380000</v>
          </cell>
          <cell r="F1056" t="str">
            <v>CAJA</v>
          </cell>
        </row>
        <row r="1057">
          <cell r="B1057">
            <v>41121813</v>
          </cell>
          <cell r="C1057" t="str">
            <v>Cubetas</v>
          </cell>
          <cell r="D1057">
            <v>535</v>
          </cell>
          <cell r="E1057">
            <v>219500</v>
          </cell>
          <cell r="F1057" t="str">
            <v>JUEGO</v>
          </cell>
        </row>
        <row r="1058">
          <cell r="B1058">
            <v>41122001</v>
          </cell>
          <cell r="C1058" t="str">
            <v>Jeringas de cromatografia</v>
          </cell>
          <cell r="D1058">
            <v>358</v>
          </cell>
          <cell r="E1058">
            <v>250000</v>
          </cell>
          <cell r="F1058" t="str">
            <v>LITRO</v>
          </cell>
        </row>
        <row r="1059">
          <cell r="B1059">
            <v>41122002</v>
          </cell>
          <cell r="C1059" t="str">
            <v>Agujas de jeringa de cromatografia</v>
          </cell>
          <cell r="D1059">
            <v>358</v>
          </cell>
          <cell r="E1059">
            <v>40000</v>
          </cell>
          <cell r="F1059" t="str">
            <v>CAJA</v>
          </cell>
        </row>
        <row r="1060">
          <cell r="B1060">
            <v>41122004</v>
          </cell>
          <cell r="C1060" t="str">
            <v>Jeringas de toma de muestras</v>
          </cell>
          <cell r="D1060">
            <v>358</v>
          </cell>
          <cell r="E1060">
            <v>40000</v>
          </cell>
          <cell r="F1060" t="str">
            <v>CAJA</v>
          </cell>
        </row>
        <row r="1061">
          <cell r="B1061">
            <v>41122101</v>
          </cell>
          <cell r="C1061" t="str">
            <v>Placas o cajas Petri</v>
          </cell>
          <cell r="D1061">
            <v>358</v>
          </cell>
          <cell r="E1061">
            <v>400000</v>
          </cell>
          <cell r="F1061" t="str">
            <v>CAJA</v>
          </cell>
        </row>
        <row r="1062">
          <cell r="B1062">
            <v>41122105</v>
          </cell>
          <cell r="C1062" t="str">
            <v>Frascos rotativos</v>
          </cell>
          <cell r="D1062">
            <v>358</v>
          </cell>
          <cell r="E1062">
            <v>24000</v>
          </cell>
          <cell r="F1062" t="str">
            <v>UNIDAD</v>
          </cell>
        </row>
        <row r="1063">
          <cell r="B1063">
            <v>41122202</v>
          </cell>
          <cell r="C1063" t="str">
            <v>Crisoles de ceramica</v>
          </cell>
          <cell r="D1063">
            <v>535</v>
          </cell>
          <cell r="E1063">
            <v>61105</v>
          </cell>
          <cell r="F1063" t="str">
            <v>UNIDAD</v>
          </cell>
        </row>
        <row r="1064">
          <cell r="B1064">
            <v>41122203</v>
          </cell>
          <cell r="C1064" t="str">
            <v>Crisoles metalicos</v>
          </cell>
          <cell r="D1064">
            <v>535</v>
          </cell>
          <cell r="E1064">
            <v>7000000</v>
          </cell>
          <cell r="F1064" t="str">
            <v>JUEGO</v>
          </cell>
        </row>
        <row r="1065">
          <cell r="B1065">
            <v>41122404</v>
          </cell>
          <cell r="C1065" t="str">
            <v>Pinzas de laboratorio</v>
          </cell>
          <cell r="D1065">
            <v>358</v>
          </cell>
          <cell r="E1065">
            <v>37400</v>
          </cell>
          <cell r="F1065" t="str">
            <v>UNIDAD</v>
          </cell>
        </row>
        <row r="1066">
          <cell r="B1066">
            <v>41122407</v>
          </cell>
          <cell r="C1066" t="str">
            <v>Bisturies de laboratorio</v>
          </cell>
          <cell r="D1066">
            <v>358</v>
          </cell>
          <cell r="E1066">
            <v>100000</v>
          </cell>
          <cell r="F1066" t="str">
            <v>CAJA</v>
          </cell>
        </row>
        <row r="1067">
          <cell r="B1067">
            <v>41122409</v>
          </cell>
          <cell r="C1067" t="str">
            <v>Herramientas de laboratorio</v>
          </cell>
          <cell r="D1067">
            <v>358</v>
          </cell>
          <cell r="E1067">
            <v>900000</v>
          </cell>
          <cell r="F1067" t="str">
            <v>UNIDAD</v>
          </cell>
        </row>
        <row r="1068">
          <cell r="B1068">
            <v>41122411</v>
          </cell>
          <cell r="C1068" t="str">
            <v>Cronometros o relojes de laboratorio</v>
          </cell>
          <cell r="D1068">
            <v>535</v>
          </cell>
          <cell r="E1068">
            <v>15000</v>
          </cell>
          <cell r="F1068" t="str">
            <v>UNIDAD</v>
          </cell>
        </row>
        <row r="1069">
          <cell r="B1069">
            <v>41122601</v>
          </cell>
          <cell r="C1069" t="str">
            <v>Portaobjetos</v>
          </cell>
          <cell r="D1069">
            <v>535</v>
          </cell>
          <cell r="E1069">
            <v>700000</v>
          </cell>
          <cell r="F1069" t="str">
            <v>CAJA</v>
          </cell>
        </row>
        <row r="1070">
          <cell r="B1070">
            <v>41122602</v>
          </cell>
          <cell r="C1070" t="str">
            <v>Cubreobjetos</v>
          </cell>
          <cell r="D1070">
            <v>535</v>
          </cell>
          <cell r="E1070">
            <v>100</v>
          </cell>
          <cell r="F1070" t="str">
            <v>UNIDAD</v>
          </cell>
        </row>
        <row r="1071">
          <cell r="B1071">
            <v>41122605</v>
          </cell>
          <cell r="C1071" t="str">
            <v>Aceite de inmersion para microscopio</v>
          </cell>
          <cell r="D1071">
            <v>358</v>
          </cell>
          <cell r="E1071">
            <v>1054414</v>
          </cell>
          <cell r="F1071" t="str">
            <v>CAJA</v>
          </cell>
        </row>
        <row r="1072">
          <cell r="B1072">
            <v>41122606</v>
          </cell>
          <cell r="C1072" t="str">
            <v>Dispensadores de portaobjetos</v>
          </cell>
          <cell r="D1072">
            <v>535</v>
          </cell>
          <cell r="E1072">
            <v>165000</v>
          </cell>
          <cell r="F1072" t="str">
            <v>UNIDAD</v>
          </cell>
        </row>
        <row r="1073">
          <cell r="B1073">
            <v>41122801</v>
          </cell>
          <cell r="C1073" t="str">
            <v>Soportes o estantes para pipetas</v>
          </cell>
          <cell r="D1073">
            <v>535</v>
          </cell>
          <cell r="E1073">
            <v>26000</v>
          </cell>
          <cell r="F1073" t="str">
            <v>UNIDAD</v>
          </cell>
        </row>
        <row r="1074">
          <cell r="B1074">
            <v>41122808</v>
          </cell>
          <cell r="C1074" t="str">
            <v>Bandejas de uso general</v>
          </cell>
          <cell r="D1074">
            <v>535</v>
          </cell>
          <cell r="E1074">
            <v>22453</v>
          </cell>
          <cell r="F1074" t="str">
            <v>UNIDAD</v>
          </cell>
        </row>
        <row r="1075">
          <cell r="B1075">
            <v>41123201</v>
          </cell>
          <cell r="C1075" t="str">
            <v>Portaobjetos preparados preservados</v>
          </cell>
          <cell r="D1075">
            <v>535</v>
          </cell>
          <cell r="E1075">
            <v>1500</v>
          </cell>
          <cell r="F1075" t="str">
            <v>UNIDAD</v>
          </cell>
        </row>
        <row r="1076">
          <cell r="B1076">
            <v>41123302</v>
          </cell>
          <cell r="C1076" t="str">
            <v>Cajas o archivadores para portaobjetos</v>
          </cell>
          <cell r="D1076">
            <v>535</v>
          </cell>
          <cell r="E1076">
            <v>3800</v>
          </cell>
          <cell r="F1076" t="str">
            <v>Unidad (Nr</v>
          </cell>
        </row>
        <row r="1077">
          <cell r="B1077">
            <v>41123303</v>
          </cell>
          <cell r="C1077" t="str">
            <v>Armarios para portaobjetos</v>
          </cell>
          <cell r="D1077">
            <v>535</v>
          </cell>
          <cell r="E1077">
            <v>27800</v>
          </cell>
          <cell r="F1077" t="str">
            <v>CAJA</v>
          </cell>
        </row>
        <row r="1078">
          <cell r="B1078">
            <v>41123403</v>
          </cell>
          <cell r="C1078" t="str">
            <v>Goteros de dosificacion</v>
          </cell>
          <cell r="D1078">
            <v>535</v>
          </cell>
          <cell r="E1078">
            <v>3500</v>
          </cell>
          <cell r="F1078" t="str">
            <v>UNIDAD</v>
          </cell>
        </row>
        <row r="1079">
          <cell r="B1079">
            <v>42121505</v>
          </cell>
          <cell r="C1079" t="str">
            <v>Electrocardiografo (ECG) veterinario</v>
          </cell>
          <cell r="D1079">
            <v>532</v>
          </cell>
          <cell r="E1079">
            <v>8000000</v>
          </cell>
          <cell r="F1079" t="str">
            <v>UNIDAD</v>
          </cell>
        </row>
        <row r="1080">
          <cell r="B1080">
            <v>42131504</v>
          </cell>
          <cell r="C1080" t="str">
            <v>Batas para pacientes</v>
          </cell>
          <cell r="D1080">
            <v>322</v>
          </cell>
          <cell r="E1080">
            <v>20000</v>
          </cell>
          <cell r="F1080" t="str">
            <v>UNIDAD</v>
          </cell>
        </row>
        <row r="1081">
          <cell r="B1081">
            <v>42131509</v>
          </cell>
          <cell r="C1081" t="str">
            <v>Batas de hospital</v>
          </cell>
          <cell r="D1081">
            <v>322</v>
          </cell>
          <cell r="E1081">
            <v>60000</v>
          </cell>
          <cell r="F1081" t="str">
            <v>JUEGO</v>
          </cell>
        </row>
        <row r="1082">
          <cell r="B1082">
            <v>42131606</v>
          </cell>
          <cell r="C1082" t="str">
            <v>Mascarillas de aislamiento o quirofano para el personal sanitario</v>
          </cell>
          <cell r="D1082">
            <v>322</v>
          </cell>
          <cell r="E1082">
            <v>880</v>
          </cell>
          <cell r="F1082" t="str">
            <v>UNIDAD</v>
          </cell>
        </row>
        <row r="1083">
          <cell r="B1083">
            <v>42131607</v>
          </cell>
          <cell r="C1083" t="str">
            <v>Guardapolvos o chaquetas para el personal sanitario</v>
          </cell>
          <cell r="D1083">
            <v>322</v>
          </cell>
          <cell r="E1083">
            <v>39925</v>
          </cell>
          <cell r="F1083" t="str">
            <v>UNIDAD</v>
          </cell>
        </row>
        <row r="1084">
          <cell r="B1084">
            <v>42131705</v>
          </cell>
          <cell r="C1084" t="str">
            <v>Pantalones quirurgicos</v>
          </cell>
          <cell r="D1084">
            <v>322</v>
          </cell>
          <cell r="E1084">
            <v>38500</v>
          </cell>
          <cell r="F1084" t="str">
            <v>UNIDAD</v>
          </cell>
        </row>
        <row r="1085">
          <cell r="B1085">
            <v>42131707</v>
          </cell>
          <cell r="C1085" t="str">
            <v>Trajes, cascos o mascarillas de aislamiento quirurgico o accesorios</v>
          </cell>
          <cell r="D1085">
            <v>322</v>
          </cell>
          <cell r="E1085">
            <v>18000</v>
          </cell>
          <cell r="F1085" t="str">
            <v>CAJA</v>
          </cell>
        </row>
        <row r="1086">
          <cell r="B1086">
            <v>42132105</v>
          </cell>
          <cell r="C1086" t="str">
            <v>Sabanas de hospital</v>
          </cell>
          <cell r="D1086">
            <v>323</v>
          </cell>
          <cell r="E1086">
            <v>35000</v>
          </cell>
          <cell r="F1086" t="str">
            <v>UNIDAD</v>
          </cell>
        </row>
        <row r="1087">
          <cell r="B1087">
            <v>42132201</v>
          </cell>
          <cell r="C1087" t="str">
            <v>Cajas o dispensadores de guantes medicos</v>
          </cell>
          <cell r="D1087">
            <v>358</v>
          </cell>
          <cell r="E1087">
            <v>25000</v>
          </cell>
          <cell r="F1087" t="str">
            <v>CAJA</v>
          </cell>
        </row>
        <row r="1088">
          <cell r="B1088">
            <v>42132203</v>
          </cell>
          <cell r="C1088" t="str">
            <v>Guantes medicos de examen o para usos no quirurgicos</v>
          </cell>
          <cell r="D1088">
            <v>358</v>
          </cell>
          <cell r="E1088">
            <v>48400</v>
          </cell>
          <cell r="F1088" t="str">
            <v>CAJA</v>
          </cell>
        </row>
        <row r="1089">
          <cell r="B1089">
            <v>42132205</v>
          </cell>
          <cell r="C1089" t="str">
            <v>Guantes quirurgicos</v>
          </cell>
          <cell r="D1089">
            <v>358</v>
          </cell>
          <cell r="E1089">
            <v>30800</v>
          </cell>
          <cell r="F1089" t="str">
            <v>CAJA</v>
          </cell>
        </row>
        <row r="1090">
          <cell r="B1090">
            <v>42141601</v>
          </cell>
          <cell r="C1090" t="str">
            <v>Equipos de ingreso para el cuidado del enfermo</v>
          </cell>
          <cell r="D1090">
            <v>353</v>
          </cell>
          <cell r="E1090">
            <v>1300</v>
          </cell>
          <cell r="F1090" t="str">
            <v>UNIDAD</v>
          </cell>
        </row>
        <row r="1091">
          <cell r="B1091">
            <v>42141605</v>
          </cell>
          <cell r="C1091" t="str">
            <v>Cuencos o tazones medicos para mezclar o para soluciones</v>
          </cell>
          <cell r="D1091">
            <v>358</v>
          </cell>
          <cell r="E1091">
            <v>1000</v>
          </cell>
          <cell r="F1091" t="str">
            <v>UNIDAD</v>
          </cell>
        </row>
        <row r="1092">
          <cell r="B1092">
            <v>42141803</v>
          </cell>
          <cell r="C1092" t="str">
            <v>Cables o alambres de plomo para electroterapia</v>
          </cell>
          <cell r="D1092">
            <v>535</v>
          </cell>
          <cell r="E1092">
            <v>18000</v>
          </cell>
          <cell r="F1092" t="str">
            <v>Metro line</v>
          </cell>
        </row>
        <row r="1093">
          <cell r="B1093">
            <v>42141904</v>
          </cell>
          <cell r="C1093" t="str">
            <v>Tubos, o casquillos o grapas de enema</v>
          </cell>
          <cell r="D1093">
            <v>358</v>
          </cell>
          <cell r="E1093">
            <v>157000</v>
          </cell>
          <cell r="F1093" t="str">
            <v>JUEGO</v>
          </cell>
        </row>
        <row r="1094">
          <cell r="B1094">
            <v>42142102</v>
          </cell>
          <cell r="C1094" t="str">
            <v>Unidades enfriadoras para el almacenaje en frio o accesorios</v>
          </cell>
          <cell r="D1094">
            <v>535</v>
          </cell>
          <cell r="E1094">
            <v>2294325</v>
          </cell>
          <cell r="F1094" t="str">
            <v>UNIDAD</v>
          </cell>
        </row>
        <row r="1095">
          <cell r="B1095">
            <v>42142104</v>
          </cell>
          <cell r="C1095" t="str">
            <v>Hidrocolatores medicos o accesorios</v>
          </cell>
          <cell r="D1095">
            <v>535</v>
          </cell>
          <cell r="E1095">
            <v>182500</v>
          </cell>
          <cell r="F1095" t="str">
            <v>FRASCO</v>
          </cell>
        </row>
        <row r="1096">
          <cell r="B1096">
            <v>42142402</v>
          </cell>
          <cell r="C1096" t="str">
            <v>Canulas o tubos de succion medicos o accesorios</v>
          </cell>
          <cell r="D1096">
            <v>358</v>
          </cell>
          <cell r="E1096">
            <v>37000</v>
          </cell>
          <cell r="F1096" t="str">
            <v>CAJA</v>
          </cell>
        </row>
        <row r="1097">
          <cell r="B1097">
            <v>42142403</v>
          </cell>
          <cell r="C1097" t="str">
            <v>Envases medicos de succion</v>
          </cell>
          <cell r="D1097">
            <v>358</v>
          </cell>
          <cell r="E1097">
            <v>1800</v>
          </cell>
          <cell r="F1097" t="str">
            <v>UNIDAD</v>
          </cell>
        </row>
        <row r="1098">
          <cell r="B1098">
            <v>42142404</v>
          </cell>
          <cell r="C1098" t="str">
            <v>Aparatos medicos de succion o vacio</v>
          </cell>
          <cell r="D1098">
            <v>535</v>
          </cell>
          <cell r="E1098">
            <v>800000</v>
          </cell>
          <cell r="F1098" t="str">
            <v>UNIDAD</v>
          </cell>
        </row>
        <row r="1099">
          <cell r="B1099">
            <v>42142405</v>
          </cell>
          <cell r="C1099" t="str">
            <v>Estuches para sets de instrumental medico o sus accesorios</v>
          </cell>
          <cell r="D1099">
            <v>358</v>
          </cell>
          <cell r="E1099">
            <v>4905000</v>
          </cell>
          <cell r="F1099" t="str">
            <v>UNIDAD</v>
          </cell>
        </row>
        <row r="1100">
          <cell r="B1100">
            <v>42142407</v>
          </cell>
          <cell r="C1100" t="str">
            <v>Estuches para canulas de succion medicas</v>
          </cell>
          <cell r="D1100">
            <v>358</v>
          </cell>
          <cell r="E1100">
            <v>814000</v>
          </cell>
          <cell r="F1100" t="str">
            <v>CAJA</v>
          </cell>
        </row>
        <row r="1101">
          <cell r="B1101">
            <v>42142502</v>
          </cell>
          <cell r="C1101" t="str">
            <v>Agujas para anestesia</v>
          </cell>
          <cell r="D1101">
            <v>358</v>
          </cell>
          <cell r="E1101">
            <v>55490</v>
          </cell>
          <cell r="F1101" t="str">
            <v>CAJA</v>
          </cell>
        </row>
        <row r="1102">
          <cell r="B1102">
            <v>42142504</v>
          </cell>
          <cell r="C1102" t="str">
            <v>Agujas de biopsia</v>
          </cell>
          <cell r="D1102">
            <v>358</v>
          </cell>
          <cell r="E1102">
            <v>64000</v>
          </cell>
          <cell r="F1102" t="str">
            <v>CAJA</v>
          </cell>
        </row>
        <row r="1103">
          <cell r="B1103">
            <v>42142506</v>
          </cell>
          <cell r="C1103" t="str">
            <v>Agujas despuntadas</v>
          </cell>
          <cell r="D1103">
            <v>358</v>
          </cell>
          <cell r="E1103">
            <v>16500</v>
          </cell>
          <cell r="F1103" t="str">
            <v>CAJA</v>
          </cell>
        </row>
        <row r="1104">
          <cell r="B1104">
            <v>42142510</v>
          </cell>
          <cell r="C1104" t="str">
            <v>Agujas de filtro</v>
          </cell>
          <cell r="D1104">
            <v>358</v>
          </cell>
          <cell r="E1104">
            <v>200000</v>
          </cell>
          <cell r="F1104" t="str">
            <v>BOLSA</v>
          </cell>
        </row>
        <row r="1105">
          <cell r="B1105">
            <v>42142514</v>
          </cell>
          <cell r="C1105" t="str">
            <v>Bandejas o agujas espinales</v>
          </cell>
          <cell r="D1105">
            <v>358</v>
          </cell>
          <cell r="E1105">
            <v>25000</v>
          </cell>
          <cell r="F1105" t="str">
            <v>CAJA</v>
          </cell>
        </row>
        <row r="1106">
          <cell r="B1106">
            <v>42142521</v>
          </cell>
          <cell r="C1106" t="str">
            <v>Agujas para extraccion de sangre</v>
          </cell>
          <cell r="D1106">
            <v>358</v>
          </cell>
          <cell r="E1106">
            <v>150000</v>
          </cell>
          <cell r="F1106" t="str">
            <v>CAJA</v>
          </cell>
        </row>
        <row r="1107">
          <cell r="B1107">
            <v>42142523</v>
          </cell>
          <cell r="C1107" t="str">
            <v>Agujas hipodermicas</v>
          </cell>
          <cell r="D1107">
            <v>358</v>
          </cell>
          <cell r="E1107">
            <v>5000</v>
          </cell>
          <cell r="F1107" t="str">
            <v>UNIDAD</v>
          </cell>
        </row>
        <row r="1108">
          <cell r="B1108">
            <v>42142525</v>
          </cell>
          <cell r="C1108" t="str">
            <v>Agujas de irrigacion</v>
          </cell>
          <cell r="D1108">
            <v>358</v>
          </cell>
          <cell r="E1108">
            <v>22000</v>
          </cell>
          <cell r="F1108" t="str">
            <v>CAJA</v>
          </cell>
        </row>
        <row r="1109">
          <cell r="B1109">
            <v>42142528</v>
          </cell>
          <cell r="C1109" t="str">
            <v>Agujas o sets para puncion del esternon</v>
          </cell>
          <cell r="D1109">
            <v>358</v>
          </cell>
          <cell r="E1109">
            <v>25000</v>
          </cell>
          <cell r="F1109" t="str">
            <v>CAJA</v>
          </cell>
        </row>
        <row r="1110">
          <cell r="B1110">
            <v>42142531</v>
          </cell>
          <cell r="C1110" t="str">
            <v>Contenedores, carros o accesorios para el desecho de agujas, cuchillas y otros objetos punzantes</v>
          </cell>
          <cell r="D1110">
            <v>358</v>
          </cell>
          <cell r="E1110">
            <v>3000</v>
          </cell>
          <cell r="F1110" t="str">
            <v>UNIDAD</v>
          </cell>
        </row>
        <row r="1111">
          <cell r="B1111">
            <v>42142532</v>
          </cell>
          <cell r="C1111" t="str">
            <v>Agujas o kits de pericardiocentesis o accesorios</v>
          </cell>
          <cell r="D1111">
            <v>358</v>
          </cell>
          <cell r="E1111">
            <v>40000</v>
          </cell>
          <cell r="F1111" t="str">
            <v>CAJA</v>
          </cell>
        </row>
        <row r="1112">
          <cell r="B1112">
            <v>42142601</v>
          </cell>
          <cell r="C1112" t="str">
            <v>Jeringas medicas de aspiracion o irrigacion</v>
          </cell>
          <cell r="D1112">
            <v>358</v>
          </cell>
          <cell r="E1112">
            <v>187000</v>
          </cell>
          <cell r="F1112" t="str">
            <v>CAJA</v>
          </cell>
        </row>
        <row r="1113">
          <cell r="B1113">
            <v>42142603</v>
          </cell>
          <cell r="C1113" t="str">
            <v>Jeringas medicas de cartucho</v>
          </cell>
          <cell r="D1113">
            <v>358</v>
          </cell>
          <cell r="E1113">
            <v>572000</v>
          </cell>
          <cell r="F1113" t="str">
            <v>UNIDAD</v>
          </cell>
        </row>
        <row r="1114">
          <cell r="B1114">
            <v>42142608</v>
          </cell>
          <cell r="C1114" t="str">
            <v>Jeringas medicas sin agujas</v>
          </cell>
          <cell r="D1114">
            <v>358</v>
          </cell>
          <cell r="E1114">
            <v>42000</v>
          </cell>
          <cell r="F1114" t="str">
            <v>CAJA</v>
          </cell>
        </row>
        <row r="1115">
          <cell r="B1115">
            <v>42142609</v>
          </cell>
          <cell r="C1115" t="str">
            <v>Jeringas medicas con aguja</v>
          </cell>
          <cell r="D1115">
            <v>358</v>
          </cell>
          <cell r="E1115">
            <v>30000</v>
          </cell>
          <cell r="F1115" t="str">
            <v>CAJA</v>
          </cell>
        </row>
        <row r="1116">
          <cell r="B1116">
            <v>42142615</v>
          </cell>
          <cell r="C1116" t="str">
            <v>Accesorios para jeringas</v>
          </cell>
          <cell r="D1116">
            <v>358</v>
          </cell>
          <cell r="E1116">
            <v>50000</v>
          </cell>
          <cell r="F1116" t="str">
            <v>CAJA</v>
          </cell>
        </row>
        <row r="1117">
          <cell r="B1117">
            <v>42142617</v>
          </cell>
          <cell r="C1117" t="str">
            <v>Jeringas de fuente</v>
          </cell>
          <cell r="D1117">
            <v>358</v>
          </cell>
          <cell r="E1117">
            <v>120000</v>
          </cell>
          <cell r="F1117" t="str">
            <v>CAJA</v>
          </cell>
        </row>
        <row r="1118">
          <cell r="B1118">
            <v>42142618</v>
          </cell>
          <cell r="C1118" t="str">
            <v>Kits de jeringas para el analisis de los gases sanguineos</v>
          </cell>
          <cell r="D1118">
            <v>358</v>
          </cell>
          <cell r="E1118">
            <v>35000</v>
          </cell>
          <cell r="F1118" t="str">
            <v>Kilogramo</v>
          </cell>
        </row>
        <row r="1119">
          <cell r="B1119">
            <v>42142706</v>
          </cell>
          <cell r="C1119" t="str">
            <v>Equipos o compresas o bandejas para el procedimiento urologico</v>
          </cell>
          <cell r="D1119">
            <v>358</v>
          </cell>
          <cell r="E1119">
            <v>10000</v>
          </cell>
          <cell r="F1119" t="str">
            <v>UNIDAD</v>
          </cell>
        </row>
        <row r="1120">
          <cell r="B1120">
            <v>42142710</v>
          </cell>
          <cell r="C1120" t="str">
            <v>Tubos de ensayo para drenaje urinario o accesorios</v>
          </cell>
          <cell r="D1120">
            <v>358</v>
          </cell>
          <cell r="E1120">
            <v>22000</v>
          </cell>
          <cell r="F1120" t="str">
            <v>CAJA</v>
          </cell>
        </row>
        <row r="1121">
          <cell r="B1121">
            <v>42142712</v>
          </cell>
          <cell r="C1121" t="str">
            <v>Sets de extraccion de calculos o accesorios</v>
          </cell>
          <cell r="D1121">
            <v>358</v>
          </cell>
          <cell r="E1121">
            <v>10000000</v>
          </cell>
          <cell r="F1121" t="str">
            <v>UNIDAD</v>
          </cell>
        </row>
        <row r="1122">
          <cell r="B1122">
            <v>42143602</v>
          </cell>
          <cell r="C1122" t="str">
            <v>Petos y cinturones de sujecion</v>
          </cell>
          <cell r="D1122">
            <v>535</v>
          </cell>
          <cell r="E1122">
            <v>15000</v>
          </cell>
          <cell r="F1122" t="str">
            <v>UNIDAD</v>
          </cell>
        </row>
        <row r="1123">
          <cell r="B1123">
            <v>42143605</v>
          </cell>
          <cell r="C1123" t="str">
            <v>Correas o hebillas de sujecion, o accesorios o suministros</v>
          </cell>
          <cell r="D1123">
            <v>535</v>
          </cell>
          <cell r="E1123">
            <v>5000</v>
          </cell>
          <cell r="F1123" t="str">
            <v>UNIDAD</v>
          </cell>
        </row>
        <row r="1124">
          <cell r="B1124">
            <v>42143607</v>
          </cell>
          <cell r="C1124" t="str">
            <v>Sensores o alarmas de movimiento del paciente o accesorios</v>
          </cell>
          <cell r="D1124">
            <v>535</v>
          </cell>
          <cell r="E1124">
            <v>10000000</v>
          </cell>
          <cell r="F1124" t="str">
            <v>Unidad (Nr</v>
          </cell>
        </row>
        <row r="1125">
          <cell r="B1125">
            <v>42151502</v>
          </cell>
          <cell r="C1125" t="str">
            <v>Recipientes de mezclar para odontologia cosmetica</v>
          </cell>
          <cell r="D1125">
            <v>358</v>
          </cell>
          <cell r="E1125">
            <v>4000000</v>
          </cell>
          <cell r="F1125" t="str">
            <v>Unidad (Nr</v>
          </cell>
        </row>
        <row r="1126">
          <cell r="B1126">
            <v>42151602</v>
          </cell>
          <cell r="C1126" t="str">
            <v>Bandas para matriz dental</v>
          </cell>
          <cell r="D1126">
            <v>535</v>
          </cell>
          <cell r="E1126">
            <v>3750</v>
          </cell>
          <cell r="F1126" t="str">
            <v>UNIDAD</v>
          </cell>
        </row>
        <row r="1127">
          <cell r="B1127">
            <v>42151603</v>
          </cell>
          <cell r="C1127" t="str">
            <v>utiles de colocacion de hidroxido de calcio</v>
          </cell>
          <cell r="D1127">
            <v>535</v>
          </cell>
          <cell r="E1127">
            <v>15000</v>
          </cell>
          <cell r="F1127" t="str">
            <v>FRASCO</v>
          </cell>
        </row>
        <row r="1128">
          <cell r="B1128">
            <v>42151627</v>
          </cell>
          <cell r="C1128" t="str">
            <v>Espejos o mangos de espejos dentales</v>
          </cell>
          <cell r="D1128">
            <v>358</v>
          </cell>
          <cell r="E1128">
            <v>18000</v>
          </cell>
          <cell r="F1128" t="str">
            <v>UNIDAD</v>
          </cell>
        </row>
        <row r="1129">
          <cell r="B1129">
            <v>42151635</v>
          </cell>
          <cell r="C1129" t="str">
            <v>Expulsores dentales de saliva o aparatos de succion oral o suministros</v>
          </cell>
          <cell r="D1129">
            <v>535</v>
          </cell>
          <cell r="E1129">
            <v>6000</v>
          </cell>
          <cell r="F1129" t="str">
            <v>CAJA</v>
          </cell>
        </row>
        <row r="1130">
          <cell r="B1130">
            <v>42151640</v>
          </cell>
          <cell r="C1130" t="str">
            <v>Pinzas dentales</v>
          </cell>
          <cell r="D1130">
            <v>535</v>
          </cell>
          <cell r="E1130">
            <v>35000</v>
          </cell>
          <cell r="F1130" t="str">
            <v>UNIDAD</v>
          </cell>
        </row>
        <row r="1131">
          <cell r="B1131">
            <v>42151664</v>
          </cell>
          <cell r="C1131" t="str">
            <v>Discos cortadores o separadores dentales</v>
          </cell>
          <cell r="D1131">
            <v>535</v>
          </cell>
          <cell r="E1131">
            <v>32000</v>
          </cell>
          <cell r="F1131" t="str">
            <v>UNIDAD</v>
          </cell>
        </row>
        <row r="1132">
          <cell r="B1132">
            <v>42151680</v>
          </cell>
          <cell r="C1132" t="str">
            <v>Topes de endodoncia o accesorios</v>
          </cell>
          <cell r="D1132">
            <v>535</v>
          </cell>
          <cell r="E1132">
            <v>15000</v>
          </cell>
          <cell r="F1132" t="str">
            <v>CAJA</v>
          </cell>
        </row>
        <row r="1133">
          <cell r="B1133">
            <v>42151681</v>
          </cell>
          <cell r="C1133" t="str">
            <v>Sets de anestesia odontologica o accesorios</v>
          </cell>
          <cell r="D1133">
            <v>535</v>
          </cell>
          <cell r="E1133">
            <v>2393</v>
          </cell>
          <cell r="F1133" t="str">
            <v>UNIDAD</v>
          </cell>
        </row>
        <row r="1134">
          <cell r="B1134">
            <v>42151801</v>
          </cell>
          <cell r="C1134" t="str">
            <v>Portadores de amalgama</v>
          </cell>
          <cell r="D1134">
            <v>541</v>
          </cell>
          <cell r="E1134">
            <v>36000</v>
          </cell>
          <cell r="F1134" t="str">
            <v>CAJA</v>
          </cell>
        </row>
        <row r="1135">
          <cell r="B1135">
            <v>42151813</v>
          </cell>
          <cell r="C1135" t="str">
            <v>Tubos de obturacion dental</v>
          </cell>
          <cell r="D1135">
            <v>535</v>
          </cell>
          <cell r="E1135">
            <v>103700</v>
          </cell>
          <cell r="F1135" t="str">
            <v>FRASCO</v>
          </cell>
        </row>
        <row r="1136">
          <cell r="B1136">
            <v>42151904</v>
          </cell>
          <cell r="C1136" t="str">
            <v>Soluciones o comprimidos de revelar</v>
          </cell>
          <cell r="D1136">
            <v>535</v>
          </cell>
          <cell r="E1136">
            <v>12100</v>
          </cell>
          <cell r="F1136" t="str">
            <v>CAJA</v>
          </cell>
        </row>
        <row r="1137">
          <cell r="B1137">
            <v>42151905</v>
          </cell>
          <cell r="C1137" t="str">
            <v>Geles o fluoruro de enjuagues</v>
          </cell>
          <cell r="D1137">
            <v>535</v>
          </cell>
          <cell r="E1137">
            <v>272727</v>
          </cell>
          <cell r="F1137" t="str">
            <v>CAJA</v>
          </cell>
        </row>
        <row r="1138">
          <cell r="B1138">
            <v>42151906</v>
          </cell>
          <cell r="C1138" t="str">
            <v>Comprimidos o gotas de fluoruro</v>
          </cell>
          <cell r="D1138">
            <v>535</v>
          </cell>
          <cell r="E1138">
            <v>32000</v>
          </cell>
          <cell r="F1138" t="str">
            <v>CAJA</v>
          </cell>
        </row>
        <row r="1139">
          <cell r="B1139">
            <v>42151909</v>
          </cell>
          <cell r="C1139" t="str">
            <v>Pastas o kits de odontologia preventiva</v>
          </cell>
          <cell r="D1139">
            <v>535</v>
          </cell>
          <cell r="E1139">
            <v>3580</v>
          </cell>
          <cell r="F1139" t="str">
            <v>UNIDAD</v>
          </cell>
        </row>
        <row r="1140">
          <cell r="B1140">
            <v>42152012</v>
          </cell>
          <cell r="C1140" t="str">
            <v>Piezas o kits de aparatos para radiografias odontologicas o accesorios</v>
          </cell>
          <cell r="D1140">
            <v>535</v>
          </cell>
          <cell r="E1140">
            <v>1800000</v>
          </cell>
          <cell r="F1140" t="str">
            <v>UNIDAD</v>
          </cell>
        </row>
        <row r="1141">
          <cell r="B1141">
            <v>42152204</v>
          </cell>
          <cell r="C1141" t="str">
            <v>Maquinas de fundicion de laboratorio odontologico o sus piezas o accesorios</v>
          </cell>
          <cell r="D1141">
            <v>535</v>
          </cell>
          <cell r="E1141">
            <v>3500000</v>
          </cell>
          <cell r="F1141" t="str">
            <v>JUEGO</v>
          </cell>
        </row>
        <row r="1142">
          <cell r="B1142">
            <v>42152211</v>
          </cell>
          <cell r="C1142" t="str">
            <v>Tornos de laboratorio dental o accesorios</v>
          </cell>
          <cell r="D1142">
            <v>535</v>
          </cell>
          <cell r="E1142">
            <v>10000</v>
          </cell>
          <cell r="F1142" t="str">
            <v>Unidad (Nr</v>
          </cell>
        </row>
        <row r="1143">
          <cell r="B1143">
            <v>42152419</v>
          </cell>
          <cell r="C1143" t="str">
            <v>Materiales de pasta de cinc oxido eugenol para impresion dental</v>
          </cell>
          <cell r="D1143">
            <v>358</v>
          </cell>
          <cell r="E1143">
            <v>8000</v>
          </cell>
          <cell r="F1143" t="str">
            <v>FRASCO</v>
          </cell>
        </row>
        <row r="1144">
          <cell r="B1144">
            <v>42152424</v>
          </cell>
          <cell r="C1144" t="str">
            <v>Cementos dentales a base de agua</v>
          </cell>
          <cell r="D1144">
            <v>358</v>
          </cell>
          <cell r="E1144">
            <v>295000</v>
          </cell>
          <cell r="F1144" t="str">
            <v>UNIDAD</v>
          </cell>
        </row>
        <row r="1145">
          <cell r="B1145">
            <v>42152437</v>
          </cell>
          <cell r="C1145" t="str">
            <v>Dientes de porcelana</v>
          </cell>
          <cell r="D1145">
            <v>358</v>
          </cell>
          <cell r="E1145">
            <v>45000</v>
          </cell>
          <cell r="F1145" t="str">
            <v>UNIDAD</v>
          </cell>
        </row>
        <row r="1146">
          <cell r="B1146">
            <v>42152438</v>
          </cell>
          <cell r="C1146" t="str">
            <v>Materiales refractarios para moldes</v>
          </cell>
          <cell r="D1146">
            <v>358</v>
          </cell>
          <cell r="E1146">
            <v>40000</v>
          </cell>
          <cell r="F1146" t="str">
            <v>UNIDAD</v>
          </cell>
        </row>
        <row r="1147">
          <cell r="B1147">
            <v>42152441</v>
          </cell>
          <cell r="C1147" t="str">
            <v>Dientes de polimero sintetico</v>
          </cell>
          <cell r="D1147">
            <v>535</v>
          </cell>
          <cell r="E1147">
            <v>45000</v>
          </cell>
          <cell r="F1147" t="str">
            <v>UNIDAD</v>
          </cell>
        </row>
        <row r="1148">
          <cell r="B1148">
            <v>42152443</v>
          </cell>
          <cell r="C1148" t="str">
            <v>Cementos de oxido de zinc con y sin eugenol</v>
          </cell>
          <cell r="D1148">
            <v>358</v>
          </cell>
          <cell r="E1148">
            <v>5800</v>
          </cell>
          <cell r="F1148" t="str">
            <v>CAJA</v>
          </cell>
        </row>
        <row r="1149">
          <cell r="B1149">
            <v>42152449</v>
          </cell>
          <cell r="C1149" t="str">
            <v>Catalizadores de material de impresion dental</v>
          </cell>
          <cell r="D1149">
            <v>535</v>
          </cell>
          <cell r="E1149">
            <v>37000</v>
          </cell>
          <cell r="F1149" t="str">
            <v>UNIDAD</v>
          </cell>
        </row>
        <row r="1150">
          <cell r="B1150">
            <v>42152450</v>
          </cell>
          <cell r="C1150" t="str">
            <v>Compuestos limpiadores de instrumental odontologico</v>
          </cell>
          <cell r="D1150">
            <v>535</v>
          </cell>
          <cell r="E1150">
            <v>110000</v>
          </cell>
          <cell r="F1150" t="str">
            <v>UNIDAD</v>
          </cell>
        </row>
        <row r="1151">
          <cell r="B1151">
            <v>42152452</v>
          </cell>
          <cell r="C1151" t="str">
            <v>Kits de aislamiento de pastas odontologicas o accesorios</v>
          </cell>
          <cell r="D1151">
            <v>535</v>
          </cell>
          <cell r="E1151">
            <v>7080</v>
          </cell>
          <cell r="F1151" t="str">
            <v>UNIDAD</v>
          </cell>
        </row>
        <row r="1152">
          <cell r="B1152">
            <v>42152459</v>
          </cell>
          <cell r="C1152" t="str">
            <v>Kits de fundas dentales provisionales para endodoncia</v>
          </cell>
          <cell r="D1152">
            <v>535</v>
          </cell>
          <cell r="E1152">
            <v>1000000</v>
          </cell>
          <cell r="F1152" t="str">
            <v>UNIDAD</v>
          </cell>
        </row>
        <row r="1153">
          <cell r="B1153">
            <v>42152502</v>
          </cell>
          <cell r="C1153" t="str">
            <v>Baberos dentales</v>
          </cell>
          <cell r="D1153">
            <v>541</v>
          </cell>
          <cell r="E1153">
            <v>425</v>
          </cell>
          <cell r="F1153" t="str">
            <v>UNIDAD</v>
          </cell>
        </row>
        <row r="1154">
          <cell r="B1154">
            <v>42152608</v>
          </cell>
          <cell r="C1154" t="str">
            <v>Cartuchos de ligamento de ortodoncia</v>
          </cell>
          <cell r="D1154">
            <v>358</v>
          </cell>
          <cell r="E1154">
            <v>1000000</v>
          </cell>
          <cell r="F1154" t="str">
            <v>UNIDAD</v>
          </cell>
        </row>
        <row r="1155">
          <cell r="B1155">
            <v>42152713</v>
          </cell>
          <cell r="C1155" t="str">
            <v>Alicates ortodonticos</v>
          </cell>
          <cell r="D1155">
            <v>535</v>
          </cell>
          <cell r="E1155">
            <v>250000</v>
          </cell>
          <cell r="F1155" t="str">
            <v>UNIDAD</v>
          </cell>
        </row>
        <row r="1156">
          <cell r="B1156">
            <v>42161603</v>
          </cell>
          <cell r="C1156" t="str">
            <v>Aparato de demanda para oxigeno sanguineo de hemodialisis</v>
          </cell>
          <cell r="D1156">
            <v>535</v>
          </cell>
          <cell r="E1156">
            <v>40000000</v>
          </cell>
          <cell r="F1156" t="str">
            <v>JUEGO</v>
          </cell>
        </row>
        <row r="1157">
          <cell r="B1157">
            <v>42161633</v>
          </cell>
          <cell r="C1157" t="str">
            <v>Membranas de dialisado de aparatos de hemodialisis</v>
          </cell>
          <cell r="D1157">
            <v>535</v>
          </cell>
          <cell r="E1157">
            <v>850630</v>
          </cell>
          <cell r="F1157" t="str">
            <v>UNIDAD</v>
          </cell>
        </row>
        <row r="1158">
          <cell r="B1158">
            <v>42161634</v>
          </cell>
          <cell r="C1158" t="str">
            <v>Bandejas de tratamiento de hemodialisis o accesorios</v>
          </cell>
          <cell r="D1158">
            <v>535</v>
          </cell>
          <cell r="E1158">
            <v>250000000</v>
          </cell>
          <cell r="F1158" t="str">
            <v>PAQUETE</v>
          </cell>
        </row>
        <row r="1159">
          <cell r="B1159">
            <v>42171804</v>
          </cell>
          <cell r="C1159" t="str">
            <v>Equipos de cricotirotomia o tubos traqueal de servicios medicos de urgencia</v>
          </cell>
          <cell r="D1159">
            <v>535</v>
          </cell>
          <cell r="E1159">
            <v>450000</v>
          </cell>
          <cell r="F1159" t="str">
            <v>CAJA</v>
          </cell>
        </row>
        <row r="1160">
          <cell r="B1160">
            <v>42171903</v>
          </cell>
          <cell r="C1160" t="str">
            <v>Cajas de medicamentos de servicios medicos de urgencia</v>
          </cell>
          <cell r="D1160">
            <v>535</v>
          </cell>
          <cell r="E1160">
            <v>1180</v>
          </cell>
          <cell r="F1160" t="str">
            <v>UNIDAD</v>
          </cell>
        </row>
        <row r="1161">
          <cell r="B1161">
            <v>42171908</v>
          </cell>
          <cell r="C1161" t="str">
            <v>Cajas de salvavidas de servicios medicos de urgencia</v>
          </cell>
          <cell r="D1161">
            <v>535</v>
          </cell>
          <cell r="E1161">
            <v>595780</v>
          </cell>
          <cell r="F1161" t="str">
            <v>UNIDAD</v>
          </cell>
        </row>
        <row r="1162">
          <cell r="B1162">
            <v>42171917</v>
          </cell>
          <cell r="C1162" t="str">
            <v>Estuches o bolsas de primeros auxilios para los servicios medicos de urgencias o accesorios</v>
          </cell>
          <cell r="D1162">
            <v>535</v>
          </cell>
          <cell r="E1162">
            <v>240000</v>
          </cell>
          <cell r="F1162" t="str">
            <v>UNIDAD</v>
          </cell>
        </row>
        <row r="1163">
          <cell r="B1163">
            <v>42172001</v>
          </cell>
          <cell r="C1163" t="str">
            <v>Equipos de primer auxilio de servicios medicos de urgencia</v>
          </cell>
          <cell r="D1163">
            <v>535</v>
          </cell>
          <cell r="E1163">
            <v>900000</v>
          </cell>
          <cell r="F1163" t="str">
            <v>UNIDAD</v>
          </cell>
        </row>
        <row r="1164">
          <cell r="B1164">
            <v>42172015</v>
          </cell>
          <cell r="C1164" t="str">
            <v>Kits de tratamiento odontologico para los servicios medicos de urgencias</v>
          </cell>
          <cell r="D1164">
            <v>535</v>
          </cell>
          <cell r="E1164">
            <v>300000</v>
          </cell>
          <cell r="F1164" t="str">
            <v>UNIDAD</v>
          </cell>
        </row>
        <row r="1165">
          <cell r="B1165">
            <v>42181503</v>
          </cell>
          <cell r="C1165" t="str">
            <v>Lubricantes personales o gelatinas del examen</v>
          </cell>
          <cell r="D1165">
            <v>535</v>
          </cell>
          <cell r="E1165">
            <v>15500</v>
          </cell>
          <cell r="F1165" t="str">
            <v>FRASCO</v>
          </cell>
        </row>
        <row r="1166">
          <cell r="B1166">
            <v>42181505</v>
          </cell>
          <cell r="C1166" t="str">
            <v>Sets o accesorios de recogida de celulas para endometria</v>
          </cell>
          <cell r="D1166">
            <v>535</v>
          </cell>
          <cell r="E1166">
            <v>300000</v>
          </cell>
          <cell r="F1166" t="str">
            <v>UNIDAD</v>
          </cell>
        </row>
        <row r="1167">
          <cell r="B1167">
            <v>42181514</v>
          </cell>
          <cell r="C1167" t="str">
            <v>Fotometros de hemoglobina</v>
          </cell>
          <cell r="D1167">
            <v>535</v>
          </cell>
          <cell r="E1167">
            <v>45000</v>
          </cell>
          <cell r="F1167" t="str">
            <v>CAJA</v>
          </cell>
        </row>
        <row r="1168">
          <cell r="B1168">
            <v>42181601</v>
          </cell>
          <cell r="C1168" t="str">
            <v>Unidades de presion sanguinea aneroide</v>
          </cell>
          <cell r="D1168">
            <v>535</v>
          </cell>
          <cell r="E1168">
            <v>70950</v>
          </cell>
          <cell r="F1168" t="str">
            <v>UNIDAD</v>
          </cell>
        </row>
        <row r="1169">
          <cell r="B1169">
            <v>42181608</v>
          </cell>
          <cell r="C1169" t="str">
            <v>Accesorios de instrumental de medicion de la tension arterial</v>
          </cell>
          <cell r="D1169">
            <v>535</v>
          </cell>
          <cell r="E1169">
            <v>1437500</v>
          </cell>
          <cell r="F1169" t="str">
            <v>UNIDAD</v>
          </cell>
        </row>
        <row r="1170">
          <cell r="B1170">
            <v>42181610</v>
          </cell>
          <cell r="C1170" t="str">
            <v>Kits de manguitos para tomar la tension arterial</v>
          </cell>
          <cell r="D1170">
            <v>535</v>
          </cell>
          <cell r="E1170">
            <v>48787</v>
          </cell>
          <cell r="F1170" t="str">
            <v>UNIDAD</v>
          </cell>
        </row>
        <row r="1171">
          <cell r="B1171">
            <v>42181702</v>
          </cell>
          <cell r="C1171" t="str">
            <v>Adaptadores, cables o electrodos de electrocardiografia (ECG)</v>
          </cell>
          <cell r="D1171">
            <v>535</v>
          </cell>
          <cell r="E1171">
            <v>786500</v>
          </cell>
          <cell r="F1171" t="str">
            <v>CAJA</v>
          </cell>
        </row>
        <row r="1172">
          <cell r="B1172">
            <v>42181707</v>
          </cell>
          <cell r="C1172" t="str">
            <v>Electrodos neonatales de cinta o anillo de electrocardiografia (ECG)</v>
          </cell>
          <cell r="D1172">
            <v>535</v>
          </cell>
          <cell r="E1172">
            <v>900</v>
          </cell>
          <cell r="F1172" t="str">
            <v>UNIDAD</v>
          </cell>
        </row>
        <row r="1173">
          <cell r="B1173">
            <v>42181907</v>
          </cell>
          <cell r="C1173" t="str">
            <v>Aparatos de metabolismo basal</v>
          </cell>
          <cell r="D1173">
            <v>535</v>
          </cell>
          <cell r="E1173">
            <v>280000</v>
          </cell>
          <cell r="F1173" t="str">
            <v>FRASCO</v>
          </cell>
        </row>
        <row r="1174">
          <cell r="B1174">
            <v>42182005</v>
          </cell>
          <cell r="C1174" t="str">
            <v>Oftalmoscopios o otoscopios o juegos de scopios</v>
          </cell>
          <cell r="D1174">
            <v>535</v>
          </cell>
          <cell r="E1174">
            <v>1500000</v>
          </cell>
          <cell r="F1174" t="str">
            <v>UNIDAD</v>
          </cell>
        </row>
        <row r="1175">
          <cell r="B1175">
            <v>42182013</v>
          </cell>
          <cell r="C1175" t="str">
            <v>Especulo del examen vaginal</v>
          </cell>
          <cell r="D1175">
            <v>535</v>
          </cell>
          <cell r="E1175">
            <v>40000</v>
          </cell>
          <cell r="F1175" t="str">
            <v>UNIDAD</v>
          </cell>
        </row>
        <row r="1176">
          <cell r="B1176">
            <v>42182018</v>
          </cell>
          <cell r="C1176" t="str">
            <v>Broncoscopios o accesorios</v>
          </cell>
          <cell r="D1176">
            <v>535</v>
          </cell>
          <cell r="E1176">
            <v>1000000</v>
          </cell>
          <cell r="F1176" t="str">
            <v>UNIDAD</v>
          </cell>
        </row>
        <row r="1177">
          <cell r="B1177">
            <v>42182101</v>
          </cell>
          <cell r="C1177" t="str">
            <v>Estetoscopios electronicos o accesorios</v>
          </cell>
          <cell r="D1177">
            <v>535</v>
          </cell>
          <cell r="E1177">
            <v>180000</v>
          </cell>
          <cell r="F1177" t="str">
            <v>UNIDAD</v>
          </cell>
        </row>
        <row r="1178">
          <cell r="B1178">
            <v>42182206</v>
          </cell>
          <cell r="C1178" t="str">
            <v>Termometro medico de mercurio</v>
          </cell>
          <cell r="D1178">
            <v>535</v>
          </cell>
          <cell r="E1178">
            <v>35000</v>
          </cell>
          <cell r="F1178" t="str">
            <v>CAJA</v>
          </cell>
        </row>
        <row r="1179">
          <cell r="B1179">
            <v>42182314</v>
          </cell>
          <cell r="C1179" t="str">
            <v>Papel de registro de EEG</v>
          </cell>
          <cell r="D1179">
            <v>535</v>
          </cell>
          <cell r="E1179">
            <v>30000000</v>
          </cell>
          <cell r="F1179" t="str">
            <v>UNIDAD</v>
          </cell>
        </row>
        <row r="1180">
          <cell r="B1180">
            <v>42182401</v>
          </cell>
          <cell r="C1180" t="str">
            <v>Audimetros o accesorios</v>
          </cell>
          <cell r="D1180">
            <v>535</v>
          </cell>
          <cell r="E1180">
            <v>300000</v>
          </cell>
          <cell r="F1180" t="str">
            <v>UNIDAD</v>
          </cell>
        </row>
        <row r="1181">
          <cell r="B1181">
            <v>42182415</v>
          </cell>
          <cell r="C1181" t="str">
            <v>Tubos diagnosticos de Toynbee</v>
          </cell>
          <cell r="D1181">
            <v>535</v>
          </cell>
          <cell r="E1181">
            <v>27324</v>
          </cell>
          <cell r="F1181" t="str">
            <v>UNIDAD</v>
          </cell>
        </row>
        <row r="1182">
          <cell r="B1182">
            <v>42182604</v>
          </cell>
          <cell r="C1182" t="str">
            <v>Linternas de pluma de examen medico</v>
          </cell>
          <cell r="D1182">
            <v>535</v>
          </cell>
          <cell r="E1182">
            <v>46500</v>
          </cell>
          <cell r="F1182" t="str">
            <v>UNIDAD</v>
          </cell>
        </row>
        <row r="1183">
          <cell r="B1183">
            <v>42182702</v>
          </cell>
          <cell r="C1183" t="str">
            <v>Cintas metricas medicas</v>
          </cell>
          <cell r="D1183">
            <v>535</v>
          </cell>
          <cell r="E1183">
            <v>650000</v>
          </cell>
          <cell r="F1183" t="str">
            <v>Unidad (Nr</v>
          </cell>
        </row>
        <row r="1184">
          <cell r="B1184">
            <v>42182801</v>
          </cell>
          <cell r="C1184" t="str">
            <v>Basculas de peso de panales</v>
          </cell>
          <cell r="D1184">
            <v>535</v>
          </cell>
          <cell r="E1184">
            <v>12000000</v>
          </cell>
          <cell r="F1184" t="str">
            <v>UNIDAD</v>
          </cell>
        </row>
        <row r="1185">
          <cell r="B1185">
            <v>42182807</v>
          </cell>
          <cell r="C1185" t="str">
            <v>Basculas de plataforma de silla de ruedas</v>
          </cell>
          <cell r="D1185">
            <v>535</v>
          </cell>
          <cell r="E1185">
            <v>10000000</v>
          </cell>
          <cell r="F1185" t="str">
            <v>UNIDAD</v>
          </cell>
        </row>
        <row r="1186">
          <cell r="B1186">
            <v>42183031</v>
          </cell>
          <cell r="C1186" t="str">
            <v>Sets de placas seudoisocromaticas o accesorios</v>
          </cell>
          <cell r="D1186">
            <v>535</v>
          </cell>
          <cell r="E1186">
            <v>325000</v>
          </cell>
          <cell r="F1186" t="str">
            <v>UNIDAD</v>
          </cell>
        </row>
        <row r="1187">
          <cell r="B1187">
            <v>42191608</v>
          </cell>
          <cell r="C1187" t="str">
            <v>Monitores de salida o controles de enfermeria</v>
          </cell>
          <cell r="D1187">
            <v>535</v>
          </cell>
          <cell r="E1187">
            <v>11500000</v>
          </cell>
          <cell r="F1187" t="str">
            <v>UNIDAD</v>
          </cell>
        </row>
        <row r="1188">
          <cell r="B1188">
            <v>42191705</v>
          </cell>
          <cell r="C1188" t="str">
            <v>Alertas de gas medico</v>
          </cell>
          <cell r="D1188">
            <v>535</v>
          </cell>
          <cell r="E1188">
            <v>15000000</v>
          </cell>
          <cell r="F1188" t="str">
            <v>UNIDAD</v>
          </cell>
        </row>
        <row r="1189">
          <cell r="B1189">
            <v>42191802</v>
          </cell>
          <cell r="C1189" t="str">
            <v>Incubadoras clinicas o calentadores de bebe</v>
          </cell>
          <cell r="D1189">
            <v>535</v>
          </cell>
          <cell r="E1189">
            <v>25000000</v>
          </cell>
          <cell r="F1189" t="str">
            <v>UNIDAD</v>
          </cell>
        </row>
        <row r="1190">
          <cell r="B1190">
            <v>42191904</v>
          </cell>
          <cell r="C1190" t="str">
            <v>Armarios o cajas de seguridad para narcoticos</v>
          </cell>
          <cell r="D1190">
            <v>541</v>
          </cell>
          <cell r="E1190">
            <v>31000</v>
          </cell>
          <cell r="F1190" t="str">
            <v>UNIDAD</v>
          </cell>
        </row>
        <row r="1191">
          <cell r="B1191">
            <v>42191907</v>
          </cell>
          <cell r="C1191" t="str">
            <v>Armarios o baules de almacenamiento de instrumental medico</v>
          </cell>
          <cell r="D1191">
            <v>541</v>
          </cell>
          <cell r="E1191">
            <v>5000000</v>
          </cell>
          <cell r="F1191" t="str">
            <v>UNIDAD</v>
          </cell>
        </row>
        <row r="1192">
          <cell r="B1192">
            <v>42192001</v>
          </cell>
          <cell r="C1192" t="str">
            <v>Mesas de examen o de procedimiento clinico para uso general</v>
          </cell>
          <cell r="D1192">
            <v>541</v>
          </cell>
          <cell r="E1192">
            <v>45000000</v>
          </cell>
          <cell r="F1192" t="str">
            <v>UNIDAD</v>
          </cell>
        </row>
        <row r="1193">
          <cell r="B1193">
            <v>42192102</v>
          </cell>
          <cell r="C1193" t="str">
            <v>Sillones reclinables de hospital o accesorios</v>
          </cell>
          <cell r="D1193">
            <v>541</v>
          </cell>
          <cell r="E1193">
            <v>60000000</v>
          </cell>
          <cell r="F1193" t="str">
            <v>UNIDAD</v>
          </cell>
        </row>
        <row r="1194">
          <cell r="B1194">
            <v>42192107</v>
          </cell>
          <cell r="C1194" t="str">
            <v>Sillas de examen clinico o accesorios</v>
          </cell>
          <cell r="D1194">
            <v>535</v>
          </cell>
          <cell r="E1194">
            <v>4500000</v>
          </cell>
          <cell r="F1194" t="str">
            <v>UNIDAD</v>
          </cell>
        </row>
        <row r="1195">
          <cell r="B1195">
            <v>42192207</v>
          </cell>
          <cell r="C1195" t="str">
            <v>Camillas de paciente o accesorios de camilla</v>
          </cell>
          <cell r="D1195">
            <v>535</v>
          </cell>
          <cell r="E1195">
            <v>375000</v>
          </cell>
          <cell r="F1195" t="str">
            <v>UNIDAD</v>
          </cell>
        </row>
        <row r="1196">
          <cell r="B1196">
            <v>42192210</v>
          </cell>
          <cell r="C1196" t="str">
            <v>Sillas de ruedas</v>
          </cell>
          <cell r="D1196">
            <v>535</v>
          </cell>
          <cell r="E1196">
            <v>6500</v>
          </cell>
          <cell r="F1196" t="str">
            <v>UNIDAD</v>
          </cell>
        </row>
        <row r="1197">
          <cell r="B1197">
            <v>42192302</v>
          </cell>
          <cell r="C1197" t="str">
            <v>Elevadores hidraulicos clinicos o accesorios</v>
          </cell>
          <cell r="D1197">
            <v>535</v>
          </cell>
          <cell r="E1197">
            <v>100000000</v>
          </cell>
          <cell r="F1197" t="str">
            <v>UNIDAD</v>
          </cell>
        </row>
        <row r="1198">
          <cell r="B1198">
            <v>42192402</v>
          </cell>
          <cell r="C1198" t="str">
            <v>Carros especificos de equipo de control y de diagnostico</v>
          </cell>
          <cell r="D1198">
            <v>535</v>
          </cell>
          <cell r="E1198">
            <v>49511484</v>
          </cell>
          <cell r="F1198" t="str">
            <v>UNIDAD</v>
          </cell>
        </row>
        <row r="1199">
          <cell r="B1199">
            <v>42192502</v>
          </cell>
          <cell r="C1199" t="str">
            <v>Bolsas para equipo medico</v>
          </cell>
          <cell r="D1199">
            <v>357</v>
          </cell>
          <cell r="E1199">
            <v>401500</v>
          </cell>
          <cell r="F1199" t="str">
            <v>PAQUETE</v>
          </cell>
        </row>
        <row r="1200">
          <cell r="B1200">
            <v>42192603</v>
          </cell>
          <cell r="C1200" t="str">
            <v>Vasos o botellas de administracion de medicamentos o accesorios</v>
          </cell>
          <cell r="D1200">
            <v>358</v>
          </cell>
          <cell r="E1200">
            <v>15000</v>
          </cell>
          <cell r="F1200" t="str">
            <v>UNIDAD</v>
          </cell>
        </row>
        <row r="1201">
          <cell r="B1201">
            <v>42201607</v>
          </cell>
          <cell r="C1201" t="str">
            <v>Monitores de resonancia magnetica (MRI) medica</v>
          </cell>
          <cell r="D1201">
            <v>535</v>
          </cell>
          <cell r="E1201">
            <v>10000000</v>
          </cell>
          <cell r="F1201" t="str">
            <v>UNIDAD</v>
          </cell>
        </row>
        <row r="1202">
          <cell r="B1202">
            <v>42201712</v>
          </cell>
          <cell r="C1202" t="str">
            <v>Unidades de ecografia o eco pulso o doppler o ultrasonido medico para uso diagnostico general</v>
          </cell>
          <cell r="D1202">
            <v>535</v>
          </cell>
          <cell r="E1202">
            <v>8250000</v>
          </cell>
          <cell r="F1202" t="str">
            <v>UNIDAD</v>
          </cell>
        </row>
        <row r="1203">
          <cell r="B1203">
            <v>42201713</v>
          </cell>
          <cell r="C1203" t="str">
            <v>Componentes tridimensionales ecograficos medicos de ultrasonidos, efecto Doppler o eco</v>
          </cell>
          <cell r="D1203">
            <v>535</v>
          </cell>
          <cell r="E1203">
            <v>75000000</v>
          </cell>
          <cell r="F1203" t="str">
            <v>Unidad (Nr</v>
          </cell>
        </row>
        <row r="1204">
          <cell r="B1204">
            <v>42201805</v>
          </cell>
          <cell r="C1204" t="str">
            <v>Equipo medico de fluoroscopio de cine</v>
          </cell>
          <cell r="D1204">
            <v>535</v>
          </cell>
          <cell r="E1204">
            <v>3000000</v>
          </cell>
          <cell r="F1204" t="str">
            <v>UNIDAD</v>
          </cell>
        </row>
        <row r="1205">
          <cell r="B1205">
            <v>42201810</v>
          </cell>
          <cell r="C1205" t="str">
            <v>Pelicula o cartuchos radiograficos medicos para uso general</v>
          </cell>
          <cell r="D1205">
            <v>535</v>
          </cell>
          <cell r="E1205">
            <v>12500000</v>
          </cell>
          <cell r="F1205" t="str">
            <v>UNIDAD</v>
          </cell>
        </row>
        <row r="1206">
          <cell r="B1206">
            <v>42201823</v>
          </cell>
          <cell r="C1206" t="str">
            <v>Tubo y unidad transformadora de radiografia medica</v>
          </cell>
          <cell r="D1206">
            <v>535</v>
          </cell>
          <cell r="E1206">
            <v>25000</v>
          </cell>
          <cell r="F1206" t="str">
            <v>UNIDAD</v>
          </cell>
        </row>
        <row r="1207">
          <cell r="B1207">
            <v>42201841</v>
          </cell>
          <cell r="C1207" t="str">
            <v>Papeles radiograficos de diagnostico medico</v>
          </cell>
          <cell r="D1207">
            <v>359</v>
          </cell>
          <cell r="E1207">
            <v>500000</v>
          </cell>
          <cell r="F1207" t="str">
            <v>UNIDAD</v>
          </cell>
        </row>
        <row r="1208">
          <cell r="B1208">
            <v>42203201</v>
          </cell>
          <cell r="C1208" t="str">
            <v>Simuladores de planificacion de radioterapia de radiologia y fluoroscopia (RF)</v>
          </cell>
          <cell r="D1208">
            <v>535</v>
          </cell>
          <cell r="E1208">
            <v>4000000</v>
          </cell>
          <cell r="F1208" t="str">
            <v>UNIDAD</v>
          </cell>
        </row>
        <row r="1209">
          <cell r="B1209">
            <v>42203402</v>
          </cell>
          <cell r="C1209" t="str">
            <v>Cateteres o juegos vasculares intervencional o diagnosticos</v>
          </cell>
          <cell r="D1209">
            <v>535</v>
          </cell>
          <cell r="E1209">
            <v>18500</v>
          </cell>
          <cell r="F1209" t="str">
            <v>CAJA</v>
          </cell>
        </row>
        <row r="1210">
          <cell r="B1210">
            <v>42203601</v>
          </cell>
          <cell r="C1210" t="str">
            <v>Equipo para sistemas de red de imagenes digitales (DIN) de defensa</v>
          </cell>
          <cell r="D1210">
            <v>535</v>
          </cell>
          <cell r="E1210">
            <v>70000000</v>
          </cell>
          <cell r="F1210" t="str">
            <v>UNIDAD</v>
          </cell>
        </row>
        <row r="1211">
          <cell r="B1211">
            <v>42203704</v>
          </cell>
          <cell r="C1211" t="str">
            <v>Toners o reveladores medicos</v>
          </cell>
          <cell r="D1211">
            <v>358</v>
          </cell>
          <cell r="E1211">
            <v>6000</v>
          </cell>
          <cell r="F1211" t="str">
            <v>UNIDAD</v>
          </cell>
        </row>
        <row r="1212">
          <cell r="B1212">
            <v>42203707</v>
          </cell>
          <cell r="C1212" t="str">
            <v>Equipo o suministros de camara oscura para radiografia medica</v>
          </cell>
          <cell r="D1212">
            <v>359</v>
          </cell>
          <cell r="E1212">
            <v>290000</v>
          </cell>
          <cell r="F1212" t="str">
            <v>CAJA</v>
          </cell>
        </row>
        <row r="1213">
          <cell r="B1213">
            <v>42204002</v>
          </cell>
          <cell r="C1213" t="str">
            <v>Cortinas o mascaras o delantales medicos de resguardo radiologico</v>
          </cell>
          <cell r="D1213">
            <v>322</v>
          </cell>
          <cell r="E1213">
            <v>250000</v>
          </cell>
          <cell r="F1213" t="str">
            <v>UNIDAD</v>
          </cell>
        </row>
        <row r="1214">
          <cell r="B1214">
            <v>42211508</v>
          </cell>
          <cell r="C1214" t="str">
            <v>Dispositivos de movilidad multifuncional o accesorios</v>
          </cell>
          <cell r="D1214">
            <v>535</v>
          </cell>
          <cell r="E1214">
            <v>6674400</v>
          </cell>
          <cell r="F1214" t="str">
            <v>UNIDAD</v>
          </cell>
        </row>
        <row r="1215">
          <cell r="B1215">
            <v>42211708</v>
          </cell>
          <cell r="C1215" t="str">
            <v>Aparatos de telefono para personas con desafios fisicos</v>
          </cell>
          <cell r="D1215">
            <v>535</v>
          </cell>
          <cell r="E1215">
            <v>720000</v>
          </cell>
          <cell r="F1215" t="str">
            <v>UNIDAD</v>
          </cell>
        </row>
        <row r="1216">
          <cell r="B1216">
            <v>42211809</v>
          </cell>
          <cell r="C1216" t="str">
            <v>Abrazaderas de pantalon para personas con desafios fisicos</v>
          </cell>
          <cell r="D1216">
            <v>535</v>
          </cell>
          <cell r="E1216">
            <v>70000</v>
          </cell>
          <cell r="F1216" t="str">
            <v>UNIDAD</v>
          </cell>
        </row>
        <row r="1217">
          <cell r="B1217">
            <v>42221501</v>
          </cell>
          <cell r="C1217" t="str">
            <v>Cateteres de linea arterial</v>
          </cell>
          <cell r="D1217">
            <v>358</v>
          </cell>
          <cell r="E1217">
            <v>18500</v>
          </cell>
          <cell r="F1217" t="str">
            <v>CAJA</v>
          </cell>
        </row>
        <row r="1218">
          <cell r="B1218">
            <v>42221504</v>
          </cell>
          <cell r="C1218" t="str">
            <v>Cateteres intravenosos perifericos para uso general</v>
          </cell>
          <cell r="D1218">
            <v>358</v>
          </cell>
          <cell r="E1218">
            <v>188100</v>
          </cell>
          <cell r="F1218" t="str">
            <v>CAJA</v>
          </cell>
        </row>
        <row r="1219">
          <cell r="B1219">
            <v>42221505</v>
          </cell>
          <cell r="C1219" t="str">
            <v>Cateteres arteriales o intravenosos pediatricos o de microflujo o de vena del pericraneo</v>
          </cell>
          <cell r="D1219">
            <v>358</v>
          </cell>
          <cell r="E1219">
            <v>16400</v>
          </cell>
          <cell r="F1219" t="str">
            <v>CAJA</v>
          </cell>
        </row>
        <row r="1220">
          <cell r="B1220">
            <v>42221508</v>
          </cell>
          <cell r="C1220" t="str">
            <v>Kits dermatologicos para cateteres intravenosos o arteriales</v>
          </cell>
          <cell r="D1220">
            <v>535</v>
          </cell>
          <cell r="E1220">
            <v>198000</v>
          </cell>
          <cell r="F1220" t="str">
            <v>CAJA</v>
          </cell>
        </row>
        <row r="1221">
          <cell r="B1221">
            <v>42221509</v>
          </cell>
          <cell r="C1221" t="str">
            <v>Bandejas para cateteres intravenosos o arteriales</v>
          </cell>
          <cell r="D1221">
            <v>535</v>
          </cell>
          <cell r="E1221">
            <v>1925</v>
          </cell>
          <cell r="F1221" t="str">
            <v>UNIDAD</v>
          </cell>
        </row>
        <row r="1222">
          <cell r="B1222">
            <v>42221603</v>
          </cell>
          <cell r="C1222" t="str">
            <v>Tuberia de extension arterial o intravenosa</v>
          </cell>
          <cell r="D1222">
            <v>535</v>
          </cell>
          <cell r="E1222">
            <v>198000</v>
          </cell>
          <cell r="F1222" t="str">
            <v>CAJA</v>
          </cell>
        </row>
        <row r="1223">
          <cell r="B1223">
            <v>42221614</v>
          </cell>
          <cell r="C1223" t="str">
            <v>Tuberia intravenosa con equipo de administracion del cateter</v>
          </cell>
          <cell r="D1223">
            <v>535</v>
          </cell>
          <cell r="E1223">
            <v>300000</v>
          </cell>
          <cell r="F1223" t="str">
            <v>CAJA</v>
          </cell>
        </row>
        <row r="1224">
          <cell r="B1224">
            <v>42221701</v>
          </cell>
          <cell r="C1224" t="str">
            <v>Bolsas de puerto unico o recipientes de infusion intravenosa o arterial</v>
          </cell>
          <cell r="D1224">
            <v>357</v>
          </cell>
          <cell r="E1224">
            <v>21450</v>
          </cell>
          <cell r="F1224" t="str">
            <v>PAQUETE</v>
          </cell>
        </row>
        <row r="1225">
          <cell r="B1225">
            <v>42221704</v>
          </cell>
          <cell r="C1225" t="str">
            <v>Bolsas de infusion de presion intravenosas y arteriales</v>
          </cell>
          <cell r="D1225">
            <v>357</v>
          </cell>
          <cell r="E1225">
            <v>7920</v>
          </cell>
          <cell r="F1225" t="str">
            <v>UNIDAD</v>
          </cell>
        </row>
        <row r="1226">
          <cell r="B1226">
            <v>42221705</v>
          </cell>
          <cell r="C1226" t="str">
            <v>Conjuntos de viales de infusion de analgesicos</v>
          </cell>
          <cell r="D1226">
            <v>358</v>
          </cell>
          <cell r="E1226">
            <v>25300</v>
          </cell>
          <cell r="F1226" t="str">
            <v>UNIDAD</v>
          </cell>
        </row>
        <row r="1227">
          <cell r="B1227">
            <v>42221706</v>
          </cell>
          <cell r="C1227" t="str">
            <v>Bolsas de transferencia o canillas de contenedores de infusion intravenosa o arterial</v>
          </cell>
          <cell r="D1227">
            <v>357</v>
          </cell>
          <cell r="E1227">
            <v>78000</v>
          </cell>
          <cell r="F1227" t="str">
            <v>PAQUETE</v>
          </cell>
        </row>
        <row r="1228">
          <cell r="B1228">
            <v>42222301</v>
          </cell>
          <cell r="C1228" t="str">
            <v>Equipos de administracion de la transfusion de sangre</v>
          </cell>
          <cell r="D1228">
            <v>535</v>
          </cell>
          <cell r="E1228">
            <v>2200</v>
          </cell>
          <cell r="F1228" t="str">
            <v>UNIDAD</v>
          </cell>
        </row>
        <row r="1229">
          <cell r="B1229">
            <v>42231507</v>
          </cell>
          <cell r="C1229" t="str">
            <v>Cepillo de limpieza de tubo enteral</v>
          </cell>
          <cell r="D1229">
            <v>358</v>
          </cell>
          <cell r="E1229">
            <v>7700</v>
          </cell>
          <cell r="F1229" t="str">
            <v>UNIDAD</v>
          </cell>
        </row>
        <row r="1230">
          <cell r="B1230">
            <v>42231608</v>
          </cell>
          <cell r="C1230" t="str">
            <v>Sets de cateteres y agujas de yeyunostomia</v>
          </cell>
          <cell r="D1230">
            <v>535</v>
          </cell>
          <cell r="E1230">
            <v>3850</v>
          </cell>
          <cell r="F1230" t="str">
            <v>UNIDAD</v>
          </cell>
        </row>
        <row r="1231">
          <cell r="B1231">
            <v>42241504</v>
          </cell>
          <cell r="C1231" t="str">
            <v>Forros o tela de punto para la escayola o la tablilla</v>
          </cell>
          <cell r="D1231">
            <v>329</v>
          </cell>
          <cell r="E1231">
            <v>13750</v>
          </cell>
          <cell r="F1231" t="str">
            <v>UNIDAD</v>
          </cell>
        </row>
        <row r="1232">
          <cell r="B1232">
            <v>42241509</v>
          </cell>
          <cell r="C1232" t="str">
            <v>Componentes ortosas termoplasticas</v>
          </cell>
          <cell r="D1232">
            <v>358</v>
          </cell>
          <cell r="E1232">
            <v>45000</v>
          </cell>
          <cell r="F1232" t="str">
            <v>Unidad (Nr</v>
          </cell>
        </row>
        <row r="1233">
          <cell r="B1233">
            <v>42241705</v>
          </cell>
          <cell r="C1233" t="str">
            <v>Zapatillas y botas para escayola, ortosis de pierna o accesorios</v>
          </cell>
          <cell r="D1233">
            <v>535</v>
          </cell>
          <cell r="E1233">
            <v>59763</v>
          </cell>
          <cell r="F1233" t="str">
            <v>PAR</v>
          </cell>
        </row>
        <row r="1234">
          <cell r="B1234">
            <v>42242105</v>
          </cell>
          <cell r="C1234" t="str">
            <v>Carritos moviles de traccion</v>
          </cell>
          <cell r="D1234">
            <v>535</v>
          </cell>
          <cell r="E1234">
            <v>2500000</v>
          </cell>
          <cell r="F1234" t="str">
            <v>UNIDAD</v>
          </cell>
        </row>
        <row r="1235">
          <cell r="B1235">
            <v>42251804</v>
          </cell>
          <cell r="C1235" t="str">
            <v>Carritos de tirar o empujar para rehabilitacion o terapia</v>
          </cell>
          <cell r="D1235">
            <v>535</v>
          </cell>
          <cell r="E1235">
            <v>35000</v>
          </cell>
          <cell r="F1235" t="str">
            <v>UNIDAD</v>
          </cell>
        </row>
        <row r="1236">
          <cell r="B1236">
            <v>42261504</v>
          </cell>
          <cell r="C1236" t="str">
            <v>Tiradores de aguja y hilo para autopsia</v>
          </cell>
          <cell r="D1236">
            <v>358</v>
          </cell>
          <cell r="E1236">
            <v>6660</v>
          </cell>
          <cell r="F1236" t="str">
            <v>UNIDAD</v>
          </cell>
        </row>
        <row r="1237">
          <cell r="B1237">
            <v>42261507</v>
          </cell>
          <cell r="C1237" t="str">
            <v>Hilo de autopsia</v>
          </cell>
          <cell r="D1237">
            <v>358</v>
          </cell>
          <cell r="E1237">
            <v>60500</v>
          </cell>
          <cell r="F1237" t="str">
            <v>METRO</v>
          </cell>
        </row>
        <row r="1238">
          <cell r="B1238">
            <v>42261508</v>
          </cell>
          <cell r="C1238" t="str">
            <v>Agujas de autopsia</v>
          </cell>
          <cell r="D1238">
            <v>358</v>
          </cell>
          <cell r="E1238">
            <v>11000</v>
          </cell>
          <cell r="F1238" t="str">
            <v>UNIDAD</v>
          </cell>
        </row>
        <row r="1239">
          <cell r="B1239">
            <v>42261903</v>
          </cell>
          <cell r="C1239" t="str">
            <v>Equipo o suministros de deteccion de sangre de autopsia</v>
          </cell>
          <cell r="D1239">
            <v>535</v>
          </cell>
          <cell r="E1239">
            <v>19375</v>
          </cell>
          <cell r="F1239" t="str">
            <v>UNIDAD</v>
          </cell>
        </row>
        <row r="1240">
          <cell r="B1240">
            <v>42262003</v>
          </cell>
          <cell r="C1240" t="str">
            <v>Tratamientos quimicos o liquidos para embalsamar</v>
          </cell>
          <cell r="D1240">
            <v>358</v>
          </cell>
          <cell r="E1240">
            <v>5280</v>
          </cell>
          <cell r="F1240" t="str">
            <v>FRASCO</v>
          </cell>
        </row>
        <row r="1241">
          <cell r="B1241">
            <v>42262007</v>
          </cell>
          <cell r="C1241" t="str">
            <v>Agujas de inyeccion para embalsamamiento</v>
          </cell>
          <cell r="D1241">
            <v>358</v>
          </cell>
          <cell r="E1241">
            <v>19800</v>
          </cell>
          <cell r="F1241" t="str">
            <v>CAJA</v>
          </cell>
        </row>
        <row r="1242">
          <cell r="B1242">
            <v>42271602</v>
          </cell>
          <cell r="C1242" t="str">
            <v>Espirometros o sus accesorios o suministros</v>
          </cell>
          <cell r="D1242">
            <v>535</v>
          </cell>
          <cell r="E1242">
            <v>7800000</v>
          </cell>
          <cell r="F1242" t="str">
            <v>UNIDAD</v>
          </cell>
        </row>
        <row r="1243">
          <cell r="B1243">
            <v>42271715</v>
          </cell>
          <cell r="C1243" t="str">
            <v>Conectores o tubos de oxigeno medico</v>
          </cell>
          <cell r="D1243">
            <v>535</v>
          </cell>
          <cell r="E1243">
            <v>158976</v>
          </cell>
          <cell r="F1243" t="str">
            <v>CAJA</v>
          </cell>
        </row>
        <row r="1244">
          <cell r="B1244">
            <v>42271718</v>
          </cell>
          <cell r="C1244" t="str">
            <v>Accesorios para productos de administracion de oxigenoterapia o sus suministros</v>
          </cell>
          <cell r="D1244">
            <v>535</v>
          </cell>
          <cell r="E1244">
            <v>2500000</v>
          </cell>
          <cell r="F1244" t="str">
            <v>JUEGO</v>
          </cell>
        </row>
        <row r="1245">
          <cell r="B1245">
            <v>42271802</v>
          </cell>
          <cell r="C1245" t="str">
            <v>Nebulizadores o accesorios</v>
          </cell>
          <cell r="D1245">
            <v>535</v>
          </cell>
          <cell r="E1245">
            <v>340000</v>
          </cell>
          <cell r="F1245" t="str">
            <v>UNIDAD</v>
          </cell>
        </row>
        <row r="1246">
          <cell r="B1246">
            <v>42271907</v>
          </cell>
          <cell r="C1246" t="str">
            <v>Productos o accesorios de aspirador respiratorio</v>
          </cell>
          <cell r="D1246">
            <v>358</v>
          </cell>
          <cell r="E1246">
            <v>650000</v>
          </cell>
          <cell r="F1246" t="str">
            <v>UNIDAD</v>
          </cell>
        </row>
        <row r="1247">
          <cell r="B1247">
            <v>42272001</v>
          </cell>
          <cell r="C1247" t="str">
            <v>Laringoscopios o accesorios</v>
          </cell>
          <cell r="D1247">
            <v>535</v>
          </cell>
          <cell r="E1247">
            <v>450000</v>
          </cell>
          <cell r="F1247" t="str">
            <v>UNIDAD</v>
          </cell>
        </row>
        <row r="1248">
          <cell r="B1248">
            <v>42272008</v>
          </cell>
          <cell r="C1248" t="str">
            <v>Guias o calibres de intubacion</v>
          </cell>
          <cell r="D1248">
            <v>535</v>
          </cell>
          <cell r="E1248">
            <v>8000</v>
          </cell>
          <cell r="F1248" t="str">
            <v>UNIDAD</v>
          </cell>
        </row>
        <row r="1249">
          <cell r="B1249">
            <v>42272010</v>
          </cell>
          <cell r="C1249" t="str">
            <v>Bombas de succion</v>
          </cell>
          <cell r="D1249">
            <v>535</v>
          </cell>
          <cell r="E1249">
            <v>8972000</v>
          </cell>
          <cell r="F1249" t="str">
            <v>UNIDAD</v>
          </cell>
        </row>
        <row r="1250">
          <cell r="B1250">
            <v>42272201</v>
          </cell>
          <cell r="C1250" t="str">
            <v>Maquinas de respiracion intermitente por presion positiva (IPPB)</v>
          </cell>
          <cell r="D1250">
            <v>535</v>
          </cell>
          <cell r="E1250">
            <v>3000000</v>
          </cell>
          <cell r="F1250" t="str">
            <v>UNIDAD</v>
          </cell>
        </row>
        <row r="1251">
          <cell r="B1251">
            <v>42272217</v>
          </cell>
          <cell r="C1251" t="str">
            <v>Sifones del agua del ventilador</v>
          </cell>
          <cell r="D1251">
            <v>538</v>
          </cell>
          <cell r="E1251">
            <v>7139</v>
          </cell>
          <cell r="F1251" t="str">
            <v>UNIDAD</v>
          </cell>
        </row>
        <row r="1252">
          <cell r="B1252">
            <v>42272220</v>
          </cell>
          <cell r="C1252" t="str">
            <v>Accesorios del ventilador</v>
          </cell>
          <cell r="D1252">
            <v>346</v>
          </cell>
          <cell r="E1252">
            <v>118580</v>
          </cell>
          <cell r="F1252" t="str">
            <v>UNIDAD</v>
          </cell>
        </row>
        <row r="1253">
          <cell r="B1253">
            <v>42272304</v>
          </cell>
          <cell r="C1253" t="str">
            <v>Accesorios o componentes resucitadores</v>
          </cell>
          <cell r="D1253">
            <v>358</v>
          </cell>
          <cell r="E1253">
            <v>374400</v>
          </cell>
          <cell r="F1253" t="str">
            <v>UNIDAD</v>
          </cell>
        </row>
        <row r="1254">
          <cell r="B1254">
            <v>42272501</v>
          </cell>
          <cell r="C1254" t="str">
            <v>Aparatos de anestesia con gas</v>
          </cell>
          <cell r="D1254">
            <v>535</v>
          </cell>
          <cell r="E1254">
            <v>189000000</v>
          </cell>
          <cell r="F1254" t="str">
            <v>UNIDAD</v>
          </cell>
        </row>
        <row r="1255">
          <cell r="B1255">
            <v>42272504</v>
          </cell>
          <cell r="C1255" t="str">
            <v>Sets o kits de anestesia</v>
          </cell>
          <cell r="D1255">
            <v>535</v>
          </cell>
          <cell r="E1255">
            <v>140000</v>
          </cell>
          <cell r="F1255" t="str">
            <v>CAJA</v>
          </cell>
        </row>
        <row r="1256">
          <cell r="B1256">
            <v>42281508</v>
          </cell>
          <cell r="C1256" t="str">
            <v>Esterilizadores o autoclaves de vapor</v>
          </cell>
          <cell r="D1256">
            <v>535</v>
          </cell>
          <cell r="E1256">
            <v>1200000</v>
          </cell>
          <cell r="F1256" t="str">
            <v>JUEGO</v>
          </cell>
        </row>
        <row r="1257">
          <cell r="B1257">
            <v>42281510</v>
          </cell>
          <cell r="C1257" t="str">
            <v>Asideros o cuerdas o estantes o garpas de instrumentos de esterilizacion</v>
          </cell>
          <cell r="D1257">
            <v>535</v>
          </cell>
          <cell r="E1257">
            <v>20000</v>
          </cell>
          <cell r="F1257" t="str">
            <v>UNIDAD</v>
          </cell>
        </row>
        <row r="1258">
          <cell r="B1258">
            <v>42281511</v>
          </cell>
          <cell r="C1258" t="str">
            <v>Lamparas de esterilizacion</v>
          </cell>
          <cell r="D1258">
            <v>535</v>
          </cell>
          <cell r="E1258">
            <v>75000</v>
          </cell>
          <cell r="F1258" t="str">
            <v>UNIDAD</v>
          </cell>
        </row>
        <row r="1259">
          <cell r="B1259">
            <v>42281516</v>
          </cell>
          <cell r="C1259" t="str">
            <v>Filtros de esterilizacion</v>
          </cell>
          <cell r="D1259">
            <v>535</v>
          </cell>
          <cell r="E1259">
            <v>120000</v>
          </cell>
          <cell r="F1259" t="str">
            <v>CAJA</v>
          </cell>
        </row>
        <row r="1260">
          <cell r="B1260">
            <v>42281521</v>
          </cell>
          <cell r="C1260" t="str">
            <v>Sets de esterilizacion</v>
          </cell>
          <cell r="D1260">
            <v>535</v>
          </cell>
          <cell r="E1260">
            <v>11550000</v>
          </cell>
          <cell r="F1260" t="str">
            <v>UNIDAD</v>
          </cell>
        </row>
        <row r="1261">
          <cell r="B1261">
            <v>42281701</v>
          </cell>
          <cell r="C1261" t="str">
            <v>Limpiadores de camara para autoclaves o esterilizadores</v>
          </cell>
          <cell r="D1261">
            <v>535</v>
          </cell>
          <cell r="E1261">
            <v>8500000</v>
          </cell>
          <cell r="F1261" t="str">
            <v>Evento</v>
          </cell>
        </row>
        <row r="1262">
          <cell r="B1262">
            <v>42291601</v>
          </cell>
          <cell r="C1262" t="str">
            <v>Escalpelos quirurgicos de laser o cuchillos o mangos de cuchillos</v>
          </cell>
          <cell r="D1262">
            <v>535</v>
          </cell>
          <cell r="E1262">
            <v>560000</v>
          </cell>
          <cell r="F1262" t="str">
            <v>UNIDAD</v>
          </cell>
        </row>
        <row r="1263">
          <cell r="B1263">
            <v>42291604</v>
          </cell>
          <cell r="C1263" t="str">
            <v>Sierras de mano, seguetas o mangos de sierra quirurgicos para huesos</v>
          </cell>
          <cell r="D1263">
            <v>358</v>
          </cell>
          <cell r="E1263">
            <v>120000</v>
          </cell>
          <cell r="F1263" t="str">
            <v>CAJA</v>
          </cell>
        </row>
        <row r="1264">
          <cell r="B1264">
            <v>42291607</v>
          </cell>
          <cell r="C1264" t="str">
            <v>Gasas o curettes quirurgicos</v>
          </cell>
          <cell r="D1264">
            <v>358</v>
          </cell>
          <cell r="E1264">
            <v>64350</v>
          </cell>
          <cell r="F1264" t="str">
            <v>PAQUETE</v>
          </cell>
        </row>
        <row r="1265">
          <cell r="B1265">
            <v>42291613</v>
          </cell>
          <cell r="C1265" t="str">
            <v>Escalpelos, bisturies, cuchillas o trepanos quirurgicos, o accesorios</v>
          </cell>
          <cell r="D1265">
            <v>358</v>
          </cell>
          <cell r="E1265">
            <v>750</v>
          </cell>
          <cell r="F1265" t="str">
            <v>UNIDAD</v>
          </cell>
        </row>
        <row r="1266">
          <cell r="B1266">
            <v>42291614</v>
          </cell>
          <cell r="C1266" t="str">
            <v>Tijeras quirurgicas</v>
          </cell>
          <cell r="D1266">
            <v>358</v>
          </cell>
          <cell r="E1266">
            <v>116160</v>
          </cell>
          <cell r="F1266" t="str">
            <v>UNIDAD</v>
          </cell>
        </row>
        <row r="1267">
          <cell r="B1267">
            <v>42291802</v>
          </cell>
          <cell r="C1267" t="str">
            <v>Abrazaderas, pinzas o forceps quirurgicos, o accesorios</v>
          </cell>
          <cell r="D1267">
            <v>535</v>
          </cell>
          <cell r="E1267">
            <v>58080</v>
          </cell>
          <cell r="F1267" t="str">
            <v>UNIDAD</v>
          </cell>
        </row>
        <row r="1268">
          <cell r="B1268">
            <v>42291901</v>
          </cell>
          <cell r="C1268" t="str">
            <v>Portainstrumentos o posicionadores quirurgicos</v>
          </cell>
          <cell r="D1268">
            <v>535</v>
          </cell>
          <cell r="E1268">
            <v>90000</v>
          </cell>
          <cell r="F1268" t="str">
            <v>UNIDAD</v>
          </cell>
        </row>
        <row r="1269">
          <cell r="B1269">
            <v>42292102</v>
          </cell>
          <cell r="C1269" t="str">
            <v>Extractores quirurgicos</v>
          </cell>
          <cell r="D1269">
            <v>535</v>
          </cell>
          <cell r="E1269">
            <v>25000</v>
          </cell>
          <cell r="F1269" t="str">
            <v>UNIDAD</v>
          </cell>
        </row>
        <row r="1270">
          <cell r="B1270">
            <v>42292103</v>
          </cell>
          <cell r="C1270" t="str">
            <v>Llaves o mangos quirurgicos</v>
          </cell>
          <cell r="D1270">
            <v>535</v>
          </cell>
          <cell r="E1270">
            <v>12000</v>
          </cell>
          <cell r="F1270" t="str">
            <v>UNIDAD</v>
          </cell>
        </row>
        <row r="1271">
          <cell r="B1271">
            <v>42292403</v>
          </cell>
          <cell r="C1271" t="str">
            <v>Mango de trinquete quirurgico</v>
          </cell>
          <cell r="D1271">
            <v>535</v>
          </cell>
          <cell r="E1271">
            <v>92000</v>
          </cell>
          <cell r="F1271" t="str">
            <v>UNIDAD</v>
          </cell>
        </row>
        <row r="1272">
          <cell r="B1272">
            <v>42292902</v>
          </cell>
          <cell r="C1272" t="str">
            <v>Portaagujas de laser quirurgicas</v>
          </cell>
          <cell r="D1272">
            <v>535</v>
          </cell>
          <cell r="E1272">
            <v>30000</v>
          </cell>
          <cell r="F1272" t="str">
            <v>CAJA</v>
          </cell>
        </row>
        <row r="1273">
          <cell r="B1273">
            <v>42292904</v>
          </cell>
          <cell r="C1273" t="str">
            <v>Sutura quirurgica o agarradores de alambre o productos relacionados</v>
          </cell>
          <cell r="D1273">
            <v>358</v>
          </cell>
          <cell r="E1273">
            <v>4000</v>
          </cell>
          <cell r="F1273" t="str">
            <v>UNIDAD</v>
          </cell>
        </row>
        <row r="1274">
          <cell r="B1274">
            <v>42292908</v>
          </cell>
          <cell r="C1274" t="str">
            <v>Dispositivos de sutura quirurgica</v>
          </cell>
          <cell r="D1274">
            <v>535</v>
          </cell>
          <cell r="E1274">
            <v>6800</v>
          </cell>
          <cell r="F1274" t="str">
            <v>UNIDAD</v>
          </cell>
        </row>
        <row r="1275">
          <cell r="B1275">
            <v>42293104</v>
          </cell>
          <cell r="C1275" t="str">
            <v>Abrebocas quirurgicos o accesorios</v>
          </cell>
          <cell r="D1275">
            <v>535</v>
          </cell>
          <cell r="E1275">
            <v>21000</v>
          </cell>
          <cell r="F1275" t="str">
            <v>UNIDAD</v>
          </cell>
        </row>
        <row r="1276">
          <cell r="B1276">
            <v>42293139</v>
          </cell>
          <cell r="C1276" t="str">
            <v>Dispositivos de sujecion de retractores</v>
          </cell>
          <cell r="D1276">
            <v>535</v>
          </cell>
          <cell r="E1276">
            <v>3500</v>
          </cell>
          <cell r="F1276" t="str">
            <v>Unidad (Nr</v>
          </cell>
        </row>
        <row r="1277">
          <cell r="B1277">
            <v>42293505</v>
          </cell>
          <cell r="C1277" t="str">
            <v>Sondas de drenaje para la aspiracion quirurgica</v>
          </cell>
          <cell r="D1277">
            <v>535</v>
          </cell>
          <cell r="E1277">
            <v>115000</v>
          </cell>
          <cell r="F1277" t="str">
            <v>CAJA</v>
          </cell>
        </row>
        <row r="1278">
          <cell r="B1278">
            <v>42293901</v>
          </cell>
          <cell r="C1278" t="str">
            <v>Anillos quirurgicos de laparotomia</v>
          </cell>
          <cell r="D1278">
            <v>535</v>
          </cell>
          <cell r="E1278">
            <v>9000</v>
          </cell>
          <cell r="F1278" t="str">
            <v>UNIDAD</v>
          </cell>
        </row>
        <row r="1279">
          <cell r="B1279">
            <v>42294511</v>
          </cell>
          <cell r="C1279" t="str">
            <v>Bisturies, cuchillas o tijeras para cirugia oftalmologica, o accesorios</v>
          </cell>
          <cell r="D1279">
            <v>358</v>
          </cell>
          <cell r="E1279">
            <v>100000</v>
          </cell>
          <cell r="F1279" t="str">
            <v>CAJA</v>
          </cell>
        </row>
        <row r="1280">
          <cell r="B1280">
            <v>42294526</v>
          </cell>
          <cell r="C1280" t="str">
            <v>Dilatadores o sets de dilatacion del lacrimal</v>
          </cell>
          <cell r="D1280">
            <v>535</v>
          </cell>
          <cell r="E1280">
            <v>25000</v>
          </cell>
          <cell r="F1280" t="str">
            <v>UNIDAD</v>
          </cell>
        </row>
        <row r="1281">
          <cell r="B1281">
            <v>42294601</v>
          </cell>
          <cell r="C1281" t="str">
            <v>Bolsas de traslado o de sangre de autotransfusion</v>
          </cell>
          <cell r="D1281">
            <v>357</v>
          </cell>
          <cell r="E1281">
            <v>18900</v>
          </cell>
          <cell r="F1281" t="str">
            <v>UNIDAD</v>
          </cell>
        </row>
        <row r="1282">
          <cell r="B1282">
            <v>42294806</v>
          </cell>
          <cell r="C1282" t="str">
            <v>Quistoscopios</v>
          </cell>
          <cell r="D1282">
            <v>535</v>
          </cell>
          <cell r="E1282">
            <v>3000000</v>
          </cell>
          <cell r="F1282" t="str">
            <v>UNIDAD</v>
          </cell>
        </row>
        <row r="1283">
          <cell r="B1283">
            <v>42294926</v>
          </cell>
          <cell r="C1283" t="str">
            <v>Sobretubos endoscopicos</v>
          </cell>
          <cell r="D1283">
            <v>535</v>
          </cell>
          <cell r="E1283">
            <v>230000</v>
          </cell>
          <cell r="F1283" t="str">
            <v>Unidad (Nr</v>
          </cell>
        </row>
        <row r="1284">
          <cell r="B1284">
            <v>42294928</v>
          </cell>
          <cell r="C1284" t="str">
            <v>Sondas endoscopicas</v>
          </cell>
          <cell r="D1284">
            <v>535</v>
          </cell>
          <cell r="E1284">
            <v>495000</v>
          </cell>
          <cell r="F1284" t="str">
            <v>CAJA</v>
          </cell>
        </row>
        <row r="1285">
          <cell r="B1285">
            <v>42294935</v>
          </cell>
          <cell r="C1285" t="str">
            <v>Agujas de puncion, revestimientos, obturadores o canulas para endoscopia, o bandejas de procedimiento, kits o productos relacionados</v>
          </cell>
          <cell r="D1285">
            <v>535</v>
          </cell>
          <cell r="E1285">
            <v>4235</v>
          </cell>
          <cell r="F1285" t="str">
            <v>CAJA</v>
          </cell>
        </row>
        <row r="1286">
          <cell r="B1286">
            <v>42295101</v>
          </cell>
          <cell r="C1286" t="str">
            <v>Sosten para palangana paro uso quirurgico</v>
          </cell>
          <cell r="D1286">
            <v>535</v>
          </cell>
          <cell r="E1286">
            <v>28709</v>
          </cell>
          <cell r="F1286" t="str">
            <v>UNIDAD</v>
          </cell>
        </row>
        <row r="1287">
          <cell r="B1287">
            <v>42295104</v>
          </cell>
          <cell r="C1287" t="str">
            <v>Equipo electro quirurgico o electro cauterio o accesorios o productos relacionados</v>
          </cell>
          <cell r="D1287">
            <v>535</v>
          </cell>
          <cell r="E1287">
            <v>323600</v>
          </cell>
          <cell r="F1287" t="str">
            <v>UNIDAD</v>
          </cell>
        </row>
        <row r="1288">
          <cell r="B1288">
            <v>42295125</v>
          </cell>
          <cell r="C1288" t="str">
            <v>Mesas quirurgicas urologicas o accesorios</v>
          </cell>
          <cell r="D1288">
            <v>535</v>
          </cell>
          <cell r="E1288">
            <v>28700000</v>
          </cell>
          <cell r="F1288" t="str">
            <v>UNIDAD</v>
          </cell>
        </row>
        <row r="1289">
          <cell r="B1289">
            <v>42295405</v>
          </cell>
          <cell r="C1289" t="str">
            <v>Introductores, pernos guia, alambres guia o alambres deslizantes para operaciones no endoscopicas o a corazon abierto</v>
          </cell>
          <cell r="D1289">
            <v>535</v>
          </cell>
          <cell r="E1289">
            <v>5000</v>
          </cell>
          <cell r="F1289" t="str">
            <v>UNIDAD</v>
          </cell>
        </row>
        <row r="1290">
          <cell r="B1290">
            <v>42295406</v>
          </cell>
          <cell r="C1290" t="str">
            <v>Bastoncillos, esponjas o apositos quirurgicos para laparotomia o especialidades, o detectables por rayos X o de gasa</v>
          </cell>
          <cell r="D1290">
            <v>535</v>
          </cell>
          <cell r="E1290">
            <v>1950000</v>
          </cell>
          <cell r="F1290" t="str">
            <v>UNIDAD</v>
          </cell>
        </row>
        <row r="1291">
          <cell r="B1291">
            <v>42295420</v>
          </cell>
          <cell r="C1291" t="str">
            <v>Cateteres, kits de cateterizacion o bolsas de drenaje para cirugia o endoscopia</v>
          </cell>
          <cell r="D1291">
            <v>535</v>
          </cell>
          <cell r="E1291">
            <v>2500000</v>
          </cell>
          <cell r="F1291" t="str">
            <v>CAJA</v>
          </cell>
        </row>
        <row r="1292">
          <cell r="B1292">
            <v>42295428</v>
          </cell>
          <cell r="C1292" t="str">
            <v>Tubos de succion o irrigacion quirurgica, o accesorios</v>
          </cell>
          <cell r="D1292">
            <v>535</v>
          </cell>
          <cell r="E1292">
            <v>70400</v>
          </cell>
          <cell r="F1292" t="str">
            <v>CAJA</v>
          </cell>
        </row>
        <row r="1293">
          <cell r="B1293">
            <v>42295462</v>
          </cell>
          <cell r="C1293" t="str">
            <v>Cateteres urodinamicos o accesorios</v>
          </cell>
          <cell r="D1293">
            <v>535</v>
          </cell>
          <cell r="E1293">
            <v>5500000</v>
          </cell>
          <cell r="F1293" t="str">
            <v>UNIDAD</v>
          </cell>
        </row>
        <row r="1294">
          <cell r="B1294">
            <v>42295507</v>
          </cell>
          <cell r="C1294" t="str">
            <v>Implantes ortopedicos o alambres quirurgicos</v>
          </cell>
          <cell r="D1294">
            <v>535</v>
          </cell>
          <cell r="E1294">
            <v>500000</v>
          </cell>
          <cell r="F1294" t="str">
            <v>CAJA</v>
          </cell>
        </row>
        <row r="1295">
          <cell r="B1295">
            <v>42311503</v>
          </cell>
          <cell r="C1295" t="str">
            <v>Rodillos de vendas</v>
          </cell>
          <cell r="D1295">
            <v>535</v>
          </cell>
          <cell r="E1295">
            <v>27800</v>
          </cell>
          <cell r="F1295" t="str">
            <v>CAJA</v>
          </cell>
        </row>
        <row r="1296">
          <cell r="B1296">
            <v>42311505</v>
          </cell>
          <cell r="C1296" t="str">
            <v>Vendas o vendajes para uso general</v>
          </cell>
          <cell r="D1296">
            <v>358</v>
          </cell>
          <cell r="E1296">
            <v>350</v>
          </cell>
          <cell r="F1296" t="str">
            <v>UNIDAD</v>
          </cell>
        </row>
        <row r="1297">
          <cell r="B1297">
            <v>42311506</v>
          </cell>
          <cell r="C1297" t="str">
            <v>Vendas o apositos compresores</v>
          </cell>
          <cell r="D1297">
            <v>358</v>
          </cell>
          <cell r="E1297">
            <v>8900</v>
          </cell>
          <cell r="F1297" t="str">
            <v>UNIDAD</v>
          </cell>
        </row>
        <row r="1298">
          <cell r="B1298">
            <v>42311511</v>
          </cell>
          <cell r="C1298" t="str">
            <v>Vendas de gasa</v>
          </cell>
          <cell r="D1298">
            <v>358</v>
          </cell>
          <cell r="E1298">
            <v>30800</v>
          </cell>
          <cell r="F1298" t="str">
            <v>PAQUETE</v>
          </cell>
        </row>
        <row r="1299">
          <cell r="B1299">
            <v>42311514</v>
          </cell>
          <cell r="C1299" t="str">
            <v>Vendajes germicidas</v>
          </cell>
          <cell r="D1299">
            <v>358</v>
          </cell>
          <cell r="E1299">
            <v>12000</v>
          </cell>
          <cell r="F1299" t="str">
            <v>FRASCO</v>
          </cell>
        </row>
        <row r="1300">
          <cell r="B1300">
            <v>42311528</v>
          </cell>
          <cell r="C1300" t="str">
            <v>Sistemas de vendajes mojados</v>
          </cell>
          <cell r="D1300">
            <v>358</v>
          </cell>
          <cell r="E1300">
            <v>575700</v>
          </cell>
          <cell r="F1300" t="str">
            <v>CAJA</v>
          </cell>
        </row>
        <row r="1301">
          <cell r="B1301">
            <v>42311531</v>
          </cell>
          <cell r="C1301" t="str">
            <v>Coberturas para apositos</v>
          </cell>
          <cell r="D1301">
            <v>358</v>
          </cell>
          <cell r="E1301">
            <v>750000</v>
          </cell>
          <cell r="F1301" t="str">
            <v>Unidad (Nr</v>
          </cell>
        </row>
        <row r="1302">
          <cell r="B1302">
            <v>42311604</v>
          </cell>
          <cell r="C1302" t="str">
            <v>Hemostaticos de colageno o colageno microfibrilar</v>
          </cell>
          <cell r="D1302">
            <v>535</v>
          </cell>
          <cell r="E1302">
            <v>20000</v>
          </cell>
          <cell r="F1302" t="str">
            <v>FRASCO</v>
          </cell>
        </row>
        <row r="1303">
          <cell r="B1303">
            <v>42311702</v>
          </cell>
          <cell r="C1303" t="str">
            <v>Cintas umblicas para infantes</v>
          </cell>
          <cell r="D1303">
            <v>352</v>
          </cell>
          <cell r="E1303">
            <v>4500</v>
          </cell>
          <cell r="F1303" t="str">
            <v>UNIDAD</v>
          </cell>
        </row>
        <row r="1304">
          <cell r="B1304">
            <v>42311708</v>
          </cell>
          <cell r="C1304" t="str">
            <v>Cintas adhesivas medicas y quirurgicas para el uso general</v>
          </cell>
          <cell r="D1304">
            <v>352</v>
          </cell>
          <cell r="E1304">
            <v>5500</v>
          </cell>
          <cell r="F1304" t="str">
            <v>UNIDAD</v>
          </cell>
        </row>
        <row r="1305">
          <cell r="B1305">
            <v>42311902</v>
          </cell>
          <cell r="C1305" t="str">
            <v>Bolsas de drenaje o depositos para el drenaje medico de incision</v>
          </cell>
          <cell r="D1305">
            <v>357</v>
          </cell>
          <cell r="E1305">
            <v>127050</v>
          </cell>
          <cell r="F1305" t="str">
            <v>PAQUETE</v>
          </cell>
        </row>
        <row r="1306">
          <cell r="B1306">
            <v>42312115</v>
          </cell>
          <cell r="C1306" t="str">
            <v>Mangueras de irrigacion para ostomia</v>
          </cell>
          <cell r="D1306">
            <v>535</v>
          </cell>
          <cell r="E1306">
            <v>43718</v>
          </cell>
          <cell r="F1306" t="str">
            <v>UNIDAD</v>
          </cell>
        </row>
        <row r="1307">
          <cell r="B1307">
            <v>42312201</v>
          </cell>
          <cell r="C1307" t="str">
            <v>Sutura</v>
          </cell>
          <cell r="D1307">
            <v>352</v>
          </cell>
          <cell r="E1307">
            <v>10000</v>
          </cell>
          <cell r="F1307" t="str">
            <v>EVENTO</v>
          </cell>
        </row>
        <row r="1308">
          <cell r="B1308">
            <v>42312206</v>
          </cell>
          <cell r="C1308" t="str">
            <v>Agujas de sutura</v>
          </cell>
          <cell r="D1308">
            <v>358</v>
          </cell>
          <cell r="E1308">
            <v>62500</v>
          </cell>
          <cell r="F1308" t="str">
            <v>CAJA</v>
          </cell>
        </row>
        <row r="1309">
          <cell r="B1309">
            <v>42312305</v>
          </cell>
          <cell r="C1309" t="str">
            <v>Productos medicos enzimaticos de debridement</v>
          </cell>
          <cell r="D1309">
            <v>358</v>
          </cell>
          <cell r="E1309">
            <v>287496</v>
          </cell>
          <cell r="F1309" t="str">
            <v>LITRO</v>
          </cell>
        </row>
        <row r="1310">
          <cell r="B1310">
            <v>42312310</v>
          </cell>
          <cell r="C1310" t="str">
            <v>Frascos limpiadores</v>
          </cell>
          <cell r="D1310">
            <v>358</v>
          </cell>
          <cell r="E1310">
            <v>9800</v>
          </cell>
          <cell r="F1310" t="str">
            <v>UNIDAD</v>
          </cell>
        </row>
        <row r="1311">
          <cell r="B1311">
            <v>42312311</v>
          </cell>
          <cell r="C1311" t="str">
            <v>Kits desinfectantes</v>
          </cell>
          <cell r="D1311">
            <v>358</v>
          </cell>
          <cell r="E1311">
            <v>28000</v>
          </cell>
          <cell r="F1311" t="str">
            <v>FRASCO</v>
          </cell>
        </row>
        <row r="1312">
          <cell r="B1312">
            <v>42312313</v>
          </cell>
          <cell r="C1312" t="str">
            <v>Soluciones para la limpieza de heridas</v>
          </cell>
          <cell r="D1312">
            <v>358</v>
          </cell>
          <cell r="E1312">
            <v>80000</v>
          </cell>
          <cell r="F1312" t="str">
            <v>Litro</v>
          </cell>
        </row>
        <row r="1313">
          <cell r="B1313">
            <v>43191504</v>
          </cell>
          <cell r="C1313" t="str">
            <v>Telefonos fijos</v>
          </cell>
          <cell r="D1313">
            <v>536</v>
          </cell>
          <cell r="E1313">
            <v>200000</v>
          </cell>
          <cell r="F1313" t="str">
            <v>Unidad (Nr</v>
          </cell>
        </row>
        <row r="1314">
          <cell r="B1314">
            <v>43191507</v>
          </cell>
          <cell r="C1314" t="str">
            <v>Telefonos para usos especiales</v>
          </cell>
          <cell r="D1314">
            <v>536</v>
          </cell>
          <cell r="E1314">
            <v>2100000</v>
          </cell>
          <cell r="F1314" t="str">
            <v>Unidad (Nr</v>
          </cell>
        </row>
        <row r="1315">
          <cell r="B1315">
            <v>43191508</v>
          </cell>
          <cell r="C1315" t="str">
            <v>Telefonos digitales</v>
          </cell>
          <cell r="D1315">
            <v>536</v>
          </cell>
          <cell r="E1315">
            <v>3000000</v>
          </cell>
          <cell r="F1315" t="str">
            <v>UNIDAD</v>
          </cell>
        </row>
        <row r="1316">
          <cell r="B1316">
            <v>43191509</v>
          </cell>
          <cell r="C1316" t="str">
            <v>Telefonos analogicos</v>
          </cell>
          <cell r="D1316">
            <v>536</v>
          </cell>
          <cell r="E1316">
            <v>450000</v>
          </cell>
          <cell r="F1316" t="str">
            <v>UNIDAD</v>
          </cell>
        </row>
        <row r="1317">
          <cell r="B1317">
            <v>43191602</v>
          </cell>
          <cell r="C1317" t="str">
            <v>Marcadores telefonicos</v>
          </cell>
          <cell r="D1317">
            <v>536</v>
          </cell>
          <cell r="E1317">
            <v>3600000</v>
          </cell>
          <cell r="F1317" t="str">
            <v>UNIDAD</v>
          </cell>
        </row>
        <row r="1318">
          <cell r="B1318">
            <v>43191603</v>
          </cell>
          <cell r="C1318" t="str">
            <v>Cordones prolongadores de telefono</v>
          </cell>
          <cell r="D1318">
            <v>536</v>
          </cell>
          <cell r="E1318">
            <v>5000</v>
          </cell>
          <cell r="F1318" t="str">
            <v>METRO</v>
          </cell>
        </row>
        <row r="1319">
          <cell r="B1319">
            <v>43191605</v>
          </cell>
          <cell r="C1319" t="str">
            <v>Cordones de microtelefono</v>
          </cell>
          <cell r="D1319">
            <v>536</v>
          </cell>
          <cell r="E1319">
            <v>2500</v>
          </cell>
          <cell r="F1319" t="str">
            <v>METRO</v>
          </cell>
        </row>
        <row r="1320">
          <cell r="B1320">
            <v>43191609</v>
          </cell>
          <cell r="C1320" t="str">
            <v>Auriculares telefonicos</v>
          </cell>
          <cell r="D1320">
            <v>536</v>
          </cell>
          <cell r="E1320">
            <v>800000</v>
          </cell>
          <cell r="F1320" t="str">
            <v>UNIDAD</v>
          </cell>
        </row>
        <row r="1321">
          <cell r="B1321">
            <v>43191614</v>
          </cell>
          <cell r="C1321" t="str">
            <v>Convertidores de voz telefonicos</v>
          </cell>
          <cell r="D1321">
            <v>536</v>
          </cell>
          <cell r="E1321">
            <v>50000000</v>
          </cell>
          <cell r="F1321" t="str">
            <v>UNIDAD</v>
          </cell>
        </row>
        <row r="1322">
          <cell r="B1322">
            <v>43201401</v>
          </cell>
          <cell r="C1322" t="str">
            <v>Tarjetas aceleradoras de video o graficos</v>
          </cell>
          <cell r="D1322">
            <v>536</v>
          </cell>
          <cell r="E1322">
            <v>185250</v>
          </cell>
          <cell r="F1322" t="str">
            <v>UNIDAD</v>
          </cell>
        </row>
        <row r="1323">
          <cell r="B1323">
            <v>43201404</v>
          </cell>
          <cell r="C1323" t="str">
            <v>Tarjetas de interfaz de red</v>
          </cell>
          <cell r="D1323">
            <v>536</v>
          </cell>
          <cell r="E1323">
            <v>120320</v>
          </cell>
          <cell r="F1323" t="str">
            <v>UNIDAD</v>
          </cell>
        </row>
        <row r="1324">
          <cell r="B1324">
            <v>43201405</v>
          </cell>
          <cell r="C1324" t="str">
            <v>Tarjetas de recepcion de redes opticas</v>
          </cell>
          <cell r="D1324">
            <v>536</v>
          </cell>
          <cell r="E1324">
            <v>120000</v>
          </cell>
          <cell r="F1324" t="str">
            <v>UNIDAD</v>
          </cell>
        </row>
        <row r="1325">
          <cell r="B1325">
            <v>43201501</v>
          </cell>
          <cell r="C1325" t="str">
            <v>Tarjetas de interfaz de telecomunicaciones de modo de transferencia asincrono (ATM)</v>
          </cell>
          <cell r="D1325">
            <v>536</v>
          </cell>
          <cell r="E1325">
            <v>2469600</v>
          </cell>
          <cell r="F1325" t="str">
            <v>CAJA</v>
          </cell>
        </row>
        <row r="1326">
          <cell r="B1326">
            <v>43201502</v>
          </cell>
          <cell r="C1326" t="str">
            <v>Tarjetas aceleradoras de sonido</v>
          </cell>
          <cell r="D1326">
            <v>536</v>
          </cell>
          <cell r="E1326">
            <v>45000</v>
          </cell>
          <cell r="F1326" t="str">
            <v>UNIDAD</v>
          </cell>
        </row>
        <row r="1327">
          <cell r="B1327">
            <v>43201503</v>
          </cell>
          <cell r="C1327" t="str">
            <v>Procesadores de unidad central de procesamiento (CPU)</v>
          </cell>
          <cell r="D1327">
            <v>536</v>
          </cell>
          <cell r="E1327">
            <v>1358000</v>
          </cell>
          <cell r="F1327" t="str">
            <v>UNIDAD</v>
          </cell>
        </row>
        <row r="1328">
          <cell r="B1328">
            <v>43201531</v>
          </cell>
          <cell r="C1328" t="str">
            <v>Tarjetas de entrada de video</v>
          </cell>
          <cell r="D1328">
            <v>536</v>
          </cell>
          <cell r="E1328">
            <v>360000</v>
          </cell>
          <cell r="F1328" t="str">
            <v>UNIDAD</v>
          </cell>
        </row>
        <row r="1329">
          <cell r="B1329">
            <v>43201537</v>
          </cell>
          <cell r="C1329" t="str">
            <v>Servidores de impresora</v>
          </cell>
          <cell r="D1329">
            <v>536</v>
          </cell>
          <cell r="E1329">
            <v>4394500</v>
          </cell>
          <cell r="F1329" t="str">
            <v>UNIDAD</v>
          </cell>
        </row>
        <row r="1330">
          <cell r="B1330">
            <v>43201538</v>
          </cell>
          <cell r="C1330" t="str">
            <v>Ventiladores de unidad central de procesamiento (CPU)</v>
          </cell>
          <cell r="D1330">
            <v>536</v>
          </cell>
          <cell r="E1330">
            <v>130000</v>
          </cell>
          <cell r="F1330" t="str">
            <v>UNIDAD</v>
          </cell>
        </row>
        <row r="1331">
          <cell r="B1331">
            <v>43201545</v>
          </cell>
          <cell r="C1331" t="str">
            <v>Tarjetas de fax</v>
          </cell>
          <cell r="D1331">
            <v>536</v>
          </cell>
          <cell r="E1331">
            <v>4000000</v>
          </cell>
          <cell r="F1331" t="str">
            <v>UNIDAD</v>
          </cell>
        </row>
        <row r="1332">
          <cell r="B1332">
            <v>43201546</v>
          </cell>
          <cell r="C1332" t="str">
            <v>Tarjetas de audioconferencia</v>
          </cell>
          <cell r="D1332">
            <v>536</v>
          </cell>
          <cell r="E1332">
            <v>360000</v>
          </cell>
          <cell r="F1332" t="str">
            <v>Unidad (Nr</v>
          </cell>
        </row>
        <row r="1333">
          <cell r="B1333">
            <v>43201552</v>
          </cell>
          <cell r="C1333" t="str">
            <v>Adaptadores de telefonia o hardware</v>
          </cell>
          <cell r="D1333">
            <v>536</v>
          </cell>
          <cell r="E1333">
            <v>1490</v>
          </cell>
          <cell r="F1333" t="str">
            <v>UNIDAD</v>
          </cell>
        </row>
        <row r="1334">
          <cell r="B1334">
            <v>43201553</v>
          </cell>
          <cell r="C1334" t="str">
            <v>Transceptores y convertidores de soporte</v>
          </cell>
          <cell r="D1334">
            <v>536</v>
          </cell>
          <cell r="E1334">
            <v>10000000</v>
          </cell>
          <cell r="F1334" t="str">
            <v>UNIDAD</v>
          </cell>
        </row>
        <row r="1335">
          <cell r="B1335">
            <v>43201610</v>
          </cell>
          <cell r="C1335" t="str">
            <v>Tarjeta madre posterior o paneles o conjuntos</v>
          </cell>
          <cell r="D1335">
            <v>536</v>
          </cell>
          <cell r="E1335">
            <v>442000</v>
          </cell>
          <cell r="F1335" t="str">
            <v>UNIDAD</v>
          </cell>
        </row>
        <row r="1336">
          <cell r="B1336">
            <v>43201801</v>
          </cell>
          <cell r="C1336" t="str">
            <v>Unidades de discos flexibles</v>
          </cell>
          <cell r="D1336">
            <v>543</v>
          </cell>
          <cell r="E1336">
            <v>71417</v>
          </cell>
          <cell r="F1336" t="str">
            <v>Unidad (Nr</v>
          </cell>
        </row>
        <row r="1337">
          <cell r="B1337">
            <v>43201806</v>
          </cell>
          <cell r="C1337" t="str">
            <v>Bloques de cintas</v>
          </cell>
          <cell r="D1337">
            <v>543</v>
          </cell>
          <cell r="E1337">
            <v>20000</v>
          </cell>
          <cell r="F1337" t="str">
            <v>UNIDAD</v>
          </cell>
        </row>
        <row r="1338">
          <cell r="B1338">
            <v>43201807</v>
          </cell>
          <cell r="C1338" t="str">
            <v>Unidades de cinta magnetica</v>
          </cell>
          <cell r="D1338">
            <v>342</v>
          </cell>
          <cell r="E1338">
            <v>41184</v>
          </cell>
          <cell r="F1338" t="str">
            <v>UNIDAD</v>
          </cell>
        </row>
        <row r="1339">
          <cell r="B1339">
            <v>43201808</v>
          </cell>
          <cell r="C1339" t="str">
            <v>CD de solo lectura</v>
          </cell>
          <cell r="D1339">
            <v>342</v>
          </cell>
          <cell r="E1339">
            <v>172500</v>
          </cell>
          <cell r="F1339" t="str">
            <v>UNIDAD</v>
          </cell>
        </row>
        <row r="1340">
          <cell r="B1340">
            <v>43201810</v>
          </cell>
          <cell r="C1340" t="str">
            <v>DVD de solo lectura</v>
          </cell>
          <cell r="D1340">
            <v>543</v>
          </cell>
          <cell r="E1340">
            <v>500000</v>
          </cell>
          <cell r="F1340" t="str">
            <v>UNIDAD</v>
          </cell>
        </row>
        <row r="1341">
          <cell r="B1341">
            <v>43201811</v>
          </cell>
          <cell r="C1341" t="str">
            <v>DVD de lectura y escritura</v>
          </cell>
          <cell r="D1341">
            <v>543</v>
          </cell>
          <cell r="E1341">
            <v>10500000</v>
          </cell>
          <cell r="F1341" t="str">
            <v>UNIDAD</v>
          </cell>
        </row>
        <row r="1342">
          <cell r="B1342">
            <v>43201815</v>
          </cell>
          <cell r="C1342" t="str">
            <v>Unidades de escritura y lectura de arquitectura microcanal de interconexion de componentes perifericos</v>
          </cell>
          <cell r="D1342">
            <v>536</v>
          </cell>
          <cell r="E1342">
            <v>484225829</v>
          </cell>
          <cell r="F1342" t="str">
            <v>Evento</v>
          </cell>
        </row>
        <row r="1343">
          <cell r="B1343">
            <v>43202001</v>
          </cell>
          <cell r="C1343" t="str">
            <v>Discos compactos (CD)</v>
          </cell>
          <cell r="D1343">
            <v>342</v>
          </cell>
          <cell r="E1343">
            <v>83655</v>
          </cell>
          <cell r="F1343" t="str">
            <v>CAJA</v>
          </cell>
        </row>
        <row r="1344">
          <cell r="B1344">
            <v>43202002</v>
          </cell>
          <cell r="C1344" t="str">
            <v>Cintas virgenes</v>
          </cell>
          <cell r="D1344">
            <v>342</v>
          </cell>
          <cell r="E1344">
            <v>20000</v>
          </cell>
          <cell r="F1344" t="str">
            <v>UNIDAD</v>
          </cell>
        </row>
        <row r="1345">
          <cell r="B1345">
            <v>43202201</v>
          </cell>
          <cell r="C1345" t="str">
            <v>Partes de la pieza de telefono</v>
          </cell>
          <cell r="D1345">
            <v>536</v>
          </cell>
          <cell r="E1345">
            <v>225000</v>
          </cell>
          <cell r="F1345" t="str">
            <v>UNIDAD</v>
          </cell>
        </row>
        <row r="1346">
          <cell r="B1346">
            <v>43202208</v>
          </cell>
          <cell r="C1346" t="str">
            <v>Conjuntos de cableado</v>
          </cell>
          <cell r="D1346">
            <v>536</v>
          </cell>
          <cell r="E1346">
            <v>1200</v>
          </cell>
          <cell r="F1346" t="str">
            <v>UNIDAD</v>
          </cell>
        </row>
        <row r="1347">
          <cell r="B1347">
            <v>43211501</v>
          </cell>
          <cell r="C1347" t="str">
            <v>Servidores</v>
          </cell>
          <cell r="D1347">
            <v>543</v>
          </cell>
          <cell r="E1347">
            <v>1200000</v>
          </cell>
          <cell r="F1347" t="str">
            <v>EVENTO</v>
          </cell>
        </row>
        <row r="1348">
          <cell r="B1348">
            <v>43211505</v>
          </cell>
          <cell r="C1348" t="str">
            <v>Terminal de punto de venta (POS)</v>
          </cell>
          <cell r="D1348">
            <v>543</v>
          </cell>
          <cell r="E1348">
            <v>1738125</v>
          </cell>
          <cell r="F1348" t="str">
            <v>UNIDAD</v>
          </cell>
        </row>
        <row r="1349">
          <cell r="B1349">
            <v>43211507</v>
          </cell>
          <cell r="C1349" t="str">
            <v>Computadoras de sobremesa</v>
          </cell>
          <cell r="D1349">
            <v>543</v>
          </cell>
          <cell r="E1349">
            <v>9157400</v>
          </cell>
          <cell r="F1349" t="str">
            <v>Unidad (Nr</v>
          </cell>
        </row>
        <row r="1350">
          <cell r="B1350">
            <v>43211508</v>
          </cell>
          <cell r="C1350" t="str">
            <v>Computadoras personales (PC)</v>
          </cell>
          <cell r="D1350">
            <v>543</v>
          </cell>
          <cell r="E1350">
            <v>6343100</v>
          </cell>
          <cell r="F1350" t="str">
            <v>UNIDAD</v>
          </cell>
        </row>
        <row r="1351">
          <cell r="B1351">
            <v>43211509</v>
          </cell>
          <cell r="C1351" t="str">
            <v>Computadoras portatiles tipo tableta</v>
          </cell>
          <cell r="D1351">
            <v>543</v>
          </cell>
          <cell r="E1351">
            <v>10040000</v>
          </cell>
          <cell r="F1351" t="str">
            <v>UNIDAD</v>
          </cell>
        </row>
        <row r="1352">
          <cell r="B1352">
            <v>43211512</v>
          </cell>
          <cell r="C1352" t="str">
            <v>Computadoras centrales</v>
          </cell>
          <cell r="D1352">
            <v>543</v>
          </cell>
          <cell r="E1352">
            <v>4000000</v>
          </cell>
          <cell r="F1352" t="str">
            <v>UNIDAD</v>
          </cell>
        </row>
        <row r="1353">
          <cell r="B1353">
            <v>43211601</v>
          </cell>
          <cell r="C1353" t="str">
            <v>Cajas de conmutacion de computadores o Gabinete</v>
          </cell>
          <cell r="D1353">
            <v>543</v>
          </cell>
          <cell r="E1353">
            <v>191008</v>
          </cell>
          <cell r="F1353" t="str">
            <v>UNIDAD</v>
          </cell>
        </row>
        <row r="1354">
          <cell r="B1354">
            <v>43211606</v>
          </cell>
          <cell r="C1354" t="str">
            <v>Equipos multimedia</v>
          </cell>
          <cell r="D1354">
            <v>543</v>
          </cell>
          <cell r="E1354">
            <v>150000</v>
          </cell>
          <cell r="F1354" t="str">
            <v>UNIDAD</v>
          </cell>
        </row>
        <row r="1355">
          <cell r="B1355">
            <v>43211608</v>
          </cell>
          <cell r="C1355" t="str">
            <v>Equipo codificador-decodificador</v>
          </cell>
          <cell r="D1355">
            <v>543</v>
          </cell>
          <cell r="E1355">
            <v>2000000</v>
          </cell>
          <cell r="F1355" t="str">
            <v>UNIDAD</v>
          </cell>
        </row>
        <row r="1356">
          <cell r="B1356">
            <v>43211701</v>
          </cell>
          <cell r="C1356" t="str">
            <v>Equipo de lector de codigo de barras</v>
          </cell>
          <cell r="D1356">
            <v>543</v>
          </cell>
          <cell r="E1356">
            <v>1869231</v>
          </cell>
          <cell r="F1356" t="str">
            <v>UNIDAD</v>
          </cell>
        </row>
        <row r="1357">
          <cell r="B1357">
            <v>43211706</v>
          </cell>
          <cell r="C1357" t="str">
            <v>Teclados</v>
          </cell>
          <cell r="D1357">
            <v>543</v>
          </cell>
          <cell r="E1357">
            <v>16500</v>
          </cell>
          <cell r="F1357" t="str">
            <v>UNIDAD</v>
          </cell>
        </row>
        <row r="1358">
          <cell r="B1358">
            <v>43211708</v>
          </cell>
          <cell r="C1358" t="str">
            <v>Trackballs y ratones de computador</v>
          </cell>
          <cell r="D1358">
            <v>543</v>
          </cell>
          <cell r="E1358">
            <v>30000</v>
          </cell>
          <cell r="F1358" t="str">
            <v>UNIDAD</v>
          </cell>
        </row>
        <row r="1359">
          <cell r="B1359">
            <v>43211711</v>
          </cell>
          <cell r="C1359" t="str">
            <v>Escaneres</v>
          </cell>
          <cell r="D1359">
            <v>543</v>
          </cell>
          <cell r="E1359">
            <v>1500000</v>
          </cell>
          <cell r="F1359" t="str">
            <v>UNIDAD</v>
          </cell>
        </row>
        <row r="1360">
          <cell r="B1360">
            <v>43211715</v>
          </cell>
          <cell r="C1360" t="str">
            <v>Terminales portatiles de entrada de datos</v>
          </cell>
          <cell r="D1360">
            <v>543</v>
          </cell>
          <cell r="E1360">
            <v>6600000</v>
          </cell>
          <cell r="F1360" t="str">
            <v>UNIDAD</v>
          </cell>
        </row>
        <row r="1361">
          <cell r="B1361">
            <v>43211717</v>
          </cell>
          <cell r="C1361" t="str">
            <v>Sistemas de reconocimiento optico de caracteres</v>
          </cell>
          <cell r="D1361">
            <v>543</v>
          </cell>
          <cell r="E1361">
            <v>1200000</v>
          </cell>
          <cell r="F1361" t="str">
            <v>UNIDAD</v>
          </cell>
        </row>
        <row r="1362">
          <cell r="B1362">
            <v>43211719</v>
          </cell>
          <cell r="C1362" t="str">
            <v>Microfonos de voz para computador</v>
          </cell>
          <cell r="D1362">
            <v>543</v>
          </cell>
          <cell r="E1362">
            <v>50000000</v>
          </cell>
          <cell r="F1362" t="str">
            <v>Unidad (Nr</v>
          </cell>
        </row>
        <row r="1363">
          <cell r="B1363">
            <v>43211803</v>
          </cell>
          <cell r="C1363" t="str">
            <v>Forros de Teclado</v>
          </cell>
          <cell r="D1363">
            <v>543</v>
          </cell>
          <cell r="E1363">
            <v>3500</v>
          </cell>
          <cell r="F1363" t="str">
            <v>UNIDAD</v>
          </cell>
        </row>
        <row r="1364">
          <cell r="B1364">
            <v>43211901</v>
          </cell>
          <cell r="C1364" t="str">
            <v>Monitores de tubo de rayo catodico (CRT)</v>
          </cell>
          <cell r="D1364">
            <v>543</v>
          </cell>
          <cell r="E1364">
            <v>770000</v>
          </cell>
          <cell r="F1364" t="str">
            <v>UNIDAD</v>
          </cell>
        </row>
        <row r="1365">
          <cell r="B1365">
            <v>43211902</v>
          </cell>
          <cell r="C1365" t="str">
            <v>Monitores o pantallas de visualizacion en cristal liquido (LCD)</v>
          </cell>
          <cell r="D1365">
            <v>543</v>
          </cell>
          <cell r="E1365">
            <v>1000000</v>
          </cell>
          <cell r="F1365" t="str">
            <v>UNIDAD</v>
          </cell>
        </row>
        <row r="1366">
          <cell r="B1366">
            <v>43211903</v>
          </cell>
          <cell r="C1366" t="str">
            <v>Monitores de pantalla tactil</v>
          </cell>
          <cell r="D1366">
            <v>543</v>
          </cell>
          <cell r="E1366">
            <v>17600000</v>
          </cell>
          <cell r="F1366" t="str">
            <v>UNIDAD</v>
          </cell>
        </row>
        <row r="1367">
          <cell r="B1367">
            <v>43212001</v>
          </cell>
          <cell r="C1367" t="str">
            <v>Filtros para pantallas de computador</v>
          </cell>
          <cell r="D1367">
            <v>543</v>
          </cell>
          <cell r="E1367">
            <v>58500</v>
          </cell>
          <cell r="F1367" t="str">
            <v>UNIDAD</v>
          </cell>
        </row>
        <row r="1368">
          <cell r="B1368">
            <v>43212104</v>
          </cell>
          <cell r="C1368" t="str">
            <v>Impresoras de chorro de tinta</v>
          </cell>
          <cell r="D1368">
            <v>543</v>
          </cell>
          <cell r="E1368">
            <v>880000</v>
          </cell>
          <cell r="F1368" t="str">
            <v>UNIDAD</v>
          </cell>
        </row>
        <row r="1369">
          <cell r="B1369">
            <v>43212105</v>
          </cell>
          <cell r="C1369" t="str">
            <v>Impresoras de laser</v>
          </cell>
          <cell r="D1369">
            <v>543</v>
          </cell>
          <cell r="E1369">
            <v>15000000</v>
          </cell>
          <cell r="F1369" t="str">
            <v>UNIDAD</v>
          </cell>
        </row>
        <row r="1370">
          <cell r="B1370">
            <v>43212106</v>
          </cell>
          <cell r="C1370" t="str">
            <v>Impresoras de matriz de lineas</v>
          </cell>
          <cell r="D1370">
            <v>543</v>
          </cell>
          <cell r="E1370">
            <v>5000000</v>
          </cell>
          <cell r="F1370" t="str">
            <v>UNIDAD</v>
          </cell>
        </row>
        <row r="1371">
          <cell r="B1371">
            <v>43212107</v>
          </cell>
          <cell r="C1371" t="str">
            <v>Trazadoras de graficos</v>
          </cell>
          <cell r="D1371">
            <v>543</v>
          </cell>
          <cell r="E1371">
            <v>77000000</v>
          </cell>
          <cell r="F1371" t="str">
            <v>Unidad (Nr</v>
          </cell>
        </row>
        <row r="1372">
          <cell r="B1372">
            <v>43212108</v>
          </cell>
          <cell r="C1372" t="str">
            <v>Impresoras de cinta termica</v>
          </cell>
          <cell r="D1372">
            <v>543</v>
          </cell>
          <cell r="E1372">
            <v>4155800</v>
          </cell>
          <cell r="F1372" t="str">
            <v>UNIDAD</v>
          </cell>
        </row>
        <row r="1373">
          <cell r="B1373">
            <v>43212109</v>
          </cell>
          <cell r="C1373" t="str">
            <v>Impresora de etiquetas de bolsa</v>
          </cell>
          <cell r="D1373">
            <v>543</v>
          </cell>
          <cell r="E1373">
            <v>3080000</v>
          </cell>
          <cell r="F1373" t="str">
            <v>Unidad (Nr</v>
          </cell>
        </row>
        <row r="1374">
          <cell r="B1374">
            <v>43212114</v>
          </cell>
          <cell r="C1374" t="str">
            <v>Impresoras de imagenes digitales</v>
          </cell>
          <cell r="D1374">
            <v>543</v>
          </cell>
          <cell r="E1374">
            <v>20000000</v>
          </cell>
          <cell r="F1374" t="str">
            <v>UNIDAD</v>
          </cell>
        </row>
        <row r="1375">
          <cell r="B1375">
            <v>43221510</v>
          </cell>
          <cell r="C1375" t="str">
            <v>Reenviador o desviador de llamadas telefonicas</v>
          </cell>
          <cell r="D1375">
            <v>536</v>
          </cell>
          <cell r="E1375">
            <v>10500000</v>
          </cell>
          <cell r="F1375" t="str">
            <v>UNIDAD</v>
          </cell>
        </row>
        <row r="1376">
          <cell r="B1376">
            <v>43221514</v>
          </cell>
          <cell r="C1376" t="str">
            <v>Unidades de seguridad de marcado telefonico</v>
          </cell>
          <cell r="D1376">
            <v>536</v>
          </cell>
          <cell r="E1376">
            <v>206250</v>
          </cell>
          <cell r="F1376" t="str">
            <v>UNIDAD</v>
          </cell>
        </row>
        <row r="1377">
          <cell r="B1377">
            <v>43221526</v>
          </cell>
          <cell r="C1377" t="str">
            <v>Sistema telefonico de entradas</v>
          </cell>
          <cell r="D1377">
            <v>536</v>
          </cell>
          <cell r="E1377">
            <v>59000000</v>
          </cell>
          <cell r="F1377" t="str">
            <v>UNIDAD</v>
          </cell>
        </row>
        <row r="1378">
          <cell r="B1378">
            <v>43221703</v>
          </cell>
          <cell r="C1378" t="str">
            <v>Antenas de television</v>
          </cell>
          <cell r="D1378">
            <v>536</v>
          </cell>
          <cell r="E1378">
            <v>350000</v>
          </cell>
          <cell r="F1378" t="str">
            <v>UNIDAD</v>
          </cell>
        </row>
        <row r="1379">
          <cell r="B1379">
            <v>43221704</v>
          </cell>
          <cell r="C1379" t="str">
            <v>Equipo basico de radio</v>
          </cell>
          <cell r="D1379">
            <v>536</v>
          </cell>
          <cell r="E1379">
            <v>350000</v>
          </cell>
          <cell r="F1379" t="str">
            <v>UNIDAD</v>
          </cell>
        </row>
        <row r="1380">
          <cell r="B1380">
            <v>43221706</v>
          </cell>
          <cell r="C1380" t="str">
            <v>Antenas de radio</v>
          </cell>
          <cell r="D1380">
            <v>536</v>
          </cell>
          <cell r="E1380">
            <v>420000</v>
          </cell>
          <cell r="F1380" t="str">
            <v>UNIDAD</v>
          </cell>
        </row>
        <row r="1381">
          <cell r="B1381">
            <v>43221712</v>
          </cell>
          <cell r="C1381" t="str">
            <v>Antenas de satelite</v>
          </cell>
          <cell r="D1381">
            <v>536</v>
          </cell>
          <cell r="E1381">
            <v>15000000</v>
          </cell>
          <cell r="F1381" t="str">
            <v>UNIDAD</v>
          </cell>
        </row>
        <row r="1382">
          <cell r="B1382">
            <v>43221714</v>
          </cell>
          <cell r="C1382" t="str">
            <v>Equipo de acceso de onda corta</v>
          </cell>
          <cell r="D1382">
            <v>536</v>
          </cell>
          <cell r="E1382">
            <v>5500000</v>
          </cell>
          <cell r="F1382" t="str">
            <v>UNIDAD</v>
          </cell>
        </row>
        <row r="1383">
          <cell r="B1383">
            <v>43221721</v>
          </cell>
          <cell r="C1383" t="str">
            <v>Equipo de comunicacion de datos de radiofrecuencia</v>
          </cell>
          <cell r="D1383">
            <v>536</v>
          </cell>
          <cell r="E1383">
            <v>7000000</v>
          </cell>
          <cell r="F1383" t="str">
            <v>UNIDAD</v>
          </cell>
        </row>
        <row r="1384">
          <cell r="B1384">
            <v>43222606</v>
          </cell>
          <cell r="C1384" t="str">
            <v>Kits de inicio de nodo de servicio de Internet</v>
          </cell>
          <cell r="D1384">
            <v>543</v>
          </cell>
          <cell r="E1384">
            <v>2517500</v>
          </cell>
          <cell r="F1384" t="str">
            <v>Evento</v>
          </cell>
        </row>
        <row r="1385">
          <cell r="B1385">
            <v>43222609</v>
          </cell>
          <cell r="C1385" t="str">
            <v>Routers de red</v>
          </cell>
          <cell r="D1385">
            <v>543</v>
          </cell>
          <cell r="E1385">
            <v>11000000</v>
          </cell>
          <cell r="F1385" t="str">
            <v>UNIDAD</v>
          </cell>
        </row>
        <row r="1386">
          <cell r="B1386">
            <v>43222610</v>
          </cell>
          <cell r="C1386" t="str">
            <v>Concentradores de servicio de red</v>
          </cell>
          <cell r="D1386">
            <v>543</v>
          </cell>
          <cell r="E1386">
            <v>590000</v>
          </cell>
          <cell r="F1386" t="str">
            <v>UNIDAD</v>
          </cell>
        </row>
        <row r="1387">
          <cell r="B1387">
            <v>43222611</v>
          </cell>
          <cell r="C1387" t="str">
            <v>Unidades de servicio de datos o canales de red</v>
          </cell>
          <cell r="D1387">
            <v>268</v>
          </cell>
          <cell r="E1387">
            <v>2000000</v>
          </cell>
          <cell r="F1387" t="str">
            <v>EVENTO</v>
          </cell>
        </row>
        <row r="1388">
          <cell r="B1388">
            <v>43222612</v>
          </cell>
          <cell r="C1388" t="str">
            <v>Interruptores de red</v>
          </cell>
          <cell r="D1388">
            <v>543</v>
          </cell>
          <cell r="E1388">
            <v>375000000</v>
          </cell>
          <cell r="F1388" t="str">
            <v>UNIDAD</v>
          </cell>
        </row>
        <row r="1389">
          <cell r="B1389">
            <v>43222629</v>
          </cell>
          <cell r="C1389" t="str">
            <v>Bancos de modem</v>
          </cell>
          <cell r="D1389">
            <v>543</v>
          </cell>
          <cell r="E1389">
            <v>7000000</v>
          </cell>
          <cell r="F1389" t="str">
            <v>Unidad (Nr</v>
          </cell>
        </row>
        <row r="1390">
          <cell r="B1390">
            <v>43222802</v>
          </cell>
          <cell r="C1390" t="str">
            <v>Equipo de cuadro de conmutacion de circuitos</v>
          </cell>
          <cell r="D1390">
            <v>543</v>
          </cell>
          <cell r="E1390">
            <v>42000000</v>
          </cell>
          <cell r="F1390" t="str">
            <v>UNIDAD</v>
          </cell>
        </row>
        <row r="1391">
          <cell r="B1391">
            <v>43222813</v>
          </cell>
          <cell r="C1391" t="str">
            <v>Kits de piezas de cuadro de conmutacion telefonico</v>
          </cell>
          <cell r="D1391">
            <v>536</v>
          </cell>
          <cell r="E1391">
            <v>100000</v>
          </cell>
          <cell r="F1391" t="str">
            <v>UNIDAD</v>
          </cell>
        </row>
        <row r="1392">
          <cell r="B1392">
            <v>43222817</v>
          </cell>
          <cell r="C1392" t="str">
            <v>Repetidores de telecomunicaciones</v>
          </cell>
          <cell r="D1392">
            <v>536</v>
          </cell>
          <cell r="E1392">
            <v>15000000</v>
          </cell>
          <cell r="F1392" t="str">
            <v>UNIDAD</v>
          </cell>
        </row>
        <row r="1393">
          <cell r="B1393">
            <v>43231501</v>
          </cell>
          <cell r="C1393" t="str">
            <v>Software de centro de llamadas o soporte tecnico</v>
          </cell>
          <cell r="D1393">
            <v>579</v>
          </cell>
          <cell r="E1393">
            <v>300000000</v>
          </cell>
          <cell r="F1393" t="str">
            <v>Evento</v>
          </cell>
        </row>
        <row r="1394">
          <cell r="B1394">
            <v>43231511</v>
          </cell>
          <cell r="C1394" t="str">
            <v>Software de sistema experto</v>
          </cell>
          <cell r="D1394">
            <v>579</v>
          </cell>
          <cell r="E1394">
            <v>5918000</v>
          </cell>
          <cell r="F1394" t="str">
            <v>UNIDAD</v>
          </cell>
        </row>
        <row r="1395">
          <cell r="B1395">
            <v>43231512</v>
          </cell>
          <cell r="C1395" t="str">
            <v>Software de gestion de licencias</v>
          </cell>
          <cell r="D1395">
            <v>579</v>
          </cell>
          <cell r="E1395">
            <v>731500</v>
          </cell>
          <cell r="F1395" t="str">
            <v>UNIDAD</v>
          </cell>
        </row>
        <row r="1396">
          <cell r="B1396">
            <v>43232005</v>
          </cell>
          <cell r="C1396" t="str">
            <v>Programas para edicion de musica o sonido</v>
          </cell>
          <cell r="D1396">
            <v>579</v>
          </cell>
          <cell r="E1396">
            <v>15000000</v>
          </cell>
          <cell r="F1396" t="str">
            <v>UNIDAD</v>
          </cell>
        </row>
        <row r="1397">
          <cell r="B1397">
            <v>43232202</v>
          </cell>
          <cell r="C1397" t="str">
            <v>Programas de gestion de documentos</v>
          </cell>
          <cell r="D1397">
            <v>579</v>
          </cell>
          <cell r="E1397">
            <v>15000000</v>
          </cell>
          <cell r="F1397" t="str">
            <v>UNIDAD</v>
          </cell>
        </row>
        <row r="1398">
          <cell r="B1398">
            <v>43232311</v>
          </cell>
          <cell r="C1398" t="str">
            <v>Software de administracion de bases de datos orientado a objetos</v>
          </cell>
          <cell r="D1398">
            <v>579</v>
          </cell>
          <cell r="E1398">
            <v>30000000</v>
          </cell>
          <cell r="F1398" t="str">
            <v>UNIDAD</v>
          </cell>
        </row>
        <row r="1399">
          <cell r="B1399">
            <v>43232404</v>
          </cell>
          <cell r="C1399" t="str">
            <v>Software de desarrollo de interfaz grafica de usuario</v>
          </cell>
          <cell r="D1399">
            <v>579</v>
          </cell>
          <cell r="E1399">
            <v>200000000</v>
          </cell>
          <cell r="F1399" t="str">
            <v>Unidad (Nr</v>
          </cell>
        </row>
        <row r="1400">
          <cell r="B1400">
            <v>43232407</v>
          </cell>
          <cell r="C1400" t="str">
            <v>Software de arquitectura del sistema y analisis de requisitos</v>
          </cell>
          <cell r="D1400">
            <v>579</v>
          </cell>
          <cell r="E1400">
            <v>22721875</v>
          </cell>
          <cell r="F1400" t="str">
            <v>UNIDAD</v>
          </cell>
        </row>
        <row r="1401">
          <cell r="B1401">
            <v>43232605</v>
          </cell>
          <cell r="C1401" t="str">
            <v>Software analitico o cientifico</v>
          </cell>
          <cell r="D1401">
            <v>579</v>
          </cell>
          <cell r="E1401">
            <v>10000000</v>
          </cell>
          <cell r="F1401" t="str">
            <v>UNIDAD</v>
          </cell>
        </row>
        <row r="1402">
          <cell r="B1402">
            <v>43232804</v>
          </cell>
          <cell r="C1402" t="str">
            <v>Software de administracion</v>
          </cell>
          <cell r="D1402">
            <v>579</v>
          </cell>
          <cell r="E1402">
            <v>89250000</v>
          </cell>
          <cell r="F1402" t="str">
            <v>UNIDAD</v>
          </cell>
        </row>
        <row r="1403">
          <cell r="B1403">
            <v>43232804</v>
          </cell>
          <cell r="C1403" t="str">
            <v>Software de administracion</v>
          </cell>
          <cell r="D1403">
            <v>579</v>
          </cell>
          <cell r="E1403">
            <v>800000000</v>
          </cell>
          <cell r="F1403" t="str">
            <v>Unidad (Nr</v>
          </cell>
        </row>
        <row r="1404">
          <cell r="B1404">
            <v>43232901</v>
          </cell>
          <cell r="C1404" t="str">
            <v>Software de acceso</v>
          </cell>
          <cell r="D1404">
            <v>579</v>
          </cell>
          <cell r="E1404">
            <v>3500000</v>
          </cell>
          <cell r="F1404" t="str">
            <v>UNIDAD</v>
          </cell>
        </row>
        <row r="1405">
          <cell r="B1405">
            <v>43233002</v>
          </cell>
          <cell r="C1405" t="str">
            <v>Software de sistema operativo de redes</v>
          </cell>
          <cell r="D1405">
            <v>579</v>
          </cell>
          <cell r="E1405">
            <v>600000000</v>
          </cell>
          <cell r="F1405" t="str">
            <v>Evento</v>
          </cell>
        </row>
        <row r="1406">
          <cell r="B1406">
            <v>43233004</v>
          </cell>
          <cell r="C1406" t="str">
            <v>Software de sistema operativo</v>
          </cell>
          <cell r="D1406">
            <v>579</v>
          </cell>
          <cell r="E1406">
            <v>500000</v>
          </cell>
          <cell r="F1406" t="str">
            <v>UNIDAD</v>
          </cell>
        </row>
        <row r="1407">
          <cell r="B1407">
            <v>43233204</v>
          </cell>
          <cell r="C1407" t="str">
            <v>Software de equipos de red privada virtual (VPN) o de seguridad de red</v>
          </cell>
          <cell r="D1407">
            <v>579</v>
          </cell>
          <cell r="E1407">
            <v>162500000</v>
          </cell>
          <cell r="F1407" t="str">
            <v>Unidad (Nr</v>
          </cell>
        </row>
        <row r="1408">
          <cell r="B1408">
            <v>43233205</v>
          </cell>
          <cell r="C1408" t="str">
            <v>Software de proteccion antivirus y de seguridad de transacciones</v>
          </cell>
          <cell r="D1408">
            <v>579</v>
          </cell>
          <cell r="E1408">
            <v>500000</v>
          </cell>
          <cell r="F1408" t="str">
            <v>UNIDAD</v>
          </cell>
        </row>
        <row r="1409">
          <cell r="B1409">
            <v>44101501</v>
          </cell>
          <cell r="C1409" t="str">
            <v>Fotocopiadoras</v>
          </cell>
          <cell r="D1409">
            <v>542</v>
          </cell>
          <cell r="E1409">
            <v>30000000</v>
          </cell>
          <cell r="F1409" t="str">
            <v>UNIDAD</v>
          </cell>
        </row>
        <row r="1410">
          <cell r="B1410">
            <v>44101502</v>
          </cell>
          <cell r="C1410" t="str">
            <v>Aparatos de fax</v>
          </cell>
          <cell r="D1410">
            <v>536</v>
          </cell>
          <cell r="E1410">
            <v>1500000</v>
          </cell>
          <cell r="F1410" t="str">
            <v>UNIDAD</v>
          </cell>
        </row>
        <row r="1411">
          <cell r="B1411">
            <v>44101601</v>
          </cell>
          <cell r="C1411" t="str">
            <v>Guillotina o Maquina para cortar papel</v>
          </cell>
          <cell r="D1411">
            <v>542</v>
          </cell>
          <cell r="E1411">
            <v>75000</v>
          </cell>
          <cell r="F1411" t="str">
            <v>UNIDAD</v>
          </cell>
        </row>
        <row r="1412">
          <cell r="B1412">
            <v>44101603</v>
          </cell>
          <cell r="C1412" t="str">
            <v>Maquinas destructoras de papel</v>
          </cell>
          <cell r="D1412">
            <v>542</v>
          </cell>
          <cell r="E1412">
            <v>2365000</v>
          </cell>
          <cell r="F1412" t="str">
            <v>UNIDAD</v>
          </cell>
        </row>
        <row r="1413">
          <cell r="B1413">
            <v>44101703</v>
          </cell>
          <cell r="C1413" t="str">
            <v>Unidades de comunicacion doble</v>
          </cell>
          <cell r="D1413">
            <v>542</v>
          </cell>
          <cell r="E1413">
            <v>2450</v>
          </cell>
          <cell r="F1413" t="str">
            <v>UNIDAD</v>
          </cell>
        </row>
        <row r="1414">
          <cell r="B1414">
            <v>44101709</v>
          </cell>
          <cell r="C1414" t="str">
            <v>Conjuntos de espejos</v>
          </cell>
          <cell r="D1414">
            <v>542</v>
          </cell>
          <cell r="E1414">
            <v>7500</v>
          </cell>
          <cell r="F1414" t="str">
            <v>UNIDAD</v>
          </cell>
        </row>
        <row r="1415">
          <cell r="B1415">
            <v>44101711</v>
          </cell>
          <cell r="C1415" t="str">
            <v>Conjunto de compresor</v>
          </cell>
          <cell r="D1415">
            <v>542</v>
          </cell>
          <cell r="E1415">
            <v>1964500</v>
          </cell>
          <cell r="F1415" t="str">
            <v>UNIDAD</v>
          </cell>
        </row>
        <row r="1416">
          <cell r="B1416">
            <v>44101801</v>
          </cell>
          <cell r="C1416" t="str">
            <v>Calculadoras</v>
          </cell>
          <cell r="D1416">
            <v>542</v>
          </cell>
          <cell r="E1416">
            <v>79200</v>
          </cell>
          <cell r="F1416" t="str">
            <v>UNIDAD</v>
          </cell>
        </row>
        <row r="1417">
          <cell r="B1417">
            <v>44101803</v>
          </cell>
          <cell r="C1417" t="str">
            <v>Maquinas contables</v>
          </cell>
          <cell r="D1417">
            <v>542</v>
          </cell>
          <cell r="E1417">
            <v>1700000</v>
          </cell>
          <cell r="F1417" t="str">
            <v>UNIDAD</v>
          </cell>
        </row>
        <row r="1418">
          <cell r="B1418">
            <v>44101804</v>
          </cell>
          <cell r="C1418" t="str">
            <v>Cajas registradoras</v>
          </cell>
          <cell r="D1418">
            <v>542</v>
          </cell>
          <cell r="E1418">
            <v>5000000</v>
          </cell>
          <cell r="F1418" t="str">
            <v>UNIDAD</v>
          </cell>
        </row>
        <row r="1419">
          <cell r="B1419">
            <v>44101805</v>
          </cell>
          <cell r="C1419" t="str">
            <v>Cintas de calculadora</v>
          </cell>
          <cell r="D1419">
            <v>542</v>
          </cell>
          <cell r="E1419">
            <v>23925</v>
          </cell>
          <cell r="F1419" t="str">
            <v>CAJA</v>
          </cell>
        </row>
        <row r="1420">
          <cell r="B1420">
            <v>44101806</v>
          </cell>
          <cell r="C1420" t="str">
            <v>Cintas de caja registradora</v>
          </cell>
          <cell r="D1420">
            <v>542</v>
          </cell>
          <cell r="E1420">
            <v>8000</v>
          </cell>
          <cell r="F1420" t="str">
            <v>UNIDAD</v>
          </cell>
        </row>
        <row r="1421">
          <cell r="B1421">
            <v>44101902</v>
          </cell>
          <cell r="C1421" t="str">
            <v>Maquinas para extender cheques</v>
          </cell>
          <cell r="D1421">
            <v>542</v>
          </cell>
          <cell r="E1421">
            <v>60609600</v>
          </cell>
          <cell r="F1421" t="str">
            <v>UNIDAD</v>
          </cell>
        </row>
        <row r="1422">
          <cell r="B1422">
            <v>44102001</v>
          </cell>
          <cell r="C1422" t="str">
            <v>Lamina para plastificar</v>
          </cell>
          <cell r="D1422">
            <v>542</v>
          </cell>
          <cell r="E1422">
            <v>47400</v>
          </cell>
          <cell r="F1422" t="str">
            <v>CAJA</v>
          </cell>
        </row>
        <row r="1423">
          <cell r="B1423">
            <v>44102105</v>
          </cell>
          <cell r="C1423" t="str">
            <v>Maquinas de imprimir direcciones</v>
          </cell>
          <cell r="D1423">
            <v>542</v>
          </cell>
          <cell r="E1423">
            <v>20000000</v>
          </cell>
          <cell r="F1423" t="str">
            <v>UNIDAD</v>
          </cell>
        </row>
        <row r="1424">
          <cell r="B1424">
            <v>44102306</v>
          </cell>
          <cell r="C1424" t="str">
            <v>Maquinas atadoras</v>
          </cell>
          <cell r="D1424">
            <v>542</v>
          </cell>
          <cell r="E1424">
            <v>30000000</v>
          </cell>
          <cell r="F1424" t="str">
            <v>UNIDAD</v>
          </cell>
        </row>
        <row r="1425">
          <cell r="B1425">
            <v>44102402</v>
          </cell>
          <cell r="C1425" t="str">
            <v>Fechadores o numeradores</v>
          </cell>
          <cell r="D1425">
            <v>542</v>
          </cell>
          <cell r="E1425">
            <v>8000</v>
          </cell>
          <cell r="F1425" t="str">
            <v>UNIDAD</v>
          </cell>
        </row>
        <row r="1426">
          <cell r="B1426">
            <v>44102405</v>
          </cell>
          <cell r="C1426" t="str">
            <v>Etiquetadoras</v>
          </cell>
          <cell r="D1426">
            <v>542</v>
          </cell>
          <cell r="E1426">
            <v>12000000</v>
          </cell>
          <cell r="F1426" t="str">
            <v>UNIDAD</v>
          </cell>
        </row>
        <row r="1427">
          <cell r="B1427">
            <v>44102407</v>
          </cell>
          <cell r="C1427" t="str">
            <v>Grabador de cinta en relieve</v>
          </cell>
          <cell r="D1427">
            <v>542</v>
          </cell>
          <cell r="E1427">
            <v>45000</v>
          </cell>
          <cell r="F1427" t="str">
            <v>UNIDAD</v>
          </cell>
        </row>
        <row r="1428">
          <cell r="B1428">
            <v>44102412</v>
          </cell>
          <cell r="C1428" t="str">
            <v>Cartuchos de etiquetas adhesivas</v>
          </cell>
          <cell r="D1428">
            <v>542</v>
          </cell>
          <cell r="E1428">
            <v>52460</v>
          </cell>
          <cell r="F1428" t="str">
            <v>UNIDAD</v>
          </cell>
        </row>
        <row r="1429">
          <cell r="B1429">
            <v>44102602</v>
          </cell>
          <cell r="C1429" t="str">
            <v>Maquinas de escribir</v>
          </cell>
          <cell r="D1429">
            <v>542</v>
          </cell>
          <cell r="E1429">
            <v>600000</v>
          </cell>
          <cell r="F1429" t="str">
            <v>UNIDAD</v>
          </cell>
        </row>
        <row r="1430">
          <cell r="B1430">
            <v>44102608</v>
          </cell>
          <cell r="C1430" t="str">
            <v>Elementos de impresion de maquina de escribir</v>
          </cell>
          <cell r="D1430">
            <v>542</v>
          </cell>
          <cell r="E1430">
            <v>44275</v>
          </cell>
          <cell r="F1430" t="str">
            <v>UNIDAD</v>
          </cell>
        </row>
        <row r="1431">
          <cell r="B1431">
            <v>44102609</v>
          </cell>
          <cell r="C1431" t="str">
            <v>Kits de materiales para maquina de escribir o accesorios</v>
          </cell>
          <cell r="D1431">
            <v>542</v>
          </cell>
          <cell r="E1431">
            <v>5000</v>
          </cell>
          <cell r="F1431" t="str">
            <v>UNIDAD</v>
          </cell>
        </row>
        <row r="1432">
          <cell r="B1432">
            <v>44102801</v>
          </cell>
          <cell r="C1432" t="str">
            <v>Plastificadoras</v>
          </cell>
          <cell r="D1432">
            <v>542</v>
          </cell>
          <cell r="E1432">
            <v>52000000</v>
          </cell>
          <cell r="F1432" t="str">
            <v>UNIDAD</v>
          </cell>
        </row>
        <row r="1433">
          <cell r="B1433">
            <v>44103004</v>
          </cell>
          <cell r="C1433" t="str">
            <v>Fusibles</v>
          </cell>
          <cell r="D1433">
            <v>343</v>
          </cell>
          <cell r="E1433">
            <v>550000</v>
          </cell>
          <cell r="F1433" t="str">
            <v>UNIDAD</v>
          </cell>
        </row>
        <row r="1434">
          <cell r="B1434">
            <v>44103101</v>
          </cell>
          <cell r="C1434" t="str">
            <v>Cintas de cartuchos para impresoras, fax o fotocopiadoras</v>
          </cell>
          <cell r="D1434">
            <v>342</v>
          </cell>
          <cell r="E1434">
            <v>88500</v>
          </cell>
          <cell r="F1434" t="str">
            <v>UNIDAD</v>
          </cell>
        </row>
        <row r="1435">
          <cell r="B1435">
            <v>44103108</v>
          </cell>
          <cell r="C1435" t="str">
            <v>Reveladores para impresoras y fotocopiadoras</v>
          </cell>
          <cell r="D1435">
            <v>346</v>
          </cell>
          <cell r="E1435">
            <v>143000</v>
          </cell>
          <cell r="F1435" t="str">
            <v>UNIDAD</v>
          </cell>
        </row>
        <row r="1436">
          <cell r="B1436">
            <v>44103109</v>
          </cell>
          <cell r="C1436" t="str">
            <v>Tambores de la maquina impresora o facsimil o maquina de fotocopia</v>
          </cell>
          <cell r="D1436">
            <v>346</v>
          </cell>
          <cell r="E1436">
            <v>720000</v>
          </cell>
          <cell r="F1436" t="str">
            <v>UNIDAD</v>
          </cell>
        </row>
        <row r="1437">
          <cell r="B1437">
            <v>44103110</v>
          </cell>
          <cell r="C1437" t="str">
            <v>Cabezales de impresora</v>
          </cell>
          <cell r="D1437">
            <v>346</v>
          </cell>
          <cell r="E1437">
            <v>1200000</v>
          </cell>
          <cell r="F1437" t="str">
            <v>UNIDAD</v>
          </cell>
        </row>
        <row r="1438">
          <cell r="B1438">
            <v>44103112</v>
          </cell>
          <cell r="C1438" t="str">
            <v>Cinta de tinta para impresora</v>
          </cell>
          <cell r="D1438">
            <v>342</v>
          </cell>
          <cell r="E1438">
            <v>48400</v>
          </cell>
          <cell r="F1438" t="str">
            <v>UNIDAD</v>
          </cell>
        </row>
        <row r="1439">
          <cell r="B1439">
            <v>44103116</v>
          </cell>
          <cell r="C1439" t="str">
            <v>Kits para impresoras</v>
          </cell>
          <cell r="D1439">
            <v>342</v>
          </cell>
          <cell r="E1439">
            <v>17000</v>
          </cell>
          <cell r="F1439" t="str">
            <v>UNIDAD</v>
          </cell>
        </row>
        <row r="1440">
          <cell r="B1440">
            <v>44103201</v>
          </cell>
          <cell r="C1440" t="str">
            <v>Maquinas de tarjeta registradora de horas trabajadas</v>
          </cell>
          <cell r="D1440">
            <v>542</v>
          </cell>
          <cell r="E1440">
            <v>4755102</v>
          </cell>
          <cell r="F1440" t="str">
            <v>UNIDAD</v>
          </cell>
        </row>
        <row r="1441">
          <cell r="B1441">
            <v>44103203</v>
          </cell>
          <cell r="C1441" t="str">
            <v>Cinta de repuesto de maquina de tarjeta de fichaje</v>
          </cell>
          <cell r="D1441">
            <v>342</v>
          </cell>
          <cell r="E1441">
            <v>47332</v>
          </cell>
          <cell r="F1441" t="str">
            <v>UNIDAD</v>
          </cell>
        </row>
        <row r="1442">
          <cell r="B1442">
            <v>44103205</v>
          </cell>
          <cell r="C1442" t="str">
            <v>Hojas o fichas de control</v>
          </cell>
          <cell r="D1442">
            <v>333</v>
          </cell>
          <cell r="E1442">
            <v>400</v>
          </cell>
          <cell r="F1442" t="str">
            <v>UNIDAD</v>
          </cell>
        </row>
        <row r="1443">
          <cell r="B1443">
            <v>44103502</v>
          </cell>
          <cell r="C1443" t="str">
            <v>Cubiertas de encuadernacion</v>
          </cell>
          <cell r="D1443">
            <v>342</v>
          </cell>
          <cell r="E1443">
            <v>3300</v>
          </cell>
          <cell r="F1443" t="str">
            <v>UNIDAD</v>
          </cell>
        </row>
        <row r="1444">
          <cell r="B1444">
            <v>44103504</v>
          </cell>
          <cell r="C1444" t="str">
            <v>Canutillos metalicos o plasticos de encuadernacion</v>
          </cell>
          <cell r="D1444">
            <v>342</v>
          </cell>
          <cell r="E1444">
            <v>1100</v>
          </cell>
          <cell r="F1444" t="str">
            <v>UNIDAD</v>
          </cell>
        </row>
        <row r="1445">
          <cell r="B1445">
            <v>44103507</v>
          </cell>
          <cell r="C1445" t="str">
            <v>Kits de encuadernacion</v>
          </cell>
          <cell r="D1445">
            <v>342</v>
          </cell>
          <cell r="E1445">
            <v>10000</v>
          </cell>
          <cell r="F1445" t="str">
            <v>KILO</v>
          </cell>
        </row>
        <row r="1446">
          <cell r="B1446">
            <v>44111510</v>
          </cell>
          <cell r="C1446" t="str">
            <v>Organizadores colgantes o accesorios</v>
          </cell>
          <cell r="D1446">
            <v>541</v>
          </cell>
          <cell r="E1446">
            <v>500000</v>
          </cell>
          <cell r="F1446" t="str">
            <v>UNIDAD</v>
          </cell>
        </row>
        <row r="1447">
          <cell r="B1447">
            <v>44111518</v>
          </cell>
          <cell r="C1447" t="str">
            <v>Tarjeteros</v>
          </cell>
          <cell r="D1447">
            <v>542</v>
          </cell>
          <cell r="E1447">
            <v>46300</v>
          </cell>
          <cell r="F1447" t="str">
            <v>UNIDAD</v>
          </cell>
        </row>
        <row r="1448">
          <cell r="B1448">
            <v>44111521</v>
          </cell>
          <cell r="C1448" t="str">
            <v>Sujetapapeles</v>
          </cell>
          <cell r="D1448">
            <v>342</v>
          </cell>
          <cell r="E1448">
            <v>2500</v>
          </cell>
          <cell r="F1448" t="str">
            <v>CAJA</v>
          </cell>
        </row>
        <row r="1449">
          <cell r="B1449">
            <v>44111601</v>
          </cell>
          <cell r="C1449" t="str">
            <v>Bolsas o billeteras de moneda</v>
          </cell>
          <cell r="D1449">
            <v>396</v>
          </cell>
          <cell r="E1449">
            <v>33300</v>
          </cell>
          <cell r="F1449" t="str">
            <v>PAQUETE</v>
          </cell>
        </row>
        <row r="1450">
          <cell r="B1450">
            <v>44111604</v>
          </cell>
          <cell r="C1450" t="str">
            <v>Envolturas de monedas o fajas para billetes</v>
          </cell>
          <cell r="D1450">
            <v>542</v>
          </cell>
          <cell r="E1450">
            <v>315135</v>
          </cell>
          <cell r="F1450" t="str">
            <v>FRASCO</v>
          </cell>
        </row>
        <row r="1451">
          <cell r="B1451">
            <v>44111609</v>
          </cell>
          <cell r="C1451" t="str">
            <v>Suministros o detectores de billetes falsificados</v>
          </cell>
          <cell r="D1451">
            <v>542</v>
          </cell>
          <cell r="E1451">
            <v>14780800</v>
          </cell>
          <cell r="F1451" t="str">
            <v>UNIDAD</v>
          </cell>
        </row>
        <row r="1452">
          <cell r="B1452">
            <v>44111802</v>
          </cell>
          <cell r="C1452" t="str">
            <v>Laminas de dibujo</v>
          </cell>
          <cell r="D1452">
            <v>339</v>
          </cell>
          <cell r="E1452">
            <v>52000</v>
          </cell>
          <cell r="F1452" t="str">
            <v>UNIDAD</v>
          </cell>
        </row>
        <row r="1453">
          <cell r="B1453">
            <v>44111803</v>
          </cell>
          <cell r="C1453" t="str">
            <v>Compases</v>
          </cell>
          <cell r="D1453">
            <v>342</v>
          </cell>
          <cell r="E1453">
            <v>3080</v>
          </cell>
          <cell r="F1453" t="str">
            <v>UNIDAD</v>
          </cell>
        </row>
        <row r="1454">
          <cell r="B1454">
            <v>44111804</v>
          </cell>
          <cell r="C1454" t="str">
            <v>Papeles de dibujo</v>
          </cell>
          <cell r="D1454">
            <v>333</v>
          </cell>
          <cell r="E1454">
            <v>23800</v>
          </cell>
          <cell r="F1454" t="str">
            <v>Resma</v>
          </cell>
        </row>
        <row r="1455">
          <cell r="B1455">
            <v>44111809</v>
          </cell>
          <cell r="C1455" t="str">
            <v>Plantillas</v>
          </cell>
          <cell r="D1455">
            <v>342</v>
          </cell>
          <cell r="E1455">
            <v>18000</v>
          </cell>
          <cell r="F1455" t="str">
            <v>UNIDAD</v>
          </cell>
        </row>
        <row r="1456">
          <cell r="B1456">
            <v>44111911</v>
          </cell>
          <cell r="C1456" t="str">
            <v>Pizarras blancas interactivas o accesorios</v>
          </cell>
          <cell r="D1456">
            <v>542</v>
          </cell>
          <cell r="E1456">
            <v>700000</v>
          </cell>
          <cell r="F1456" t="str">
            <v>UNIDAD</v>
          </cell>
        </row>
        <row r="1457">
          <cell r="B1457">
            <v>44112002</v>
          </cell>
          <cell r="C1457" t="str">
            <v>Calendarios de escritorio o recambios</v>
          </cell>
          <cell r="D1457">
            <v>335</v>
          </cell>
          <cell r="E1457">
            <v>15000</v>
          </cell>
          <cell r="F1457" t="str">
            <v>Unidad (Nr</v>
          </cell>
        </row>
        <row r="1458">
          <cell r="B1458">
            <v>44112005</v>
          </cell>
          <cell r="C1458" t="str">
            <v>Agendas o recambios</v>
          </cell>
          <cell r="D1458">
            <v>333</v>
          </cell>
          <cell r="E1458">
            <v>46600</v>
          </cell>
          <cell r="F1458" t="str">
            <v>UNIDAD</v>
          </cell>
        </row>
        <row r="1459">
          <cell r="B1459">
            <v>44121504</v>
          </cell>
          <cell r="C1459" t="str">
            <v>Sobres con ventanillas</v>
          </cell>
          <cell r="D1459">
            <v>342</v>
          </cell>
          <cell r="E1459">
            <v>250</v>
          </cell>
          <cell r="F1459" t="str">
            <v>Unidad (Nr</v>
          </cell>
        </row>
        <row r="1460">
          <cell r="B1460">
            <v>44121505</v>
          </cell>
          <cell r="C1460" t="str">
            <v>Sobres especiales o manila</v>
          </cell>
          <cell r="D1460">
            <v>334</v>
          </cell>
          <cell r="E1460">
            <v>215000</v>
          </cell>
          <cell r="F1460" t="str">
            <v>CAJA</v>
          </cell>
        </row>
        <row r="1461">
          <cell r="B1461">
            <v>44121506</v>
          </cell>
          <cell r="C1461" t="str">
            <v>Sobres estandar</v>
          </cell>
          <cell r="D1461">
            <v>334</v>
          </cell>
          <cell r="E1461">
            <v>26125</v>
          </cell>
          <cell r="F1461" t="str">
            <v>CAJA</v>
          </cell>
        </row>
        <row r="1462">
          <cell r="B1462">
            <v>44121623</v>
          </cell>
          <cell r="C1462" t="str">
            <v>Abrecartas mecanica</v>
          </cell>
          <cell r="D1462">
            <v>342</v>
          </cell>
          <cell r="E1462">
            <v>30000</v>
          </cell>
          <cell r="F1462" t="str">
            <v>CAJA</v>
          </cell>
        </row>
        <row r="1463">
          <cell r="B1463">
            <v>44121627</v>
          </cell>
          <cell r="C1463" t="str">
            <v>Marcadores de libro</v>
          </cell>
          <cell r="D1463">
            <v>342</v>
          </cell>
          <cell r="E1463">
            <v>47450</v>
          </cell>
          <cell r="F1463" t="str">
            <v>UNIDAD</v>
          </cell>
        </row>
        <row r="1464">
          <cell r="B1464">
            <v>44121704</v>
          </cell>
          <cell r="C1464" t="str">
            <v>Boligrafos</v>
          </cell>
          <cell r="D1464">
            <v>342</v>
          </cell>
          <cell r="E1464">
            <v>1800</v>
          </cell>
          <cell r="F1464" t="str">
            <v>UNIDAD</v>
          </cell>
        </row>
        <row r="1465">
          <cell r="B1465">
            <v>44121710</v>
          </cell>
          <cell r="C1465" t="str">
            <v>Tiza para escribir</v>
          </cell>
          <cell r="D1465">
            <v>342</v>
          </cell>
          <cell r="E1465">
            <v>10835</v>
          </cell>
          <cell r="F1465" t="str">
            <v>CAJA</v>
          </cell>
        </row>
        <row r="1466">
          <cell r="B1466">
            <v>44121711</v>
          </cell>
          <cell r="C1466" t="str">
            <v>Rotuladores</v>
          </cell>
          <cell r="D1466">
            <v>342</v>
          </cell>
          <cell r="E1466">
            <v>4129</v>
          </cell>
          <cell r="F1466" t="str">
            <v>UNIDAD</v>
          </cell>
        </row>
        <row r="1467">
          <cell r="B1467">
            <v>44121713</v>
          </cell>
          <cell r="C1467" t="str">
            <v>Plumillas</v>
          </cell>
          <cell r="D1467">
            <v>342</v>
          </cell>
          <cell r="E1467">
            <v>136500</v>
          </cell>
          <cell r="F1467" t="str">
            <v>JUEGO</v>
          </cell>
        </row>
        <row r="1468">
          <cell r="B1468">
            <v>44121801</v>
          </cell>
          <cell r="C1468" t="str">
            <v>Cinta correctora</v>
          </cell>
          <cell r="D1468">
            <v>342</v>
          </cell>
          <cell r="E1468">
            <v>19923</v>
          </cell>
          <cell r="F1468" t="str">
            <v>UNIDAD</v>
          </cell>
        </row>
        <row r="1469">
          <cell r="B1469">
            <v>44121902</v>
          </cell>
          <cell r="C1469" t="str">
            <v>Tinta</v>
          </cell>
          <cell r="D1469">
            <v>342</v>
          </cell>
          <cell r="E1469">
            <v>160000</v>
          </cell>
          <cell r="F1469" t="str">
            <v>UNIDAD</v>
          </cell>
        </row>
        <row r="1470">
          <cell r="B1470">
            <v>44121904</v>
          </cell>
          <cell r="C1470" t="str">
            <v>Rellenos de tinta</v>
          </cell>
          <cell r="D1470">
            <v>342</v>
          </cell>
          <cell r="E1470">
            <v>11941</v>
          </cell>
          <cell r="F1470" t="str">
            <v>UNIDAD</v>
          </cell>
        </row>
        <row r="1471">
          <cell r="B1471">
            <v>44122001</v>
          </cell>
          <cell r="C1471" t="str">
            <v>Archivadores de fichas</v>
          </cell>
          <cell r="D1471">
            <v>342</v>
          </cell>
          <cell r="E1471">
            <v>7000</v>
          </cell>
          <cell r="F1471" t="str">
            <v>UNIDAD</v>
          </cell>
        </row>
        <row r="1472">
          <cell r="B1472">
            <v>44122009</v>
          </cell>
          <cell r="C1472" t="str">
            <v>Ficheros giratorios o de tarjetas profesionales</v>
          </cell>
          <cell r="D1472">
            <v>542</v>
          </cell>
          <cell r="E1472">
            <v>1089000</v>
          </cell>
          <cell r="F1472" t="str">
            <v>UNIDAD</v>
          </cell>
        </row>
        <row r="1473">
          <cell r="B1473">
            <v>44122010</v>
          </cell>
          <cell r="C1473" t="str">
            <v>Divisores</v>
          </cell>
          <cell r="D1473">
            <v>342</v>
          </cell>
          <cell r="E1473">
            <v>130000</v>
          </cell>
          <cell r="F1473" t="str">
            <v>UNIDAD</v>
          </cell>
        </row>
        <row r="1474">
          <cell r="B1474">
            <v>44122016</v>
          </cell>
          <cell r="C1474" t="str">
            <v>Sujetadocumentos</v>
          </cell>
          <cell r="D1474">
            <v>542</v>
          </cell>
          <cell r="E1474">
            <v>29380</v>
          </cell>
          <cell r="F1474" t="str">
            <v>UNIDAD</v>
          </cell>
        </row>
        <row r="1475">
          <cell r="B1475">
            <v>44122101</v>
          </cell>
          <cell r="C1475" t="str">
            <v>Gomas elasticas</v>
          </cell>
          <cell r="D1475">
            <v>342</v>
          </cell>
          <cell r="E1475">
            <v>3000</v>
          </cell>
          <cell r="F1475" t="str">
            <v>CAJA</v>
          </cell>
        </row>
        <row r="1476">
          <cell r="B1476">
            <v>44122103</v>
          </cell>
          <cell r="C1476" t="str">
            <v>Corchetes</v>
          </cell>
          <cell r="D1476">
            <v>342</v>
          </cell>
          <cell r="E1476">
            <v>8700</v>
          </cell>
          <cell r="F1476" t="str">
            <v>UNIDAD</v>
          </cell>
        </row>
        <row r="1477">
          <cell r="B1477">
            <v>44122105</v>
          </cell>
          <cell r="C1477" t="str">
            <v>Clips para carpetas o abrazaderas</v>
          </cell>
          <cell r="D1477">
            <v>342</v>
          </cell>
          <cell r="E1477">
            <v>16500</v>
          </cell>
          <cell r="F1477" t="str">
            <v>UNIDAD</v>
          </cell>
        </row>
        <row r="1478">
          <cell r="B1478">
            <v>44122109</v>
          </cell>
          <cell r="C1478" t="str">
            <v>Sujetadores para archivar</v>
          </cell>
          <cell r="D1478">
            <v>342</v>
          </cell>
          <cell r="E1478">
            <v>3500</v>
          </cell>
          <cell r="F1478" t="str">
            <v>Unidad (Nr</v>
          </cell>
        </row>
        <row r="1479">
          <cell r="B1479">
            <v>44122119</v>
          </cell>
          <cell r="C1479" t="str">
            <v>Fasteners autoadhesivos</v>
          </cell>
          <cell r="D1479">
            <v>342</v>
          </cell>
          <cell r="E1479">
            <v>4500</v>
          </cell>
          <cell r="F1479" t="str">
            <v>UNIDAD</v>
          </cell>
        </row>
        <row r="1480">
          <cell r="B1480">
            <v>44122120</v>
          </cell>
          <cell r="C1480" t="str">
            <v>Espiral de encuadernacion</v>
          </cell>
          <cell r="D1480">
            <v>542</v>
          </cell>
          <cell r="E1480">
            <v>248</v>
          </cell>
          <cell r="F1480" t="str">
            <v>UNIDAD</v>
          </cell>
        </row>
        <row r="1481">
          <cell r="B1481">
            <v>45101502</v>
          </cell>
          <cell r="C1481" t="str">
            <v>Impresoras offset</v>
          </cell>
          <cell r="D1481">
            <v>543</v>
          </cell>
          <cell r="E1481">
            <v>400000000</v>
          </cell>
          <cell r="F1481" t="str">
            <v>UNIDAD</v>
          </cell>
        </row>
        <row r="1482">
          <cell r="B1482">
            <v>45101506</v>
          </cell>
          <cell r="C1482" t="str">
            <v>Impresoras de serigrafia</v>
          </cell>
          <cell r="D1482">
            <v>543</v>
          </cell>
          <cell r="E1482">
            <v>14000000</v>
          </cell>
          <cell r="F1482" t="str">
            <v>UNIDAD</v>
          </cell>
        </row>
        <row r="1483">
          <cell r="B1483">
            <v>45101511</v>
          </cell>
          <cell r="C1483" t="str">
            <v>Impresora Inkjet para aplicaciones comerciales de imprimir</v>
          </cell>
          <cell r="D1483">
            <v>543</v>
          </cell>
          <cell r="E1483">
            <v>2500000</v>
          </cell>
          <cell r="F1483" t="str">
            <v>UNIDAD</v>
          </cell>
        </row>
        <row r="1484">
          <cell r="B1484">
            <v>45101702</v>
          </cell>
          <cell r="C1484" t="str">
            <v>Guillotinas de imprenta</v>
          </cell>
          <cell r="D1484">
            <v>542</v>
          </cell>
          <cell r="E1484">
            <v>50000</v>
          </cell>
          <cell r="F1484" t="str">
            <v>UNIDAD</v>
          </cell>
        </row>
        <row r="1485">
          <cell r="B1485">
            <v>45101705</v>
          </cell>
          <cell r="C1485" t="str">
            <v>Recortadores de imprenta</v>
          </cell>
          <cell r="D1485">
            <v>542</v>
          </cell>
          <cell r="E1485">
            <v>75900</v>
          </cell>
          <cell r="F1485" t="str">
            <v>UNIDAD</v>
          </cell>
        </row>
        <row r="1486">
          <cell r="B1486">
            <v>45101905</v>
          </cell>
          <cell r="C1486" t="str">
            <v>Tableros de dibujo o retoques</v>
          </cell>
          <cell r="D1486">
            <v>542</v>
          </cell>
          <cell r="E1486">
            <v>3850</v>
          </cell>
          <cell r="F1486" t="str">
            <v>UNIDAD</v>
          </cell>
        </row>
        <row r="1487">
          <cell r="B1487">
            <v>45111601</v>
          </cell>
          <cell r="C1487" t="str">
            <v>Agujas indicadoras</v>
          </cell>
          <cell r="D1487">
            <v>542</v>
          </cell>
          <cell r="E1487">
            <v>11500000</v>
          </cell>
          <cell r="F1487" t="str">
            <v>CAJA</v>
          </cell>
        </row>
        <row r="1488">
          <cell r="B1488">
            <v>45111602</v>
          </cell>
          <cell r="C1488" t="str">
            <v>Lamparas de proyeccion</v>
          </cell>
          <cell r="D1488">
            <v>542</v>
          </cell>
          <cell r="E1488">
            <v>2000000</v>
          </cell>
          <cell r="F1488" t="str">
            <v>UNIDAD</v>
          </cell>
        </row>
        <row r="1489">
          <cell r="B1489">
            <v>45111603</v>
          </cell>
          <cell r="C1489" t="str">
            <v>Pantallas de proyeccion</v>
          </cell>
          <cell r="D1489">
            <v>542</v>
          </cell>
          <cell r="E1489">
            <v>100000</v>
          </cell>
          <cell r="F1489" t="str">
            <v>UNIDAD</v>
          </cell>
        </row>
        <row r="1490">
          <cell r="B1490">
            <v>45111604</v>
          </cell>
          <cell r="C1490" t="str">
            <v>Proyectores de diapositivas</v>
          </cell>
          <cell r="D1490">
            <v>542</v>
          </cell>
          <cell r="E1490">
            <v>6587000</v>
          </cell>
          <cell r="F1490" t="str">
            <v>EVENTO</v>
          </cell>
        </row>
        <row r="1491">
          <cell r="B1491">
            <v>45111607</v>
          </cell>
          <cell r="C1491" t="str">
            <v>Retroproyectores</v>
          </cell>
          <cell r="D1491">
            <v>538</v>
          </cell>
          <cell r="E1491">
            <v>12000000</v>
          </cell>
          <cell r="F1491" t="str">
            <v>UNIDAD</v>
          </cell>
        </row>
        <row r="1492">
          <cell r="B1492">
            <v>45111609</v>
          </cell>
          <cell r="C1492" t="str">
            <v>Proyectores multimedia</v>
          </cell>
          <cell r="D1492">
            <v>538</v>
          </cell>
          <cell r="E1492">
            <v>6000000</v>
          </cell>
          <cell r="F1492" t="str">
            <v>Unidad (Nr</v>
          </cell>
        </row>
        <row r="1493">
          <cell r="B1493">
            <v>45111615</v>
          </cell>
          <cell r="C1493" t="str">
            <v>Lentes de proyeccion</v>
          </cell>
          <cell r="D1493">
            <v>538</v>
          </cell>
          <cell r="E1493">
            <v>18000</v>
          </cell>
          <cell r="F1493" t="str">
            <v>UNIDAD</v>
          </cell>
        </row>
        <row r="1494">
          <cell r="B1494">
            <v>45111616</v>
          </cell>
          <cell r="C1494" t="str">
            <v>Proyectores de video</v>
          </cell>
          <cell r="D1494">
            <v>538</v>
          </cell>
          <cell r="E1494">
            <v>15000000</v>
          </cell>
          <cell r="F1494" t="str">
            <v>UNIDAD</v>
          </cell>
        </row>
        <row r="1495">
          <cell r="B1495">
            <v>45111617</v>
          </cell>
          <cell r="C1495" t="str">
            <v>Carrito para proyector de video o retroproyector</v>
          </cell>
          <cell r="D1495">
            <v>538</v>
          </cell>
          <cell r="E1495">
            <v>4000000</v>
          </cell>
          <cell r="F1495" t="str">
            <v>UNIDAD</v>
          </cell>
        </row>
        <row r="1496">
          <cell r="B1496">
            <v>45111702</v>
          </cell>
          <cell r="C1496" t="str">
            <v>Cajas de conexion de sonido</v>
          </cell>
          <cell r="D1496">
            <v>538</v>
          </cell>
          <cell r="E1496">
            <v>99000</v>
          </cell>
          <cell r="F1496" t="str">
            <v>JUEGO</v>
          </cell>
        </row>
        <row r="1497">
          <cell r="B1497">
            <v>45111704</v>
          </cell>
          <cell r="C1497" t="str">
            <v>Consolas de mezcla de sonidos</v>
          </cell>
          <cell r="D1497">
            <v>541</v>
          </cell>
          <cell r="E1497">
            <v>16320000</v>
          </cell>
          <cell r="F1497" t="str">
            <v>UNIDAD</v>
          </cell>
        </row>
        <row r="1498">
          <cell r="B1498">
            <v>45121501</v>
          </cell>
          <cell r="C1498" t="str">
            <v>Camaras fijas</v>
          </cell>
          <cell r="D1498">
            <v>538</v>
          </cell>
          <cell r="E1498">
            <v>300000</v>
          </cell>
          <cell r="F1498" t="str">
            <v>UNIDAD</v>
          </cell>
        </row>
        <row r="1499">
          <cell r="B1499">
            <v>45121504</v>
          </cell>
          <cell r="C1499" t="str">
            <v>Camaras digitales</v>
          </cell>
          <cell r="D1499">
            <v>538</v>
          </cell>
          <cell r="E1499">
            <v>9240000</v>
          </cell>
          <cell r="F1499" t="str">
            <v>UNIDAD</v>
          </cell>
        </row>
        <row r="1500">
          <cell r="B1500">
            <v>45121505</v>
          </cell>
          <cell r="C1500" t="str">
            <v>Camaras cinematograficas</v>
          </cell>
          <cell r="D1500">
            <v>538</v>
          </cell>
          <cell r="E1500">
            <v>6300000</v>
          </cell>
          <cell r="F1500" t="str">
            <v>UNIDAD</v>
          </cell>
        </row>
        <row r="1501">
          <cell r="B1501">
            <v>45121506</v>
          </cell>
          <cell r="C1501" t="str">
            <v>Camaras fotograficas de videoconferencia</v>
          </cell>
          <cell r="D1501">
            <v>538</v>
          </cell>
          <cell r="E1501">
            <v>2000000</v>
          </cell>
          <cell r="F1501" t="str">
            <v>Unidad (Nr</v>
          </cell>
        </row>
        <row r="1502">
          <cell r="B1502">
            <v>45121515</v>
          </cell>
          <cell r="C1502" t="str">
            <v>Videocamaras portatiles</v>
          </cell>
          <cell r="D1502">
            <v>538</v>
          </cell>
          <cell r="E1502">
            <v>800000</v>
          </cell>
          <cell r="F1502" t="str">
            <v>Unidad (Nr</v>
          </cell>
        </row>
        <row r="1503">
          <cell r="B1503">
            <v>45121602</v>
          </cell>
          <cell r="C1503" t="str">
            <v>Tripodes</v>
          </cell>
          <cell r="D1503">
            <v>538</v>
          </cell>
          <cell r="E1503">
            <v>150000</v>
          </cell>
          <cell r="F1503" t="str">
            <v>UNIDAD</v>
          </cell>
        </row>
        <row r="1504">
          <cell r="B1504">
            <v>45121605</v>
          </cell>
          <cell r="C1504" t="str">
            <v>Chasis de pantallas</v>
          </cell>
          <cell r="D1504">
            <v>538</v>
          </cell>
          <cell r="E1504">
            <v>655600</v>
          </cell>
          <cell r="F1504" t="str">
            <v>UNIDAD</v>
          </cell>
        </row>
        <row r="1505">
          <cell r="B1505">
            <v>45121801</v>
          </cell>
          <cell r="C1505" t="str">
            <v>Camaras para microfilmar</v>
          </cell>
          <cell r="D1505">
            <v>538</v>
          </cell>
          <cell r="E1505">
            <v>14500000</v>
          </cell>
          <cell r="F1505" t="str">
            <v>UNIDAD</v>
          </cell>
        </row>
        <row r="1506">
          <cell r="B1506">
            <v>45121806</v>
          </cell>
          <cell r="C1506" t="str">
            <v>Componentes de duplicador de microfilmes o accesorios</v>
          </cell>
          <cell r="D1506">
            <v>538</v>
          </cell>
          <cell r="E1506">
            <v>60000000</v>
          </cell>
          <cell r="F1506" t="str">
            <v>UNIDAD</v>
          </cell>
        </row>
        <row r="1507">
          <cell r="B1507">
            <v>45121810</v>
          </cell>
          <cell r="C1507" t="str">
            <v>Componentes diversos de microfilm o accesorios</v>
          </cell>
          <cell r="D1507">
            <v>538</v>
          </cell>
          <cell r="E1507">
            <v>87000</v>
          </cell>
          <cell r="F1507" t="str">
            <v>UNIDAD</v>
          </cell>
        </row>
        <row r="1508">
          <cell r="B1508">
            <v>45131503</v>
          </cell>
          <cell r="C1508" t="str">
            <v>Pelicula para instantaneas</v>
          </cell>
          <cell r="D1508">
            <v>359</v>
          </cell>
          <cell r="E1508">
            <v>10000</v>
          </cell>
          <cell r="F1508" t="str">
            <v>UNIDAD</v>
          </cell>
        </row>
        <row r="1509">
          <cell r="B1509">
            <v>45131604</v>
          </cell>
          <cell r="C1509" t="str">
            <v>Cintas de video virgenes</v>
          </cell>
          <cell r="D1509">
            <v>359</v>
          </cell>
          <cell r="E1509">
            <v>16500</v>
          </cell>
          <cell r="F1509" t="str">
            <v>UNIDAD</v>
          </cell>
        </row>
        <row r="1510">
          <cell r="B1510">
            <v>46101501</v>
          </cell>
          <cell r="C1510" t="str">
            <v>Ametralladoras</v>
          </cell>
          <cell r="D1510">
            <v>538</v>
          </cell>
          <cell r="E1510">
            <v>50000000</v>
          </cell>
          <cell r="F1510" t="str">
            <v>UNIDAD</v>
          </cell>
        </row>
        <row r="1511">
          <cell r="B1511">
            <v>46101502</v>
          </cell>
          <cell r="C1511" t="str">
            <v>Escopetas para policia o proteccion</v>
          </cell>
          <cell r="D1511">
            <v>551</v>
          </cell>
          <cell r="E1511">
            <v>1800000</v>
          </cell>
          <cell r="F1511" t="str">
            <v>UNIDAD</v>
          </cell>
        </row>
        <row r="1512">
          <cell r="B1512">
            <v>46101503</v>
          </cell>
          <cell r="C1512" t="str">
            <v>Rifles militares</v>
          </cell>
          <cell r="D1512">
            <v>551</v>
          </cell>
          <cell r="E1512">
            <v>2500000</v>
          </cell>
          <cell r="F1512" t="str">
            <v>UNIDAD</v>
          </cell>
        </row>
        <row r="1513">
          <cell r="B1513">
            <v>46101504</v>
          </cell>
          <cell r="C1513" t="str">
            <v>Pistolas</v>
          </cell>
          <cell r="D1513">
            <v>551</v>
          </cell>
          <cell r="E1513">
            <v>1500000</v>
          </cell>
          <cell r="F1513" t="str">
            <v>UNIDAD</v>
          </cell>
        </row>
        <row r="1514">
          <cell r="B1514">
            <v>46101505</v>
          </cell>
          <cell r="C1514" t="str">
            <v>Rifles de aire o pistolas de aire</v>
          </cell>
          <cell r="D1514">
            <v>551</v>
          </cell>
          <cell r="E1514">
            <v>13000</v>
          </cell>
          <cell r="F1514" t="str">
            <v>UNIDAD</v>
          </cell>
        </row>
        <row r="1515">
          <cell r="B1515">
            <v>46101601</v>
          </cell>
          <cell r="C1515" t="str">
            <v>Municion para defensa u orden publico</v>
          </cell>
          <cell r="D1515">
            <v>551</v>
          </cell>
          <cell r="E1515">
            <v>1200</v>
          </cell>
          <cell r="F1515" t="str">
            <v>UNIDAD</v>
          </cell>
        </row>
        <row r="1516">
          <cell r="B1516">
            <v>46111502</v>
          </cell>
          <cell r="C1516" t="str">
            <v>Minas</v>
          </cell>
          <cell r="D1516">
            <v>551</v>
          </cell>
          <cell r="E1516">
            <v>3900</v>
          </cell>
          <cell r="F1516" t="str">
            <v>CAJA</v>
          </cell>
        </row>
        <row r="1517">
          <cell r="B1517">
            <v>46121601</v>
          </cell>
          <cell r="C1517" t="str">
            <v>Aparatos electronicos de armas y seguridad</v>
          </cell>
          <cell r="D1517">
            <v>551</v>
          </cell>
          <cell r="E1517">
            <v>55000</v>
          </cell>
          <cell r="F1517" t="str">
            <v>UNIDAD</v>
          </cell>
        </row>
        <row r="1518">
          <cell r="B1518">
            <v>46151504</v>
          </cell>
          <cell r="C1518" t="str">
            <v>Equipo de proteccion corporal</v>
          </cell>
          <cell r="D1518">
            <v>551</v>
          </cell>
          <cell r="E1518">
            <v>150000</v>
          </cell>
          <cell r="F1518" t="str">
            <v>UNIDAD</v>
          </cell>
        </row>
        <row r="1519">
          <cell r="B1519">
            <v>46151708</v>
          </cell>
          <cell r="C1519" t="str">
            <v>Lupas forenses</v>
          </cell>
          <cell r="D1519">
            <v>538</v>
          </cell>
          <cell r="E1519">
            <v>18180</v>
          </cell>
          <cell r="F1519" t="str">
            <v>UNIDAD</v>
          </cell>
        </row>
        <row r="1520">
          <cell r="B1520">
            <v>46151709</v>
          </cell>
          <cell r="C1520" t="str">
            <v>Marcadores para huellas digitales</v>
          </cell>
          <cell r="D1520">
            <v>538</v>
          </cell>
          <cell r="E1520">
            <v>650000</v>
          </cell>
          <cell r="F1520" t="str">
            <v>UNIDAD</v>
          </cell>
        </row>
        <row r="1521">
          <cell r="B1521">
            <v>46161508</v>
          </cell>
          <cell r="C1521" t="str">
            <v>Delimitadores o conos de trafico</v>
          </cell>
          <cell r="D1521">
            <v>538</v>
          </cell>
          <cell r="E1521">
            <v>124000</v>
          </cell>
          <cell r="F1521" t="str">
            <v>Unidad (Nr</v>
          </cell>
        </row>
        <row r="1522">
          <cell r="B1522">
            <v>46171501</v>
          </cell>
          <cell r="C1522" t="str">
            <v>Candados</v>
          </cell>
          <cell r="D1522">
            <v>397</v>
          </cell>
          <cell r="E1522">
            <v>38100</v>
          </cell>
          <cell r="F1522" t="str">
            <v>UNIDAD</v>
          </cell>
        </row>
        <row r="1523">
          <cell r="B1523">
            <v>46171503</v>
          </cell>
          <cell r="C1523" t="str">
            <v>Juegos de cerraduras</v>
          </cell>
          <cell r="D1523">
            <v>397</v>
          </cell>
          <cell r="E1523">
            <v>16800</v>
          </cell>
          <cell r="F1523" t="str">
            <v>UNIDAD</v>
          </cell>
        </row>
        <row r="1524">
          <cell r="B1524">
            <v>46171505</v>
          </cell>
          <cell r="C1524" t="str">
            <v>Llaves</v>
          </cell>
          <cell r="D1524">
            <v>397</v>
          </cell>
          <cell r="E1524">
            <v>18000</v>
          </cell>
          <cell r="F1524" t="str">
            <v>UNIDAD</v>
          </cell>
        </row>
        <row r="1525">
          <cell r="B1525">
            <v>46171506</v>
          </cell>
          <cell r="C1525" t="str">
            <v>Cajas fuertes</v>
          </cell>
          <cell r="D1525">
            <v>397</v>
          </cell>
          <cell r="E1525">
            <v>29671045</v>
          </cell>
          <cell r="F1525" t="str">
            <v>UNIDAD</v>
          </cell>
        </row>
        <row r="1526">
          <cell r="B1526">
            <v>46171507</v>
          </cell>
          <cell r="C1526" t="str">
            <v>Barras de seguridad</v>
          </cell>
          <cell r="D1526">
            <v>397</v>
          </cell>
          <cell r="E1526">
            <v>3355556</v>
          </cell>
          <cell r="F1526" t="str">
            <v>UNIDAD</v>
          </cell>
        </row>
        <row r="1527">
          <cell r="B1527">
            <v>46171510</v>
          </cell>
          <cell r="C1527" t="str">
            <v>Cerraduras con temporizador</v>
          </cell>
          <cell r="D1527">
            <v>397</v>
          </cell>
          <cell r="E1527">
            <v>658000</v>
          </cell>
          <cell r="F1527" t="str">
            <v>UNIDAD</v>
          </cell>
        </row>
        <row r="1528">
          <cell r="B1528">
            <v>46171511</v>
          </cell>
          <cell r="C1528" t="str">
            <v>Dispositivos de bloqueo</v>
          </cell>
          <cell r="D1528">
            <v>538</v>
          </cell>
          <cell r="E1528">
            <v>177725</v>
          </cell>
          <cell r="F1528" t="str">
            <v>UNIDAD</v>
          </cell>
        </row>
        <row r="1529">
          <cell r="B1529">
            <v>46171514</v>
          </cell>
          <cell r="C1529" t="str">
            <v>Cadenas de seguridad o accesorios</v>
          </cell>
          <cell r="D1529">
            <v>397</v>
          </cell>
          <cell r="E1529">
            <v>120000</v>
          </cell>
          <cell r="F1529" t="str">
            <v>METRO</v>
          </cell>
        </row>
        <row r="1530">
          <cell r="B1530">
            <v>46171604</v>
          </cell>
          <cell r="C1530" t="str">
            <v>Sistemas de alarma</v>
          </cell>
          <cell r="D1530">
            <v>538</v>
          </cell>
          <cell r="E1530">
            <v>60000000</v>
          </cell>
          <cell r="F1530" t="str">
            <v>UNIDAD</v>
          </cell>
        </row>
        <row r="1531">
          <cell r="B1531">
            <v>46171606</v>
          </cell>
          <cell r="C1531" t="str">
            <v>Sirenas</v>
          </cell>
          <cell r="D1531">
            <v>538</v>
          </cell>
          <cell r="E1531">
            <v>200000</v>
          </cell>
          <cell r="F1531" t="str">
            <v>UNIDAD</v>
          </cell>
        </row>
        <row r="1532">
          <cell r="B1532">
            <v>46171610</v>
          </cell>
          <cell r="C1532" t="str">
            <v>Camaras de seguridad</v>
          </cell>
          <cell r="D1532">
            <v>538</v>
          </cell>
          <cell r="E1532">
            <v>175000000</v>
          </cell>
          <cell r="F1532" t="str">
            <v>UNIDAD</v>
          </cell>
        </row>
        <row r="1533">
          <cell r="B1533">
            <v>46171613</v>
          </cell>
          <cell r="C1533" t="str">
            <v>Detectores de gas</v>
          </cell>
          <cell r="D1533">
            <v>538</v>
          </cell>
          <cell r="E1533">
            <v>7000000</v>
          </cell>
          <cell r="F1533" t="str">
            <v>UNIDAD</v>
          </cell>
        </row>
        <row r="1534">
          <cell r="B1534">
            <v>46171618</v>
          </cell>
          <cell r="C1534" t="str">
            <v>Timbres de puerta</v>
          </cell>
          <cell r="D1534">
            <v>538</v>
          </cell>
          <cell r="E1534">
            <v>20750</v>
          </cell>
          <cell r="F1534" t="str">
            <v>UNIDAD</v>
          </cell>
        </row>
        <row r="1535">
          <cell r="B1535">
            <v>46171619</v>
          </cell>
          <cell r="C1535" t="str">
            <v>Sistemas de control de acceso o de seguridad</v>
          </cell>
          <cell r="D1535">
            <v>538</v>
          </cell>
          <cell r="E1535">
            <v>105000000</v>
          </cell>
          <cell r="F1535" t="str">
            <v>UNIDAD</v>
          </cell>
        </row>
        <row r="1536">
          <cell r="B1536">
            <v>46181501</v>
          </cell>
          <cell r="C1536" t="str">
            <v>Delantales protectores</v>
          </cell>
          <cell r="D1536">
            <v>551</v>
          </cell>
          <cell r="E1536">
            <v>25000</v>
          </cell>
          <cell r="F1536" t="str">
            <v>UNIDAD</v>
          </cell>
        </row>
        <row r="1537">
          <cell r="B1537">
            <v>46181502</v>
          </cell>
          <cell r="C1537" t="str">
            <v>Chalecos antibalas</v>
          </cell>
          <cell r="D1537">
            <v>551</v>
          </cell>
          <cell r="E1537">
            <v>2500000</v>
          </cell>
          <cell r="F1537" t="str">
            <v>UNIDAD</v>
          </cell>
        </row>
        <row r="1538">
          <cell r="B1538">
            <v>46181504</v>
          </cell>
          <cell r="C1538" t="str">
            <v>Guantes protectores</v>
          </cell>
          <cell r="D1538">
            <v>551</v>
          </cell>
          <cell r="E1538">
            <v>35000</v>
          </cell>
          <cell r="F1538" t="str">
            <v>CAJA</v>
          </cell>
        </row>
        <row r="1539">
          <cell r="B1539">
            <v>46181506</v>
          </cell>
          <cell r="C1539" t="str">
            <v>Ponchos protectores</v>
          </cell>
          <cell r="D1539">
            <v>551</v>
          </cell>
          <cell r="E1539">
            <v>38300</v>
          </cell>
          <cell r="F1539" t="str">
            <v>UNIDAD</v>
          </cell>
        </row>
        <row r="1540">
          <cell r="B1540">
            <v>46181507</v>
          </cell>
          <cell r="C1540" t="str">
            <v>Chalecos de proteccion</v>
          </cell>
          <cell r="D1540">
            <v>551</v>
          </cell>
          <cell r="E1540">
            <v>150000</v>
          </cell>
          <cell r="F1540" t="str">
            <v>JUEGO</v>
          </cell>
        </row>
        <row r="1541">
          <cell r="B1541">
            <v>46181517</v>
          </cell>
          <cell r="C1541" t="str">
            <v>Trajes aislados o para flotar en el agua</v>
          </cell>
          <cell r="D1541">
            <v>551</v>
          </cell>
          <cell r="E1541">
            <v>900000</v>
          </cell>
          <cell r="F1541" t="str">
            <v>JUEGO</v>
          </cell>
        </row>
        <row r="1542">
          <cell r="B1542">
            <v>46181525</v>
          </cell>
          <cell r="C1542" t="str">
            <v>Ropa impermeable protectora o ropa para ambiente humedo</v>
          </cell>
          <cell r="D1542">
            <v>322</v>
          </cell>
          <cell r="E1542">
            <v>75020</v>
          </cell>
          <cell r="F1542" t="str">
            <v>UNIDAD</v>
          </cell>
        </row>
        <row r="1543">
          <cell r="B1543">
            <v>46181526</v>
          </cell>
          <cell r="C1543" t="str">
            <v>Camisas protectivas</v>
          </cell>
          <cell r="D1543">
            <v>551</v>
          </cell>
          <cell r="E1543">
            <v>50000</v>
          </cell>
          <cell r="F1543" t="str">
            <v>UNIDAD</v>
          </cell>
        </row>
        <row r="1544">
          <cell r="B1544">
            <v>46181527</v>
          </cell>
          <cell r="C1544" t="str">
            <v>Pantalones protectivos</v>
          </cell>
          <cell r="D1544">
            <v>551</v>
          </cell>
          <cell r="E1544">
            <v>38750</v>
          </cell>
          <cell r="F1544" t="str">
            <v>UNIDAD</v>
          </cell>
        </row>
        <row r="1545">
          <cell r="B1545">
            <v>46181532</v>
          </cell>
          <cell r="C1545" t="str">
            <v>Batas blancas</v>
          </cell>
          <cell r="D1545">
            <v>322</v>
          </cell>
          <cell r="E1545">
            <v>10000</v>
          </cell>
          <cell r="F1545" t="str">
            <v>UNIDAD</v>
          </cell>
        </row>
        <row r="1546">
          <cell r="B1546">
            <v>46181535</v>
          </cell>
          <cell r="C1546" t="str">
            <v>Medias o calcetines de proteccion</v>
          </cell>
          <cell r="D1546">
            <v>551</v>
          </cell>
          <cell r="E1546">
            <v>60000</v>
          </cell>
          <cell r="F1546" t="str">
            <v>UNIDAD</v>
          </cell>
        </row>
        <row r="1547">
          <cell r="B1547">
            <v>46181605</v>
          </cell>
          <cell r="C1547" t="str">
            <v>Zapatos de proteccion</v>
          </cell>
          <cell r="D1547">
            <v>551</v>
          </cell>
          <cell r="E1547">
            <v>79950</v>
          </cell>
          <cell r="F1547" t="str">
            <v>PAR</v>
          </cell>
        </row>
        <row r="1548">
          <cell r="B1548">
            <v>46181701</v>
          </cell>
          <cell r="C1548" t="str">
            <v>Cascos protectores</v>
          </cell>
          <cell r="D1548">
            <v>551</v>
          </cell>
          <cell r="E1548">
            <v>400000</v>
          </cell>
          <cell r="F1548" t="str">
            <v>UNIDAD</v>
          </cell>
        </row>
        <row r="1549">
          <cell r="B1549">
            <v>46181703</v>
          </cell>
          <cell r="C1549" t="str">
            <v>Caretas de soldador</v>
          </cell>
          <cell r="D1549">
            <v>551</v>
          </cell>
          <cell r="E1549">
            <v>75000</v>
          </cell>
          <cell r="F1549" t="str">
            <v>Unidad (Nr</v>
          </cell>
        </row>
        <row r="1550">
          <cell r="B1550">
            <v>46181704</v>
          </cell>
          <cell r="C1550" t="str">
            <v>Cascos de proteccion</v>
          </cell>
          <cell r="D1550">
            <v>551</v>
          </cell>
          <cell r="E1550">
            <v>75000</v>
          </cell>
          <cell r="F1550" t="str">
            <v>UNIDAD</v>
          </cell>
        </row>
        <row r="1551">
          <cell r="B1551">
            <v>46181805</v>
          </cell>
          <cell r="C1551" t="str">
            <v>Filtros de visualizacion de video</v>
          </cell>
          <cell r="D1551">
            <v>538</v>
          </cell>
          <cell r="E1551">
            <v>44716</v>
          </cell>
          <cell r="F1551" t="str">
            <v>Unidad (Nr</v>
          </cell>
        </row>
        <row r="1552">
          <cell r="B1552">
            <v>46181806</v>
          </cell>
          <cell r="C1552" t="str">
            <v>Limpiador de lente</v>
          </cell>
          <cell r="D1552">
            <v>538</v>
          </cell>
          <cell r="E1552">
            <v>60000</v>
          </cell>
          <cell r="F1552" t="str">
            <v>LITRO</v>
          </cell>
        </row>
        <row r="1553">
          <cell r="B1553">
            <v>46181811</v>
          </cell>
          <cell r="C1553" t="str">
            <v>Lente de proteccion</v>
          </cell>
          <cell r="D1553">
            <v>551</v>
          </cell>
          <cell r="E1553">
            <v>55000</v>
          </cell>
          <cell r="F1553" t="str">
            <v>Unidad (Nr</v>
          </cell>
        </row>
        <row r="1554">
          <cell r="B1554">
            <v>46181901</v>
          </cell>
          <cell r="C1554" t="str">
            <v>Protectores de oidos</v>
          </cell>
          <cell r="D1554">
            <v>551</v>
          </cell>
          <cell r="E1554">
            <v>35000</v>
          </cell>
          <cell r="F1554" t="str">
            <v>UNIDAD</v>
          </cell>
        </row>
        <row r="1555">
          <cell r="B1555">
            <v>46182001</v>
          </cell>
          <cell r="C1555" t="str">
            <v>Mascaras o accesorios</v>
          </cell>
          <cell r="D1555">
            <v>551</v>
          </cell>
          <cell r="E1555">
            <v>70000</v>
          </cell>
          <cell r="F1555" t="str">
            <v>CAJA</v>
          </cell>
        </row>
        <row r="1556">
          <cell r="B1556">
            <v>46182002</v>
          </cell>
          <cell r="C1556" t="str">
            <v>Respiradores</v>
          </cell>
          <cell r="D1556">
            <v>535</v>
          </cell>
          <cell r="E1556">
            <v>2500000</v>
          </cell>
          <cell r="F1556" t="str">
            <v>UNIDAD</v>
          </cell>
        </row>
        <row r="1557">
          <cell r="B1557">
            <v>46182003</v>
          </cell>
          <cell r="C1557" t="str">
            <v>Mascaras de gas</v>
          </cell>
          <cell r="D1557">
            <v>551</v>
          </cell>
          <cell r="E1557">
            <v>165000</v>
          </cell>
          <cell r="F1557" t="str">
            <v>Unidad (Nr</v>
          </cell>
        </row>
        <row r="1558">
          <cell r="B1558">
            <v>46182005</v>
          </cell>
          <cell r="C1558" t="str">
            <v>Mascaras o filtros de respirador o accesorios</v>
          </cell>
          <cell r="D1558">
            <v>551</v>
          </cell>
          <cell r="E1558">
            <v>306638</v>
          </cell>
          <cell r="F1558" t="str">
            <v>UNIDAD</v>
          </cell>
        </row>
        <row r="1559">
          <cell r="B1559">
            <v>46182208</v>
          </cell>
          <cell r="C1559" t="str">
            <v>Plantillas de zapato</v>
          </cell>
          <cell r="D1559">
            <v>551</v>
          </cell>
          <cell r="E1559">
            <v>13500</v>
          </cell>
          <cell r="F1559" t="str">
            <v>UNIDAD</v>
          </cell>
        </row>
        <row r="1560">
          <cell r="B1560">
            <v>46182304</v>
          </cell>
          <cell r="C1560" t="str">
            <v>Conector de anclaje</v>
          </cell>
          <cell r="D1560">
            <v>538</v>
          </cell>
          <cell r="E1560">
            <v>6000</v>
          </cell>
          <cell r="F1560" t="str">
            <v>UNIDAD</v>
          </cell>
        </row>
        <row r="1561">
          <cell r="B1561">
            <v>46191505</v>
          </cell>
          <cell r="C1561" t="str">
            <v>Sistemas de alarma de incendio</v>
          </cell>
          <cell r="D1561">
            <v>538</v>
          </cell>
          <cell r="E1561">
            <v>330000000</v>
          </cell>
          <cell r="F1561" t="str">
            <v>Unidad (Nr</v>
          </cell>
        </row>
        <row r="1562">
          <cell r="B1562">
            <v>46191601</v>
          </cell>
          <cell r="C1562" t="str">
            <v>Extintores</v>
          </cell>
          <cell r="D1562">
            <v>538</v>
          </cell>
          <cell r="E1562">
            <v>40000</v>
          </cell>
          <cell r="F1562" t="str">
            <v>UNIDAD</v>
          </cell>
        </row>
        <row r="1563">
          <cell r="B1563">
            <v>46191603</v>
          </cell>
          <cell r="C1563" t="str">
            <v>Mangueras o boquillas contra incendios</v>
          </cell>
          <cell r="D1563">
            <v>538</v>
          </cell>
          <cell r="E1563">
            <v>8250</v>
          </cell>
          <cell r="F1563" t="str">
            <v>METRO</v>
          </cell>
        </row>
        <row r="1564">
          <cell r="B1564">
            <v>47101512</v>
          </cell>
          <cell r="C1564" t="str">
            <v>Mezcladores y agitadores</v>
          </cell>
          <cell r="D1564">
            <v>538</v>
          </cell>
          <cell r="E1564">
            <v>1200000</v>
          </cell>
          <cell r="F1564" t="str">
            <v>UNIDAD</v>
          </cell>
        </row>
        <row r="1565">
          <cell r="B1565">
            <v>47101529</v>
          </cell>
          <cell r="C1565" t="str">
            <v>Incineradores</v>
          </cell>
          <cell r="D1565">
            <v>538</v>
          </cell>
          <cell r="E1565">
            <v>35000000</v>
          </cell>
          <cell r="F1565" t="str">
            <v>UNIDAD</v>
          </cell>
        </row>
        <row r="1566">
          <cell r="B1566">
            <v>47101603</v>
          </cell>
          <cell r="C1566" t="str">
            <v>Desincrustantes</v>
          </cell>
          <cell r="D1566">
            <v>538</v>
          </cell>
          <cell r="E1566">
            <v>1964</v>
          </cell>
          <cell r="F1566" t="str">
            <v>FRASCO</v>
          </cell>
        </row>
        <row r="1567">
          <cell r="B1567">
            <v>47101612</v>
          </cell>
          <cell r="C1567" t="str">
            <v>Polielectrolitos</v>
          </cell>
          <cell r="D1567">
            <v>351</v>
          </cell>
          <cell r="E1567">
            <v>38500</v>
          </cell>
          <cell r="F1567" t="str">
            <v>UNIDAD</v>
          </cell>
        </row>
        <row r="1568">
          <cell r="B1568">
            <v>47111502</v>
          </cell>
          <cell r="C1568" t="str">
            <v>Lavadoras tipo lavanderia</v>
          </cell>
          <cell r="D1568">
            <v>541</v>
          </cell>
          <cell r="E1568">
            <v>4000000</v>
          </cell>
          <cell r="F1568" t="str">
            <v>UNIDAD</v>
          </cell>
        </row>
        <row r="1569">
          <cell r="B1569">
            <v>47111503</v>
          </cell>
          <cell r="C1569" t="str">
            <v>Secadoras de ropa</v>
          </cell>
          <cell r="D1569">
            <v>541</v>
          </cell>
          <cell r="E1569">
            <v>30000000</v>
          </cell>
          <cell r="F1569" t="str">
            <v>UNIDAD</v>
          </cell>
        </row>
        <row r="1570">
          <cell r="B1570">
            <v>47121602</v>
          </cell>
          <cell r="C1570" t="str">
            <v>Aspiradores</v>
          </cell>
          <cell r="D1570">
            <v>541</v>
          </cell>
          <cell r="E1570">
            <v>650000</v>
          </cell>
          <cell r="F1570" t="str">
            <v>UNIDAD</v>
          </cell>
        </row>
        <row r="1571">
          <cell r="B1571">
            <v>47121603</v>
          </cell>
          <cell r="C1571" t="str">
            <v>Pulidores de suelo</v>
          </cell>
          <cell r="D1571">
            <v>541</v>
          </cell>
          <cell r="E1571">
            <v>7500000</v>
          </cell>
          <cell r="F1571" t="str">
            <v>UNIDAD</v>
          </cell>
        </row>
        <row r="1572">
          <cell r="B1572">
            <v>47121609</v>
          </cell>
          <cell r="C1572" t="str">
            <v>Equipo de limpiar alfombras</v>
          </cell>
          <cell r="D1572">
            <v>541</v>
          </cell>
          <cell r="E1572">
            <v>12000</v>
          </cell>
          <cell r="F1572" t="str">
            <v>UNIDAD</v>
          </cell>
        </row>
        <row r="1573">
          <cell r="B1573">
            <v>47121701</v>
          </cell>
          <cell r="C1573" t="str">
            <v>Bolsas de basura</v>
          </cell>
          <cell r="D1573">
            <v>396</v>
          </cell>
          <cell r="E1573">
            <v>5000</v>
          </cell>
          <cell r="F1573" t="str">
            <v>PAQUETE</v>
          </cell>
        </row>
        <row r="1574">
          <cell r="B1574">
            <v>47121702</v>
          </cell>
          <cell r="C1574" t="str">
            <v>Envases para residuos o forros rigidos</v>
          </cell>
          <cell r="D1574">
            <v>396</v>
          </cell>
          <cell r="E1574">
            <v>6050</v>
          </cell>
          <cell r="F1574" t="str">
            <v>UNIDAD</v>
          </cell>
        </row>
        <row r="1575">
          <cell r="B1575">
            <v>47121706</v>
          </cell>
          <cell r="C1575" t="str">
            <v>ceniceros</v>
          </cell>
          <cell r="D1575">
            <v>541</v>
          </cell>
          <cell r="E1575">
            <v>3500</v>
          </cell>
          <cell r="F1575" t="str">
            <v>UNIDAD</v>
          </cell>
        </row>
        <row r="1576">
          <cell r="B1576">
            <v>47121708</v>
          </cell>
          <cell r="C1576" t="str">
            <v>Bolsas higienicas</v>
          </cell>
          <cell r="D1576">
            <v>396</v>
          </cell>
          <cell r="E1576">
            <v>1500</v>
          </cell>
          <cell r="F1576" t="str">
            <v>UNIDAD</v>
          </cell>
        </row>
        <row r="1577">
          <cell r="B1577">
            <v>47121801</v>
          </cell>
          <cell r="C1577" t="str">
            <v>Plumeros</v>
          </cell>
          <cell r="D1577">
            <v>341</v>
          </cell>
          <cell r="E1577">
            <v>14702</v>
          </cell>
          <cell r="F1577" t="str">
            <v>UNIDAD</v>
          </cell>
        </row>
        <row r="1578">
          <cell r="B1578">
            <v>47121803</v>
          </cell>
          <cell r="C1578" t="str">
            <v>Escobas de goma</v>
          </cell>
          <cell r="D1578">
            <v>341</v>
          </cell>
          <cell r="E1578">
            <v>10500</v>
          </cell>
          <cell r="F1578" t="str">
            <v>UNIDAD</v>
          </cell>
        </row>
        <row r="1579">
          <cell r="B1579">
            <v>47121804</v>
          </cell>
          <cell r="C1579" t="str">
            <v>Cubos o baldes para limpieza</v>
          </cell>
          <cell r="D1579">
            <v>341</v>
          </cell>
          <cell r="E1579">
            <v>5000</v>
          </cell>
          <cell r="F1579" t="str">
            <v>UNIDAD</v>
          </cell>
        </row>
        <row r="1580">
          <cell r="B1580">
            <v>47121806</v>
          </cell>
          <cell r="C1580" t="str">
            <v>Escurridor de fregasuelos u otros</v>
          </cell>
          <cell r="D1580">
            <v>341</v>
          </cell>
          <cell r="E1580">
            <v>8250</v>
          </cell>
          <cell r="F1580" t="str">
            <v>UNIDAD</v>
          </cell>
        </row>
        <row r="1581">
          <cell r="B1581">
            <v>47121811</v>
          </cell>
          <cell r="C1581" t="str">
            <v>Limpiadoras de conductos</v>
          </cell>
          <cell r="D1581">
            <v>539</v>
          </cell>
          <cell r="E1581">
            <v>13764</v>
          </cell>
          <cell r="F1581" t="str">
            <v>UNIDAD</v>
          </cell>
        </row>
        <row r="1582">
          <cell r="B1582">
            <v>47131501</v>
          </cell>
          <cell r="C1582" t="str">
            <v>Trapos</v>
          </cell>
          <cell r="D1582">
            <v>341</v>
          </cell>
          <cell r="E1582">
            <v>9000</v>
          </cell>
          <cell r="F1582" t="str">
            <v>PAQUETE</v>
          </cell>
        </row>
        <row r="1583">
          <cell r="B1583">
            <v>47131502</v>
          </cell>
          <cell r="C1583" t="str">
            <v>Bayetas o trapos de limpieza</v>
          </cell>
          <cell r="D1583">
            <v>341</v>
          </cell>
          <cell r="E1583">
            <v>2550</v>
          </cell>
          <cell r="F1583" t="str">
            <v>UNIDAD</v>
          </cell>
        </row>
        <row r="1584">
          <cell r="B1584">
            <v>47131503</v>
          </cell>
          <cell r="C1584" t="str">
            <v>Gamuza o guanterias lavables</v>
          </cell>
          <cell r="D1584">
            <v>341</v>
          </cell>
          <cell r="E1584">
            <v>6500</v>
          </cell>
          <cell r="F1584" t="str">
            <v>PAR</v>
          </cell>
        </row>
        <row r="1585">
          <cell r="B1585">
            <v>47131603</v>
          </cell>
          <cell r="C1585" t="str">
            <v>Esponjas u otros similares</v>
          </cell>
          <cell r="D1585">
            <v>341</v>
          </cell>
          <cell r="E1585">
            <v>27390</v>
          </cell>
          <cell r="F1585" t="str">
            <v>CAJA</v>
          </cell>
        </row>
        <row r="1586">
          <cell r="B1586">
            <v>47131604</v>
          </cell>
          <cell r="C1586" t="str">
            <v>Escobas</v>
          </cell>
          <cell r="D1586">
            <v>341</v>
          </cell>
          <cell r="E1586">
            <v>9000</v>
          </cell>
          <cell r="F1586" t="str">
            <v>UNIDAD</v>
          </cell>
        </row>
        <row r="1587">
          <cell r="B1587">
            <v>47131605</v>
          </cell>
          <cell r="C1587" t="str">
            <v>Cepillos de limpieza</v>
          </cell>
          <cell r="D1587">
            <v>341</v>
          </cell>
          <cell r="E1587">
            <v>4000</v>
          </cell>
          <cell r="F1587" t="str">
            <v>UNIDAD</v>
          </cell>
        </row>
        <row r="1588">
          <cell r="B1588">
            <v>47131608</v>
          </cell>
          <cell r="C1588" t="str">
            <v>Cepillos o instrumento para aseos</v>
          </cell>
          <cell r="D1588">
            <v>341</v>
          </cell>
          <cell r="E1588">
            <v>1169</v>
          </cell>
          <cell r="F1588" t="str">
            <v>TIRA</v>
          </cell>
        </row>
        <row r="1589">
          <cell r="B1589">
            <v>47131611</v>
          </cell>
          <cell r="C1589" t="str">
            <v>Recogebasuras</v>
          </cell>
          <cell r="D1589">
            <v>341</v>
          </cell>
          <cell r="E1589">
            <v>3410</v>
          </cell>
          <cell r="F1589" t="str">
            <v>PAQUETE</v>
          </cell>
        </row>
        <row r="1590">
          <cell r="B1590">
            <v>47131612</v>
          </cell>
          <cell r="C1590" t="str">
            <v>Gomas de repuesto</v>
          </cell>
          <cell r="D1590">
            <v>341</v>
          </cell>
          <cell r="E1590">
            <v>10000</v>
          </cell>
          <cell r="F1590" t="str">
            <v>UNIDAD</v>
          </cell>
        </row>
        <row r="1591">
          <cell r="B1591">
            <v>47131615</v>
          </cell>
          <cell r="C1591" t="str">
            <v>Cepillos de escoba</v>
          </cell>
          <cell r="D1591">
            <v>341</v>
          </cell>
          <cell r="E1591">
            <v>15000</v>
          </cell>
          <cell r="F1591" t="str">
            <v>UNIDAD</v>
          </cell>
        </row>
        <row r="1592">
          <cell r="B1592">
            <v>47131701</v>
          </cell>
          <cell r="C1592" t="str">
            <v>Expendedoras de toallas de papel</v>
          </cell>
          <cell r="D1592">
            <v>345</v>
          </cell>
          <cell r="E1592">
            <v>9324</v>
          </cell>
          <cell r="F1592" t="str">
            <v>UNIDAD</v>
          </cell>
        </row>
        <row r="1593">
          <cell r="B1593">
            <v>47131703</v>
          </cell>
          <cell r="C1593" t="str">
            <v>Recipientes para residuos</v>
          </cell>
          <cell r="D1593">
            <v>345</v>
          </cell>
          <cell r="E1593">
            <v>278000</v>
          </cell>
          <cell r="F1593" t="str">
            <v>UNIDAD</v>
          </cell>
        </row>
        <row r="1594">
          <cell r="B1594">
            <v>47131705</v>
          </cell>
          <cell r="C1594" t="str">
            <v>Accesorios para urinarios o aseos</v>
          </cell>
          <cell r="D1594">
            <v>345</v>
          </cell>
          <cell r="E1594">
            <v>80000</v>
          </cell>
          <cell r="F1594" t="str">
            <v>UNIDAD</v>
          </cell>
        </row>
        <row r="1595">
          <cell r="B1595">
            <v>47131710</v>
          </cell>
          <cell r="C1595" t="str">
            <v>Dispensadores de papel higienico</v>
          </cell>
          <cell r="D1595">
            <v>345</v>
          </cell>
          <cell r="E1595">
            <v>5000</v>
          </cell>
          <cell r="F1595" t="str">
            <v>UNIDAD</v>
          </cell>
        </row>
        <row r="1596">
          <cell r="B1596">
            <v>47131711</v>
          </cell>
          <cell r="C1596" t="str">
            <v>Dispensador de productos limpiadores</v>
          </cell>
          <cell r="D1596">
            <v>345</v>
          </cell>
          <cell r="E1596">
            <v>9750</v>
          </cell>
          <cell r="F1596" t="str">
            <v>UNIDAD</v>
          </cell>
        </row>
        <row r="1597">
          <cell r="B1597">
            <v>47131801</v>
          </cell>
          <cell r="C1597" t="str">
            <v>Limpiadores de suelos</v>
          </cell>
          <cell r="D1597">
            <v>341</v>
          </cell>
          <cell r="E1597">
            <v>9438</v>
          </cell>
          <cell r="F1597" t="str">
            <v>UNIDAD</v>
          </cell>
        </row>
        <row r="1598">
          <cell r="B1598">
            <v>47131802</v>
          </cell>
          <cell r="C1598" t="str">
            <v>Abrillantadores o acabados de suelos</v>
          </cell>
          <cell r="D1598">
            <v>341</v>
          </cell>
          <cell r="E1598">
            <v>9656</v>
          </cell>
          <cell r="F1598" t="str">
            <v>BIDON</v>
          </cell>
        </row>
        <row r="1599">
          <cell r="B1599">
            <v>47131803</v>
          </cell>
          <cell r="C1599" t="str">
            <v>Desinfectantes domesticos</v>
          </cell>
          <cell r="D1599">
            <v>354</v>
          </cell>
          <cell r="E1599">
            <v>500</v>
          </cell>
          <cell r="F1599" t="str">
            <v>AMPOLLA</v>
          </cell>
        </row>
        <row r="1600">
          <cell r="B1600">
            <v>47131805</v>
          </cell>
          <cell r="C1600" t="str">
            <v>Limpiadores de uso general</v>
          </cell>
          <cell r="D1600">
            <v>341</v>
          </cell>
          <cell r="E1600">
            <v>14278</v>
          </cell>
          <cell r="F1600" t="str">
            <v>UNIDAD</v>
          </cell>
        </row>
        <row r="1601">
          <cell r="B1601">
            <v>47131806</v>
          </cell>
          <cell r="C1601" t="str">
            <v>Barniz o ceras de muebles</v>
          </cell>
          <cell r="D1601">
            <v>341</v>
          </cell>
          <cell r="E1601">
            <v>15000</v>
          </cell>
          <cell r="F1601" t="str">
            <v>UNIDAD</v>
          </cell>
        </row>
        <row r="1602">
          <cell r="B1602">
            <v>47131809</v>
          </cell>
          <cell r="C1602" t="str">
            <v>Productos para limpiar o pulir zapatos</v>
          </cell>
          <cell r="D1602">
            <v>341</v>
          </cell>
          <cell r="E1602">
            <v>2000</v>
          </cell>
          <cell r="F1602" t="str">
            <v>UNIDAD</v>
          </cell>
        </row>
        <row r="1603">
          <cell r="B1603">
            <v>47131814</v>
          </cell>
          <cell r="C1603" t="str">
            <v>Limpiadores o pulidores de metal</v>
          </cell>
          <cell r="D1603">
            <v>341</v>
          </cell>
          <cell r="E1603">
            <v>7080</v>
          </cell>
          <cell r="F1603" t="str">
            <v>UNIDAD</v>
          </cell>
        </row>
        <row r="1604">
          <cell r="B1604">
            <v>47131816</v>
          </cell>
          <cell r="C1604" t="str">
            <v>Desodorizadores</v>
          </cell>
          <cell r="D1604">
            <v>341</v>
          </cell>
          <cell r="E1604">
            <v>3520</v>
          </cell>
          <cell r="F1604" t="str">
            <v>LITRO</v>
          </cell>
        </row>
        <row r="1605">
          <cell r="B1605">
            <v>47131817</v>
          </cell>
          <cell r="C1605" t="str">
            <v>Protectores de automotores o de casa</v>
          </cell>
          <cell r="D1605">
            <v>341</v>
          </cell>
          <cell r="E1605">
            <v>30000</v>
          </cell>
          <cell r="F1605" t="str">
            <v>UNIDAD</v>
          </cell>
        </row>
        <row r="1606">
          <cell r="B1606">
            <v>47131819</v>
          </cell>
          <cell r="C1606" t="str">
            <v>Limpiadores causticos</v>
          </cell>
          <cell r="D1606">
            <v>341</v>
          </cell>
          <cell r="E1606">
            <v>750000</v>
          </cell>
          <cell r="F1606" t="str">
            <v>LITRO</v>
          </cell>
        </row>
        <row r="1607">
          <cell r="B1607">
            <v>47131820</v>
          </cell>
          <cell r="C1607" t="str">
            <v>Limpiadores derivados del petroleo</v>
          </cell>
          <cell r="D1607">
            <v>341</v>
          </cell>
          <cell r="E1607">
            <v>7000</v>
          </cell>
          <cell r="F1607" t="str">
            <v>LITROS</v>
          </cell>
        </row>
        <row r="1608">
          <cell r="B1608">
            <v>47131821</v>
          </cell>
          <cell r="C1608" t="str">
            <v>Compuestos desengrasantes</v>
          </cell>
          <cell r="D1608">
            <v>341</v>
          </cell>
          <cell r="E1608">
            <v>60000</v>
          </cell>
          <cell r="F1608" t="str">
            <v>Litro</v>
          </cell>
        </row>
        <row r="1609">
          <cell r="B1609">
            <v>47131825</v>
          </cell>
          <cell r="C1609" t="str">
            <v>Productos de limpieza de superficies de contacto</v>
          </cell>
          <cell r="D1609">
            <v>341</v>
          </cell>
          <cell r="E1609">
            <v>30000</v>
          </cell>
          <cell r="F1609" t="str">
            <v>Unidad (Nr</v>
          </cell>
        </row>
        <row r="1610">
          <cell r="B1610">
            <v>47131830</v>
          </cell>
          <cell r="C1610" t="str">
            <v>Productos de limpieza de muebles</v>
          </cell>
          <cell r="D1610">
            <v>341</v>
          </cell>
          <cell r="E1610">
            <v>10560</v>
          </cell>
          <cell r="F1610" t="str">
            <v>UNIDAD</v>
          </cell>
        </row>
        <row r="1611">
          <cell r="B1611">
            <v>47131831</v>
          </cell>
          <cell r="C1611" t="str">
            <v>acido muriatico</v>
          </cell>
          <cell r="D1611">
            <v>341</v>
          </cell>
          <cell r="E1611">
            <v>23000</v>
          </cell>
          <cell r="F1611" t="str">
            <v>FRASCO</v>
          </cell>
        </row>
        <row r="1612">
          <cell r="B1612">
            <v>47131832</v>
          </cell>
          <cell r="C1612" t="str">
            <v>Productos antipolvo</v>
          </cell>
          <cell r="D1612">
            <v>341</v>
          </cell>
          <cell r="E1612">
            <v>7000</v>
          </cell>
          <cell r="F1612" t="str">
            <v>UNIDAD</v>
          </cell>
        </row>
        <row r="1613">
          <cell r="B1613">
            <v>47131901</v>
          </cell>
          <cell r="C1613" t="str">
            <v>Alfombrillas absorbentes</v>
          </cell>
          <cell r="D1613">
            <v>341</v>
          </cell>
          <cell r="E1613">
            <v>2090</v>
          </cell>
          <cell r="F1613" t="str">
            <v>PAQUETE</v>
          </cell>
        </row>
        <row r="1614">
          <cell r="B1614">
            <v>47132102</v>
          </cell>
          <cell r="C1614" t="str">
            <v>Kits de limpieza de uso general</v>
          </cell>
          <cell r="D1614">
            <v>341</v>
          </cell>
          <cell r="E1614">
            <v>15000</v>
          </cell>
          <cell r="F1614" t="str">
            <v>FRASCO</v>
          </cell>
        </row>
        <row r="1615">
          <cell r="B1615">
            <v>48101511</v>
          </cell>
          <cell r="C1615" t="str">
            <v>Planchas de uso comercial</v>
          </cell>
          <cell r="D1615">
            <v>541</v>
          </cell>
          <cell r="E1615">
            <v>278000</v>
          </cell>
          <cell r="F1615" t="str">
            <v>UNIDAD</v>
          </cell>
        </row>
        <row r="1616">
          <cell r="B1616">
            <v>48101513</v>
          </cell>
          <cell r="C1616" t="str">
            <v>Lamparas de calor de uso comercial</v>
          </cell>
          <cell r="D1616">
            <v>541</v>
          </cell>
          <cell r="E1616">
            <v>139150</v>
          </cell>
          <cell r="F1616" t="str">
            <v>UNIDAD</v>
          </cell>
        </row>
        <row r="1617">
          <cell r="B1617">
            <v>48101611</v>
          </cell>
          <cell r="C1617" t="str">
            <v>Balanzas de uso comercial</v>
          </cell>
          <cell r="D1617">
            <v>541</v>
          </cell>
          <cell r="E1617">
            <v>500000</v>
          </cell>
          <cell r="F1617" t="str">
            <v>UNIDAD</v>
          </cell>
        </row>
        <row r="1618">
          <cell r="B1618">
            <v>48101806</v>
          </cell>
          <cell r="C1618" t="str">
            <v>Moldes para pasteles o empanadas de uso comercial</v>
          </cell>
          <cell r="D1618">
            <v>344</v>
          </cell>
          <cell r="E1618">
            <v>5000</v>
          </cell>
          <cell r="F1618" t="str">
            <v>UNIDAD</v>
          </cell>
        </row>
        <row r="1619">
          <cell r="B1619">
            <v>48101815</v>
          </cell>
          <cell r="C1619" t="str">
            <v>Cucharones de uso comercial</v>
          </cell>
          <cell r="D1619">
            <v>344</v>
          </cell>
          <cell r="E1619">
            <v>4800</v>
          </cell>
          <cell r="F1619" t="str">
            <v>UNIDAD</v>
          </cell>
        </row>
        <row r="1620">
          <cell r="B1620">
            <v>48101903</v>
          </cell>
          <cell r="C1620" t="str">
            <v>Vasos de servicio</v>
          </cell>
          <cell r="D1620">
            <v>344</v>
          </cell>
          <cell r="E1620">
            <v>1900</v>
          </cell>
          <cell r="F1620" t="str">
            <v>UNIDAD</v>
          </cell>
        </row>
        <row r="1621">
          <cell r="B1621">
            <v>48101905</v>
          </cell>
          <cell r="C1621" t="str">
            <v>Tazas para servicio de mesa</v>
          </cell>
          <cell r="D1621">
            <v>344</v>
          </cell>
          <cell r="E1621">
            <v>13000</v>
          </cell>
          <cell r="F1621" t="str">
            <v>JUEGO</v>
          </cell>
        </row>
        <row r="1622">
          <cell r="B1622">
            <v>48101907</v>
          </cell>
          <cell r="C1622" t="str">
            <v>Jarras de servicio</v>
          </cell>
          <cell r="D1622">
            <v>344</v>
          </cell>
          <cell r="E1622">
            <v>98850</v>
          </cell>
          <cell r="F1622" t="str">
            <v>UNIDAD</v>
          </cell>
        </row>
        <row r="1623">
          <cell r="B1623">
            <v>48101910</v>
          </cell>
          <cell r="C1623" t="str">
            <v>Soperas de servicio</v>
          </cell>
          <cell r="D1623">
            <v>344</v>
          </cell>
          <cell r="E1623">
            <v>20200</v>
          </cell>
          <cell r="F1623" t="str">
            <v>UNIDAD</v>
          </cell>
        </row>
        <row r="1624">
          <cell r="B1624">
            <v>48101915</v>
          </cell>
          <cell r="C1624" t="str">
            <v>Bandejas de servicio</v>
          </cell>
          <cell r="D1624">
            <v>344</v>
          </cell>
          <cell r="E1624">
            <v>50866</v>
          </cell>
          <cell r="F1624" t="str">
            <v>UNIDAD</v>
          </cell>
        </row>
        <row r="1625">
          <cell r="B1625">
            <v>48101919</v>
          </cell>
          <cell r="C1625" t="str">
            <v>Tapas o jarras o tazas o vasos de servicios de alimentacion</v>
          </cell>
          <cell r="D1625">
            <v>334</v>
          </cell>
          <cell r="E1625">
            <v>220000</v>
          </cell>
          <cell r="F1625" t="str">
            <v>UNIDAD</v>
          </cell>
        </row>
        <row r="1626">
          <cell r="B1626">
            <v>48102005</v>
          </cell>
          <cell r="C1626" t="str">
            <v>Taburetes de bar</v>
          </cell>
          <cell r="D1626">
            <v>541</v>
          </cell>
          <cell r="E1626">
            <v>100000</v>
          </cell>
          <cell r="F1626" t="str">
            <v>UNIDAD</v>
          </cell>
        </row>
        <row r="1627">
          <cell r="B1627">
            <v>48102101</v>
          </cell>
          <cell r="C1627" t="str">
            <v>Mostradores</v>
          </cell>
          <cell r="D1627">
            <v>541</v>
          </cell>
          <cell r="E1627">
            <v>759000</v>
          </cell>
          <cell r="F1627" t="str">
            <v>UNIDAD</v>
          </cell>
        </row>
        <row r="1628">
          <cell r="B1628">
            <v>48111108</v>
          </cell>
          <cell r="C1628" t="str">
            <v>Dosificadores de farmacos</v>
          </cell>
          <cell r="D1628">
            <v>541</v>
          </cell>
          <cell r="E1628">
            <v>15000000</v>
          </cell>
          <cell r="F1628" t="str">
            <v>UNIDAD</v>
          </cell>
        </row>
        <row r="1629">
          <cell r="B1629">
            <v>48111301</v>
          </cell>
          <cell r="C1629" t="str">
            <v>Distribuidoras automaticas de billetes</v>
          </cell>
          <cell r="D1629">
            <v>542</v>
          </cell>
          <cell r="E1629">
            <v>10000000</v>
          </cell>
          <cell r="F1629" t="str">
            <v>Unidad (Nr</v>
          </cell>
        </row>
        <row r="1630">
          <cell r="B1630">
            <v>48111302</v>
          </cell>
          <cell r="C1630" t="str">
            <v>Maquinas expendedoras de polizas de seguros</v>
          </cell>
          <cell r="D1630">
            <v>541</v>
          </cell>
          <cell r="E1630">
            <v>300000</v>
          </cell>
          <cell r="F1630" t="str">
            <v>UNIDAD</v>
          </cell>
        </row>
        <row r="1631">
          <cell r="B1631">
            <v>49101701</v>
          </cell>
          <cell r="C1631" t="str">
            <v>Medallas</v>
          </cell>
          <cell r="D1631">
            <v>281</v>
          </cell>
          <cell r="E1631">
            <v>150000</v>
          </cell>
          <cell r="F1631" t="str">
            <v>UNIDAD</v>
          </cell>
        </row>
        <row r="1632">
          <cell r="B1632">
            <v>49101702</v>
          </cell>
          <cell r="C1632" t="str">
            <v>Trofeos</v>
          </cell>
          <cell r="D1632">
            <v>281</v>
          </cell>
          <cell r="E1632">
            <v>200000</v>
          </cell>
          <cell r="F1632" t="str">
            <v>UNIDAD</v>
          </cell>
        </row>
        <row r="1633">
          <cell r="B1633">
            <v>49101704</v>
          </cell>
          <cell r="C1633" t="str">
            <v>Placas</v>
          </cell>
          <cell r="D1633">
            <v>281</v>
          </cell>
          <cell r="E1633">
            <v>6500</v>
          </cell>
          <cell r="F1633" t="str">
            <v>UNIDAD</v>
          </cell>
        </row>
        <row r="1634">
          <cell r="B1634">
            <v>49101705</v>
          </cell>
          <cell r="C1634" t="str">
            <v>Certificados</v>
          </cell>
          <cell r="D1634">
            <v>281</v>
          </cell>
          <cell r="E1634">
            <v>15000</v>
          </cell>
          <cell r="F1634" t="str">
            <v>BLOK</v>
          </cell>
        </row>
        <row r="1635">
          <cell r="B1635">
            <v>49101708</v>
          </cell>
          <cell r="C1635" t="str">
            <v>coronas</v>
          </cell>
          <cell r="D1635">
            <v>281</v>
          </cell>
          <cell r="E1635">
            <v>1900000</v>
          </cell>
          <cell r="F1635" t="str">
            <v>UNIDAD</v>
          </cell>
        </row>
        <row r="1636">
          <cell r="B1636">
            <v>49121502</v>
          </cell>
          <cell r="C1636" t="str">
            <v>Colchones de espuma</v>
          </cell>
          <cell r="D1636">
            <v>323</v>
          </cell>
          <cell r="E1636">
            <v>300000</v>
          </cell>
          <cell r="F1636" t="str">
            <v>UNIDAD</v>
          </cell>
        </row>
        <row r="1637">
          <cell r="B1637">
            <v>49121510</v>
          </cell>
          <cell r="C1637" t="str">
            <v>Refrigeradores para bebidas</v>
          </cell>
          <cell r="D1637">
            <v>541</v>
          </cell>
          <cell r="E1637">
            <v>41500</v>
          </cell>
          <cell r="F1637" t="str">
            <v>UNIDAD</v>
          </cell>
        </row>
        <row r="1638">
          <cell r="B1638">
            <v>49121601</v>
          </cell>
          <cell r="C1638" t="str">
            <v>Sillas o taburetes de camping</v>
          </cell>
          <cell r="D1638">
            <v>541</v>
          </cell>
          <cell r="E1638">
            <v>90000</v>
          </cell>
          <cell r="F1638" t="str">
            <v>Unidad (Nr</v>
          </cell>
        </row>
        <row r="1639">
          <cell r="B1639">
            <v>49171602</v>
          </cell>
          <cell r="C1639" t="str">
            <v>Bolsas de arena</v>
          </cell>
          <cell r="D1639">
            <v>398</v>
          </cell>
          <cell r="E1639">
            <v>72609</v>
          </cell>
          <cell r="F1639" t="str">
            <v>CARGA</v>
          </cell>
        </row>
        <row r="1640">
          <cell r="B1640">
            <v>50101538</v>
          </cell>
          <cell r="C1640" t="str">
            <v>Verduras frescas</v>
          </cell>
          <cell r="D1640">
            <v>311</v>
          </cell>
          <cell r="E1640">
            <v>1200</v>
          </cell>
          <cell r="F1640" t="str">
            <v>KILO</v>
          </cell>
        </row>
        <row r="1641">
          <cell r="B1641">
            <v>50101540</v>
          </cell>
          <cell r="C1641" t="str">
            <v>Verduras estables sin refrigerar</v>
          </cell>
          <cell r="D1641">
            <v>311</v>
          </cell>
          <cell r="E1641">
            <v>1000</v>
          </cell>
          <cell r="F1641" t="str">
            <v>KILO</v>
          </cell>
        </row>
        <row r="1642">
          <cell r="B1642">
            <v>50101542</v>
          </cell>
          <cell r="C1642" t="str">
            <v>Harina vegetal</v>
          </cell>
          <cell r="D1642">
            <v>311</v>
          </cell>
          <cell r="E1642">
            <v>8000</v>
          </cell>
          <cell r="F1642" t="str">
            <v>PAQUETE</v>
          </cell>
        </row>
        <row r="1643">
          <cell r="B1643">
            <v>50101634</v>
          </cell>
          <cell r="C1643" t="str">
            <v>Fruta fresca</v>
          </cell>
          <cell r="D1643">
            <v>311</v>
          </cell>
          <cell r="E1643">
            <v>1500</v>
          </cell>
          <cell r="F1643" t="str">
            <v>UNIDAD</v>
          </cell>
        </row>
        <row r="1644">
          <cell r="B1644">
            <v>50101636</v>
          </cell>
          <cell r="C1644" t="str">
            <v>Fruta estable sin refrigerar</v>
          </cell>
          <cell r="D1644">
            <v>311</v>
          </cell>
          <cell r="E1644">
            <v>3900</v>
          </cell>
          <cell r="F1644" t="str">
            <v>KILO</v>
          </cell>
        </row>
        <row r="1645">
          <cell r="B1645">
            <v>50111510</v>
          </cell>
          <cell r="C1645" t="str">
            <v>Carne de ave o carne fresca</v>
          </cell>
          <cell r="D1645">
            <v>311</v>
          </cell>
          <cell r="E1645">
            <v>12000</v>
          </cell>
          <cell r="F1645" t="str">
            <v>KILO</v>
          </cell>
        </row>
        <row r="1646">
          <cell r="B1646">
            <v>50111511</v>
          </cell>
          <cell r="C1646" t="str">
            <v>Carne de ave o carne congelada</v>
          </cell>
          <cell r="D1646">
            <v>311</v>
          </cell>
          <cell r="E1646">
            <v>9000</v>
          </cell>
          <cell r="F1646" t="str">
            <v>KILO</v>
          </cell>
        </row>
        <row r="1647">
          <cell r="B1647">
            <v>50111512</v>
          </cell>
          <cell r="C1647" t="str">
            <v>Carne de ave o carne en conserva</v>
          </cell>
          <cell r="D1647">
            <v>311</v>
          </cell>
          <cell r="E1647">
            <v>3210</v>
          </cell>
          <cell r="F1647" t="str">
            <v>UNIDAD</v>
          </cell>
        </row>
        <row r="1648">
          <cell r="B1648">
            <v>50112001</v>
          </cell>
          <cell r="C1648" t="str">
            <v>Carnes procesadas y preparadas fresco</v>
          </cell>
          <cell r="D1648">
            <v>311</v>
          </cell>
          <cell r="E1648">
            <v>12000</v>
          </cell>
          <cell r="F1648" t="str">
            <v>KILO</v>
          </cell>
        </row>
        <row r="1649">
          <cell r="B1649">
            <v>50112002</v>
          </cell>
          <cell r="C1649" t="str">
            <v>Carnes procesadas y preparadas congelado</v>
          </cell>
          <cell r="D1649">
            <v>311</v>
          </cell>
          <cell r="E1649">
            <v>7500</v>
          </cell>
          <cell r="F1649" t="str">
            <v>KILO</v>
          </cell>
        </row>
        <row r="1650">
          <cell r="B1650">
            <v>50112003</v>
          </cell>
          <cell r="C1650" t="str">
            <v>Carnes procesadas y preparadas estable sin refrigerar</v>
          </cell>
          <cell r="D1650">
            <v>311</v>
          </cell>
          <cell r="E1650">
            <v>9000</v>
          </cell>
          <cell r="F1650" t="str">
            <v>KILO</v>
          </cell>
        </row>
        <row r="1651">
          <cell r="B1651">
            <v>50121538</v>
          </cell>
          <cell r="C1651" t="str">
            <v>Pescado estable sin refrigerar</v>
          </cell>
          <cell r="D1651">
            <v>311</v>
          </cell>
          <cell r="E1651">
            <v>5325</v>
          </cell>
          <cell r="F1651" t="str">
            <v>UNIDAD</v>
          </cell>
        </row>
        <row r="1652">
          <cell r="B1652">
            <v>50121539</v>
          </cell>
          <cell r="C1652" t="str">
            <v>Pescado fresco</v>
          </cell>
          <cell r="D1652">
            <v>311</v>
          </cell>
          <cell r="E1652">
            <v>10000</v>
          </cell>
          <cell r="F1652" t="str">
            <v>KILO</v>
          </cell>
        </row>
        <row r="1653">
          <cell r="B1653">
            <v>50131606</v>
          </cell>
          <cell r="C1653" t="str">
            <v>Huevos frescos</v>
          </cell>
          <cell r="D1653">
            <v>311</v>
          </cell>
          <cell r="E1653">
            <v>6500</v>
          </cell>
          <cell r="F1653" t="str">
            <v>DOCENA</v>
          </cell>
        </row>
        <row r="1654">
          <cell r="B1654">
            <v>50131701</v>
          </cell>
          <cell r="C1654" t="str">
            <v>Productos de mantequilla o leche frescos</v>
          </cell>
          <cell r="D1654">
            <v>311</v>
          </cell>
          <cell r="E1654">
            <v>2000</v>
          </cell>
          <cell r="F1654" t="str">
            <v>LITRO</v>
          </cell>
        </row>
        <row r="1655">
          <cell r="B1655">
            <v>50131702</v>
          </cell>
          <cell r="C1655" t="str">
            <v>Productos de mantequilla o leche en conserva</v>
          </cell>
          <cell r="D1655">
            <v>311</v>
          </cell>
          <cell r="E1655">
            <v>40460</v>
          </cell>
          <cell r="F1655" t="str">
            <v>UNIDAD</v>
          </cell>
        </row>
        <row r="1656">
          <cell r="B1656">
            <v>50131703</v>
          </cell>
          <cell r="C1656" t="str">
            <v>Productos de mantequilla o leche congelados</v>
          </cell>
          <cell r="D1656">
            <v>311</v>
          </cell>
          <cell r="E1656">
            <v>45000</v>
          </cell>
          <cell r="F1656" t="str">
            <v>BOLSA</v>
          </cell>
        </row>
        <row r="1657">
          <cell r="B1657">
            <v>50131801</v>
          </cell>
          <cell r="C1657" t="str">
            <v>Queso natural</v>
          </cell>
          <cell r="D1657">
            <v>311</v>
          </cell>
          <cell r="E1657">
            <v>12500</v>
          </cell>
          <cell r="F1657" t="str">
            <v>KILO</v>
          </cell>
        </row>
        <row r="1658">
          <cell r="B1658">
            <v>50131802</v>
          </cell>
          <cell r="C1658" t="str">
            <v>Queso procesado</v>
          </cell>
          <cell r="D1658">
            <v>311</v>
          </cell>
          <cell r="E1658">
            <v>2000</v>
          </cell>
          <cell r="F1658" t="str">
            <v>PAQUETE</v>
          </cell>
        </row>
        <row r="1659">
          <cell r="B1659">
            <v>50151513</v>
          </cell>
          <cell r="C1659" t="str">
            <v>Aceites de plantas y verduras comestibles</v>
          </cell>
          <cell r="D1659">
            <v>311</v>
          </cell>
          <cell r="E1659">
            <v>15000</v>
          </cell>
          <cell r="F1659" t="str">
            <v>LITRO</v>
          </cell>
        </row>
        <row r="1660">
          <cell r="B1660">
            <v>50151514</v>
          </cell>
          <cell r="C1660" t="str">
            <v>Grasas de plantas y verduras comestibles</v>
          </cell>
          <cell r="D1660">
            <v>311</v>
          </cell>
          <cell r="E1660">
            <v>48750</v>
          </cell>
          <cell r="F1660" t="str">
            <v>CAJA</v>
          </cell>
        </row>
        <row r="1661">
          <cell r="B1661">
            <v>50151604</v>
          </cell>
          <cell r="C1661" t="str">
            <v>Aceites comestibles de animal</v>
          </cell>
          <cell r="D1661">
            <v>311</v>
          </cell>
          <cell r="E1661">
            <v>38500</v>
          </cell>
          <cell r="F1661" t="str">
            <v>FRASCO</v>
          </cell>
        </row>
        <row r="1662">
          <cell r="B1662">
            <v>50151605</v>
          </cell>
          <cell r="C1662" t="str">
            <v>Grasas comestibles de animal</v>
          </cell>
          <cell r="D1662">
            <v>311</v>
          </cell>
          <cell r="E1662">
            <v>3000</v>
          </cell>
          <cell r="F1662" t="str">
            <v>KILO</v>
          </cell>
        </row>
        <row r="1663">
          <cell r="B1663">
            <v>50161509</v>
          </cell>
          <cell r="C1663" t="str">
            <v>Productos de edulcorantes o azucares naturales</v>
          </cell>
          <cell r="D1663">
            <v>311</v>
          </cell>
          <cell r="E1663">
            <v>3000</v>
          </cell>
          <cell r="F1663" t="str">
            <v>KILO</v>
          </cell>
        </row>
        <row r="1664">
          <cell r="B1664">
            <v>50161813</v>
          </cell>
          <cell r="C1664" t="str">
            <v>Cande de Chocolate y Sustitutos de Chocolate</v>
          </cell>
          <cell r="D1664">
            <v>311</v>
          </cell>
          <cell r="E1664">
            <v>5290</v>
          </cell>
          <cell r="F1664" t="str">
            <v>FRASCO</v>
          </cell>
        </row>
        <row r="1665">
          <cell r="B1665">
            <v>50171548</v>
          </cell>
          <cell r="C1665" t="str">
            <v>Hierbas frescas</v>
          </cell>
          <cell r="D1665">
            <v>311</v>
          </cell>
          <cell r="E1665">
            <v>1320</v>
          </cell>
          <cell r="F1665" t="str">
            <v>PAQUETE</v>
          </cell>
        </row>
        <row r="1666">
          <cell r="B1666">
            <v>50171549</v>
          </cell>
          <cell r="C1666" t="str">
            <v>Hierbas secas</v>
          </cell>
          <cell r="D1666">
            <v>311</v>
          </cell>
          <cell r="E1666">
            <v>5400</v>
          </cell>
          <cell r="F1666" t="str">
            <v>PAQUETE</v>
          </cell>
        </row>
        <row r="1667">
          <cell r="B1667">
            <v>50171550</v>
          </cell>
          <cell r="C1667" t="str">
            <v>Especias o extractos</v>
          </cell>
          <cell r="D1667">
            <v>311</v>
          </cell>
          <cell r="E1667">
            <v>4000</v>
          </cell>
          <cell r="F1667" t="str">
            <v>TABLETA</v>
          </cell>
        </row>
        <row r="1668">
          <cell r="B1668">
            <v>50171551</v>
          </cell>
          <cell r="C1668" t="str">
            <v>Sal de cocina o de mesa</v>
          </cell>
          <cell r="D1668">
            <v>311</v>
          </cell>
          <cell r="E1668">
            <v>574000</v>
          </cell>
          <cell r="F1668" t="str">
            <v>CAJA</v>
          </cell>
        </row>
        <row r="1669">
          <cell r="B1669">
            <v>50171552</v>
          </cell>
          <cell r="C1669" t="str">
            <v>Mezcla de condimentos</v>
          </cell>
          <cell r="D1669">
            <v>311</v>
          </cell>
          <cell r="E1669">
            <v>3300</v>
          </cell>
          <cell r="F1669" t="str">
            <v>KILO</v>
          </cell>
        </row>
        <row r="1670">
          <cell r="B1670">
            <v>50171707</v>
          </cell>
          <cell r="C1670" t="str">
            <v>Vinagres</v>
          </cell>
          <cell r="D1670">
            <v>311</v>
          </cell>
          <cell r="E1670">
            <v>8000</v>
          </cell>
          <cell r="F1670" t="str">
            <v>LITRO</v>
          </cell>
        </row>
        <row r="1671">
          <cell r="B1671">
            <v>50171830</v>
          </cell>
          <cell r="C1671" t="str">
            <v>Salsas para pringar o condimentos o para untar o marinar</v>
          </cell>
          <cell r="D1671">
            <v>311</v>
          </cell>
          <cell r="E1671">
            <v>6600</v>
          </cell>
          <cell r="F1671" t="str">
            <v>KILO</v>
          </cell>
        </row>
        <row r="1672">
          <cell r="B1672">
            <v>50171831</v>
          </cell>
          <cell r="C1672" t="str">
            <v>Salsa para cocinar</v>
          </cell>
          <cell r="D1672">
            <v>311</v>
          </cell>
          <cell r="E1672">
            <v>40498</v>
          </cell>
          <cell r="F1672" t="str">
            <v>CAJA</v>
          </cell>
        </row>
        <row r="1673">
          <cell r="B1673">
            <v>50171901</v>
          </cell>
          <cell r="C1673" t="str">
            <v>Conservas</v>
          </cell>
          <cell r="D1673">
            <v>311</v>
          </cell>
          <cell r="E1673">
            <v>1500</v>
          </cell>
          <cell r="F1673" t="str">
            <v>UNIDAD</v>
          </cell>
        </row>
        <row r="1674">
          <cell r="B1674">
            <v>50181901</v>
          </cell>
          <cell r="C1674" t="str">
            <v>Pan fresco</v>
          </cell>
          <cell r="D1674">
            <v>311</v>
          </cell>
          <cell r="E1674">
            <v>1250</v>
          </cell>
          <cell r="F1674" t="str">
            <v>PAQUETE</v>
          </cell>
        </row>
        <row r="1675">
          <cell r="B1675">
            <v>50181902</v>
          </cell>
          <cell r="C1675" t="str">
            <v>Pan congelado</v>
          </cell>
          <cell r="D1675">
            <v>311</v>
          </cell>
          <cell r="E1675">
            <v>112950</v>
          </cell>
          <cell r="F1675" t="str">
            <v>LITRO</v>
          </cell>
        </row>
        <row r="1676">
          <cell r="B1676">
            <v>50181903</v>
          </cell>
          <cell r="C1676" t="str">
            <v>Galletas simples saladas</v>
          </cell>
          <cell r="D1676">
            <v>311</v>
          </cell>
          <cell r="E1676">
            <v>2200</v>
          </cell>
          <cell r="F1676" t="str">
            <v>KILO</v>
          </cell>
        </row>
        <row r="1677">
          <cell r="B1677">
            <v>50181905</v>
          </cell>
          <cell r="C1677" t="str">
            <v>Galletas dulces o pastelitos</v>
          </cell>
          <cell r="D1677">
            <v>311</v>
          </cell>
          <cell r="E1677">
            <v>6500</v>
          </cell>
          <cell r="F1677" t="str">
            <v>KILO</v>
          </cell>
        </row>
        <row r="1678">
          <cell r="B1678">
            <v>50181909</v>
          </cell>
          <cell r="C1678" t="str">
            <v>Galletas saladas</v>
          </cell>
          <cell r="D1678">
            <v>311</v>
          </cell>
          <cell r="E1678">
            <v>3700</v>
          </cell>
          <cell r="F1678" t="str">
            <v>PAQUETE</v>
          </cell>
        </row>
        <row r="1679">
          <cell r="B1679">
            <v>50182001</v>
          </cell>
          <cell r="C1679" t="str">
            <v>Tartas o empanadas o pastas frescos</v>
          </cell>
          <cell r="D1679">
            <v>311</v>
          </cell>
          <cell r="E1679">
            <v>1200</v>
          </cell>
          <cell r="F1679" t="str">
            <v>PAQUETE</v>
          </cell>
        </row>
        <row r="1680">
          <cell r="B1680">
            <v>50192109</v>
          </cell>
          <cell r="C1680" t="str">
            <v>Curruscantes o patatas fritas o galletas tostadas polvoreadas con sal o preparados</v>
          </cell>
          <cell r="D1680">
            <v>311</v>
          </cell>
          <cell r="E1680">
            <v>3000</v>
          </cell>
          <cell r="F1680" t="str">
            <v>PAQUETE</v>
          </cell>
        </row>
        <row r="1681">
          <cell r="B1681">
            <v>50192110</v>
          </cell>
          <cell r="C1681" t="str">
            <v>Nueces o frutos secos</v>
          </cell>
          <cell r="D1681">
            <v>311</v>
          </cell>
          <cell r="E1681">
            <v>79200</v>
          </cell>
          <cell r="F1681" t="str">
            <v>KILO</v>
          </cell>
        </row>
        <row r="1682">
          <cell r="B1682">
            <v>50192111</v>
          </cell>
          <cell r="C1682" t="str">
            <v>Carnes secas o procesadas</v>
          </cell>
          <cell r="D1682">
            <v>311</v>
          </cell>
          <cell r="E1682">
            <v>10504</v>
          </cell>
          <cell r="F1682" t="str">
            <v>KILO</v>
          </cell>
        </row>
        <row r="1683">
          <cell r="B1683">
            <v>50192303</v>
          </cell>
          <cell r="C1683" t="str">
            <v>Polos o helado o postres helados o yogures helados</v>
          </cell>
          <cell r="D1683">
            <v>311</v>
          </cell>
          <cell r="E1683">
            <v>3500</v>
          </cell>
          <cell r="F1683" t="str">
            <v>UNIDAD</v>
          </cell>
        </row>
        <row r="1684">
          <cell r="B1684">
            <v>50192401</v>
          </cell>
          <cell r="C1684" t="str">
            <v>Mermeladas o gelatinas o conservas de fruta</v>
          </cell>
          <cell r="D1684">
            <v>311</v>
          </cell>
          <cell r="E1684">
            <v>21120</v>
          </cell>
          <cell r="F1684" t="str">
            <v>FRASCO</v>
          </cell>
        </row>
        <row r="1685">
          <cell r="B1685">
            <v>50192403</v>
          </cell>
          <cell r="C1685" t="str">
            <v>Miel</v>
          </cell>
          <cell r="D1685">
            <v>311</v>
          </cell>
          <cell r="E1685">
            <v>22000</v>
          </cell>
          <cell r="F1685" t="str">
            <v>LITRO</v>
          </cell>
        </row>
        <row r="1686">
          <cell r="B1686">
            <v>50192601</v>
          </cell>
          <cell r="C1686" t="str">
            <v>Patatas preparadas y arroz y pasta y relleno fresco</v>
          </cell>
          <cell r="D1686">
            <v>311</v>
          </cell>
          <cell r="E1686">
            <v>2650</v>
          </cell>
          <cell r="F1686" t="str">
            <v>KILO</v>
          </cell>
        </row>
        <row r="1687">
          <cell r="B1687">
            <v>50192901</v>
          </cell>
          <cell r="C1687" t="str">
            <v>Pasta o tallarines natural fresco</v>
          </cell>
          <cell r="D1687">
            <v>311</v>
          </cell>
          <cell r="E1687">
            <v>3500</v>
          </cell>
          <cell r="F1687" t="str">
            <v>KILO</v>
          </cell>
        </row>
        <row r="1688">
          <cell r="B1688">
            <v>50192902</v>
          </cell>
          <cell r="C1688" t="str">
            <v>Pasta o tallarines natural estable sin refrigerar</v>
          </cell>
          <cell r="D1688">
            <v>311</v>
          </cell>
          <cell r="E1688">
            <v>2000</v>
          </cell>
          <cell r="F1688" t="str">
            <v>KILO</v>
          </cell>
        </row>
        <row r="1689">
          <cell r="B1689">
            <v>50193002</v>
          </cell>
          <cell r="C1689" t="str">
            <v>Bebidas Infantiles</v>
          </cell>
          <cell r="D1689">
            <v>311</v>
          </cell>
          <cell r="E1689">
            <v>68000</v>
          </cell>
          <cell r="F1689" t="str">
            <v>UNIDAD</v>
          </cell>
        </row>
        <row r="1690">
          <cell r="B1690">
            <v>50201706</v>
          </cell>
          <cell r="C1690" t="str">
            <v>Cafe</v>
          </cell>
          <cell r="D1690">
            <v>311</v>
          </cell>
          <cell r="E1690">
            <v>3000</v>
          </cell>
          <cell r="F1690" t="str">
            <v>SOBRE</v>
          </cell>
        </row>
        <row r="1691">
          <cell r="B1691">
            <v>50201709</v>
          </cell>
          <cell r="C1691" t="str">
            <v>Cafe Instantaneo</v>
          </cell>
          <cell r="D1691">
            <v>311</v>
          </cell>
          <cell r="E1691">
            <v>8000</v>
          </cell>
          <cell r="F1691" t="str">
            <v>FRASCO</v>
          </cell>
        </row>
        <row r="1692">
          <cell r="B1692">
            <v>50201712</v>
          </cell>
          <cell r="C1692" t="str">
            <v>Bebidas de Te</v>
          </cell>
          <cell r="D1692">
            <v>311</v>
          </cell>
          <cell r="E1692">
            <v>7500</v>
          </cell>
          <cell r="F1692" t="str">
            <v>TABLETA</v>
          </cell>
        </row>
        <row r="1693">
          <cell r="B1693">
            <v>50201714</v>
          </cell>
          <cell r="C1693" t="str">
            <v>Cremas no lacteas</v>
          </cell>
          <cell r="D1693">
            <v>311</v>
          </cell>
          <cell r="E1693">
            <v>1500</v>
          </cell>
          <cell r="F1693" t="str">
            <v>SOBRE</v>
          </cell>
        </row>
        <row r="1694">
          <cell r="B1694">
            <v>50202202</v>
          </cell>
          <cell r="C1694" t="str">
            <v>Sidra o sherry</v>
          </cell>
          <cell r="D1694">
            <v>311</v>
          </cell>
          <cell r="E1694">
            <v>5000</v>
          </cell>
          <cell r="F1694" t="str">
            <v>LITRO</v>
          </cell>
        </row>
        <row r="1695">
          <cell r="B1695">
            <v>50202203</v>
          </cell>
          <cell r="C1695" t="str">
            <v>Vino</v>
          </cell>
          <cell r="D1695">
            <v>311</v>
          </cell>
          <cell r="E1695">
            <v>187500</v>
          </cell>
          <cell r="F1695" t="str">
            <v>CAJA</v>
          </cell>
        </row>
        <row r="1696">
          <cell r="B1696">
            <v>50202206</v>
          </cell>
          <cell r="C1696" t="str">
            <v>Alcohol o Licores</v>
          </cell>
          <cell r="D1696">
            <v>311</v>
          </cell>
          <cell r="E1696">
            <v>9000</v>
          </cell>
          <cell r="F1696" t="str">
            <v>FRASCO</v>
          </cell>
        </row>
        <row r="1697">
          <cell r="B1697">
            <v>50202207</v>
          </cell>
          <cell r="C1697" t="str">
            <v>Cocteles alcoholicas o mezclas de bebidas</v>
          </cell>
          <cell r="D1697">
            <v>311</v>
          </cell>
          <cell r="E1697">
            <v>23883</v>
          </cell>
          <cell r="F1697" t="str">
            <v>LITRO</v>
          </cell>
        </row>
        <row r="1698">
          <cell r="B1698">
            <v>50202301</v>
          </cell>
          <cell r="C1698" t="str">
            <v>Agua</v>
          </cell>
          <cell r="D1698">
            <v>311</v>
          </cell>
          <cell r="E1698">
            <v>855</v>
          </cell>
          <cell r="F1698" t="str">
            <v>UNIDAD</v>
          </cell>
        </row>
        <row r="1699">
          <cell r="B1699">
            <v>50202302</v>
          </cell>
          <cell r="C1699" t="str">
            <v>Hielo</v>
          </cell>
          <cell r="D1699">
            <v>311</v>
          </cell>
          <cell r="E1699">
            <v>5000</v>
          </cell>
          <cell r="F1699" t="str">
            <v>UNIDAD</v>
          </cell>
        </row>
        <row r="1700">
          <cell r="B1700">
            <v>50202307</v>
          </cell>
          <cell r="C1700" t="str">
            <v>Chocolate o malta o otras bebidas calientes</v>
          </cell>
          <cell r="D1700">
            <v>311</v>
          </cell>
          <cell r="E1700">
            <v>10960</v>
          </cell>
          <cell r="F1700" t="str">
            <v>PAQUETE</v>
          </cell>
        </row>
        <row r="1701">
          <cell r="B1701">
            <v>50202309</v>
          </cell>
          <cell r="C1701" t="str">
            <v>Bebida energetica o deportiva</v>
          </cell>
          <cell r="D1701">
            <v>311</v>
          </cell>
          <cell r="E1701">
            <v>3000</v>
          </cell>
          <cell r="F1701" t="str">
            <v>UNIDAD</v>
          </cell>
        </row>
        <row r="1702">
          <cell r="B1702">
            <v>50202310</v>
          </cell>
          <cell r="C1702" t="str">
            <v>Agua mineral</v>
          </cell>
          <cell r="D1702">
            <v>311</v>
          </cell>
          <cell r="E1702">
            <v>1750</v>
          </cell>
          <cell r="F1702" t="str">
            <v>LITRO</v>
          </cell>
        </row>
        <row r="1703">
          <cell r="B1703">
            <v>50221001</v>
          </cell>
          <cell r="C1703" t="str">
            <v>Granos de Legumbres</v>
          </cell>
          <cell r="D1703">
            <v>311</v>
          </cell>
          <cell r="E1703">
            <v>3200</v>
          </cell>
          <cell r="F1703" t="str">
            <v>KILO</v>
          </cell>
        </row>
        <row r="1704">
          <cell r="B1704">
            <v>50221101</v>
          </cell>
          <cell r="C1704" t="str">
            <v>Granos de Cereales</v>
          </cell>
          <cell r="D1704">
            <v>311</v>
          </cell>
          <cell r="E1704">
            <v>1200</v>
          </cell>
          <cell r="F1704" t="str">
            <v>PAQUETE</v>
          </cell>
        </row>
        <row r="1705">
          <cell r="B1705">
            <v>50221102</v>
          </cell>
          <cell r="C1705" t="str">
            <v>Harina de Cereales</v>
          </cell>
          <cell r="D1705">
            <v>311</v>
          </cell>
          <cell r="E1705">
            <v>3500</v>
          </cell>
          <cell r="F1705" t="str">
            <v>PAQUETE</v>
          </cell>
        </row>
        <row r="1706">
          <cell r="B1706">
            <v>51101503</v>
          </cell>
          <cell r="C1706" t="str">
            <v>Cloranfenicol</v>
          </cell>
          <cell r="D1706">
            <v>352</v>
          </cell>
          <cell r="E1706">
            <v>15000</v>
          </cell>
          <cell r="F1706" t="str">
            <v>UNIDAD</v>
          </cell>
        </row>
        <row r="1707">
          <cell r="B1707">
            <v>51101507</v>
          </cell>
          <cell r="C1707" t="str">
            <v>Penicilina</v>
          </cell>
          <cell r="D1707">
            <v>352</v>
          </cell>
          <cell r="E1707">
            <v>37000</v>
          </cell>
          <cell r="F1707" t="str">
            <v>UNIDAD</v>
          </cell>
        </row>
        <row r="1708">
          <cell r="B1708">
            <v>51101508</v>
          </cell>
          <cell r="C1708" t="str">
            <v>Sulfamidas</v>
          </cell>
          <cell r="D1708">
            <v>352</v>
          </cell>
          <cell r="E1708">
            <v>18000</v>
          </cell>
          <cell r="F1708" t="str">
            <v>CAJA</v>
          </cell>
        </row>
        <row r="1709">
          <cell r="B1709">
            <v>51101510</v>
          </cell>
          <cell r="C1709" t="str">
            <v>Oxitetraciclina</v>
          </cell>
          <cell r="D1709">
            <v>352</v>
          </cell>
          <cell r="E1709">
            <v>915000</v>
          </cell>
          <cell r="F1709" t="str">
            <v>CAJA</v>
          </cell>
        </row>
        <row r="1710">
          <cell r="B1710">
            <v>51101511</v>
          </cell>
          <cell r="C1710" t="str">
            <v>Amoxicilina</v>
          </cell>
          <cell r="D1710">
            <v>352</v>
          </cell>
          <cell r="E1710">
            <v>17000</v>
          </cell>
          <cell r="F1710" t="str">
            <v>CAJA</v>
          </cell>
        </row>
        <row r="1711">
          <cell r="B1711">
            <v>51101513</v>
          </cell>
          <cell r="C1711" t="str">
            <v>Neomicina</v>
          </cell>
          <cell r="D1711">
            <v>352</v>
          </cell>
          <cell r="E1711">
            <v>22000</v>
          </cell>
          <cell r="F1711" t="str">
            <v>UNIDAD</v>
          </cell>
        </row>
        <row r="1712">
          <cell r="B1712">
            <v>51101518</v>
          </cell>
          <cell r="C1712" t="str">
            <v>Ofloxacina</v>
          </cell>
          <cell r="D1712">
            <v>352</v>
          </cell>
          <cell r="E1712">
            <v>15000</v>
          </cell>
          <cell r="F1712" t="str">
            <v>TUBO</v>
          </cell>
        </row>
        <row r="1713">
          <cell r="B1713">
            <v>51101525</v>
          </cell>
          <cell r="C1713" t="str">
            <v>Peroxido de benzoil</v>
          </cell>
          <cell r="D1713">
            <v>352</v>
          </cell>
          <cell r="E1713">
            <v>9000</v>
          </cell>
          <cell r="F1713" t="str">
            <v>UNIDAD</v>
          </cell>
        </row>
        <row r="1714">
          <cell r="B1714">
            <v>51101526</v>
          </cell>
          <cell r="C1714" t="str">
            <v>Polimixina</v>
          </cell>
          <cell r="D1714">
            <v>352</v>
          </cell>
          <cell r="E1714">
            <v>3960</v>
          </cell>
          <cell r="F1714" t="str">
            <v>CAJA</v>
          </cell>
        </row>
        <row r="1715">
          <cell r="B1715">
            <v>51101532</v>
          </cell>
          <cell r="C1715" t="str">
            <v>Teicoplanina</v>
          </cell>
          <cell r="D1715">
            <v>352</v>
          </cell>
          <cell r="E1715">
            <v>14300</v>
          </cell>
          <cell r="F1715" t="str">
            <v>UNIDAD</v>
          </cell>
        </row>
        <row r="1716">
          <cell r="B1716">
            <v>51101602</v>
          </cell>
          <cell r="C1716" t="str">
            <v>Hidrocloruro de eflornitina</v>
          </cell>
          <cell r="D1716">
            <v>352</v>
          </cell>
          <cell r="E1716">
            <v>250000</v>
          </cell>
          <cell r="F1716" t="str">
            <v>CAJA</v>
          </cell>
        </row>
        <row r="1717">
          <cell r="B1717">
            <v>51101603</v>
          </cell>
          <cell r="C1717" t="str">
            <v>Metronidazol</v>
          </cell>
          <cell r="D1717">
            <v>352</v>
          </cell>
          <cell r="E1717">
            <v>8500</v>
          </cell>
          <cell r="F1717" t="str">
            <v>CAJA</v>
          </cell>
        </row>
        <row r="1718">
          <cell r="B1718">
            <v>51101604</v>
          </cell>
          <cell r="C1718" t="str">
            <v>Antimoniato de meglumina</v>
          </cell>
          <cell r="D1718">
            <v>352</v>
          </cell>
          <cell r="E1718">
            <v>473110</v>
          </cell>
          <cell r="F1718" t="str">
            <v>FRASCO</v>
          </cell>
        </row>
        <row r="1719">
          <cell r="B1719">
            <v>51101607</v>
          </cell>
          <cell r="C1719" t="str">
            <v>oxido de calcio</v>
          </cell>
          <cell r="D1719">
            <v>352</v>
          </cell>
          <cell r="E1719">
            <v>17885</v>
          </cell>
          <cell r="F1719" t="str">
            <v>LITRO</v>
          </cell>
        </row>
        <row r="1720">
          <cell r="B1720">
            <v>51101613</v>
          </cell>
          <cell r="C1720" t="str">
            <v>Isetionato de pentamidina</v>
          </cell>
          <cell r="D1720">
            <v>352</v>
          </cell>
          <cell r="E1720">
            <v>1080000</v>
          </cell>
          <cell r="F1720" t="str">
            <v>FRASCOS</v>
          </cell>
        </row>
        <row r="1721">
          <cell r="B1721">
            <v>51101617</v>
          </cell>
          <cell r="C1721" t="str">
            <v>Tinidazol</v>
          </cell>
          <cell r="D1721">
            <v>352</v>
          </cell>
          <cell r="E1721">
            <v>7700</v>
          </cell>
          <cell r="F1721" t="str">
            <v>CAJA</v>
          </cell>
        </row>
        <row r="1722">
          <cell r="B1722">
            <v>51101701</v>
          </cell>
          <cell r="C1722" t="str">
            <v>Albendazol</v>
          </cell>
          <cell r="D1722">
            <v>352</v>
          </cell>
          <cell r="E1722">
            <v>197</v>
          </cell>
          <cell r="F1722" t="str">
            <v>UNIDAD</v>
          </cell>
        </row>
        <row r="1723">
          <cell r="B1723">
            <v>51101702</v>
          </cell>
          <cell r="C1723" t="str">
            <v>Mebendazol</v>
          </cell>
          <cell r="D1723">
            <v>352</v>
          </cell>
          <cell r="E1723">
            <v>19000</v>
          </cell>
          <cell r="F1723" t="str">
            <v>CAJA</v>
          </cell>
        </row>
        <row r="1724">
          <cell r="B1724">
            <v>51101707</v>
          </cell>
          <cell r="C1724" t="str">
            <v>Tiabendazol</v>
          </cell>
          <cell r="D1724">
            <v>352</v>
          </cell>
          <cell r="E1724">
            <v>2850</v>
          </cell>
          <cell r="F1724" t="str">
            <v>UNIDAD</v>
          </cell>
        </row>
        <row r="1725">
          <cell r="B1725">
            <v>51101713</v>
          </cell>
          <cell r="C1725" t="str">
            <v>Antiparasitario topico Malation</v>
          </cell>
          <cell r="D1725">
            <v>352</v>
          </cell>
          <cell r="E1725">
            <v>41250</v>
          </cell>
          <cell r="F1725" t="str">
            <v>LITRO</v>
          </cell>
        </row>
        <row r="1726">
          <cell r="B1726">
            <v>51101715</v>
          </cell>
          <cell r="C1726" t="str">
            <v>Antiparasitario topico Permetrina</v>
          </cell>
          <cell r="D1726">
            <v>352</v>
          </cell>
          <cell r="E1726">
            <v>35000</v>
          </cell>
          <cell r="F1726" t="str">
            <v>FRASCO</v>
          </cell>
        </row>
        <row r="1727">
          <cell r="B1727">
            <v>51101717</v>
          </cell>
          <cell r="C1727" t="str">
            <v>Ivermectina</v>
          </cell>
          <cell r="D1727">
            <v>352</v>
          </cell>
          <cell r="E1727">
            <v>235000</v>
          </cell>
          <cell r="F1727" t="str">
            <v>FRASCO</v>
          </cell>
        </row>
        <row r="1728">
          <cell r="B1728">
            <v>51101718</v>
          </cell>
          <cell r="C1728" t="str">
            <v>Benzoato de bencilo</v>
          </cell>
          <cell r="D1728">
            <v>352</v>
          </cell>
          <cell r="E1728">
            <v>24200</v>
          </cell>
          <cell r="F1728" t="str">
            <v>FRASCO</v>
          </cell>
        </row>
        <row r="1729">
          <cell r="B1729">
            <v>51101719</v>
          </cell>
          <cell r="C1729" t="str">
            <v>Butoxido de piperonilo</v>
          </cell>
          <cell r="D1729">
            <v>352</v>
          </cell>
          <cell r="E1729">
            <v>140000</v>
          </cell>
          <cell r="F1729" t="str">
            <v>LITROS</v>
          </cell>
        </row>
        <row r="1730">
          <cell r="B1730">
            <v>51101803</v>
          </cell>
          <cell r="C1730" t="str">
            <v>Nitrato de butoconazol</v>
          </cell>
          <cell r="D1730">
            <v>352</v>
          </cell>
          <cell r="E1730">
            <v>268500</v>
          </cell>
          <cell r="F1730" t="str">
            <v>CAJA</v>
          </cell>
        </row>
        <row r="1731">
          <cell r="B1731">
            <v>51101807</v>
          </cell>
          <cell r="C1731" t="str">
            <v>Fluconazol</v>
          </cell>
          <cell r="D1731">
            <v>352</v>
          </cell>
          <cell r="E1731">
            <v>4800</v>
          </cell>
          <cell r="F1731" t="str">
            <v>CAJA</v>
          </cell>
        </row>
        <row r="1732">
          <cell r="B1732">
            <v>51101809</v>
          </cell>
          <cell r="C1732" t="str">
            <v>Griseofulvina</v>
          </cell>
          <cell r="D1732">
            <v>352</v>
          </cell>
          <cell r="E1732">
            <v>16900</v>
          </cell>
          <cell r="F1732" t="str">
            <v>CAJA</v>
          </cell>
        </row>
        <row r="1733">
          <cell r="B1733">
            <v>51101812</v>
          </cell>
          <cell r="C1733" t="str">
            <v>Miconazol</v>
          </cell>
          <cell r="D1733">
            <v>352</v>
          </cell>
          <cell r="E1733">
            <v>10691</v>
          </cell>
          <cell r="F1733" t="str">
            <v>CAJA</v>
          </cell>
        </row>
        <row r="1734">
          <cell r="B1734">
            <v>51101815</v>
          </cell>
          <cell r="C1734" t="str">
            <v>Nistatina</v>
          </cell>
          <cell r="D1734">
            <v>352</v>
          </cell>
          <cell r="E1734">
            <v>9474</v>
          </cell>
          <cell r="F1734" t="str">
            <v>FRASCO</v>
          </cell>
        </row>
        <row r="1735">
          <cell r="B1735">
            <v>51101817</v>
          </cell>
          <cell r="C1735" t="str">
            <v>Nitrato de sulconazol</v>
          </cell>
          <cell r="D1735">
            <v>352</v>
          </cell>
          <cell r="E1735">
            <v>750000</v>
          </cell>
          <cell r="F1735" t="str">
            <v>CAJA</v>
          </cell>
        </row>
        <row r="1736">
          <cell r="B1736">
            <v>51101825</v>
          </cell>
          <cell r="C1736" t="str">
            <v>Ciclopirox</v>
          </cell>
          <cell r="D1736">
            <v>352</v>
          </cell>
          <cell r="E1736">
            <v>6410</v>
          </cell>
          <cell r="F1736" t="str">
            <v>CAJA</v>
          </cell>
        </row>
        <row r="1737">
          <cell r="B1737">
            <v>51101826</v>
          </cell>
          <cell r="C1737" t="str">
            <v>Sulfato de estreptomicina</v>
          </cell>
          <cell r="D1737">
            <v>352</v>
          </cell>
          <cell r="E1737">
            <v>11000</v>
          </cell>
          <cell r="F1737" t="str">
            <v>FRASCO</v>
          </cell>
        </row>
        <row r="1738">
          <cell r="B1738">
            <v>51101834</v>
          </cell>
          <cell r="C1738" t="str">
            <v>Nitrato de miconazol</v>
          </cell>
          <cell r="D1738">
            <v>352</v>
          </cell>
          <cell r="E1738">
            <v>12830</v>
          </cell>
          <cell r="F1738" t="str">
            <v>UNIDAD</v>
          </cell>
        </row>
        <row r="1739">
          <cell r="B1739">
            <v>51101903</v>
          </cell>
          <cell r="C1739" t="str">
            <v>Fosfato de primaquina</v>
          </cell>
          <cell r="D1739">
            <v>352</v>
          </cell>
          <cell r="E1739">
            <v>7000</v>
          </cell>
          <cell r="F1739" t="str">
            <v>BLISTER</v>
          </cell>
        </row>
        <row r="1740">
          <cell r="B1740">
            <v>51101909</v>
          </cell>
          <cell r="C1740" t="str">
            <v>Clorhidrato de cloroquina</v>
          </cell>
          <cell r="D1740">
            <v>352</v>
          </cell>
          <cell r="E1740">
            <v>4235</v>
          </cell>
          <cell r="F1740" t="str">
            <v>FRASCO</v>
          </cell>
        </row>
        <row r="1741">
          <cell r="B1741">
            <v>51102002</v>
          </cell>
          <cell r="C1741" t="str">
            <v>Hidrocloruro de etambutol</v>
          </cell>
          <cell r="D1741">
            <v>352</v>
          </cell>
          <cell r="E1741">
            <v>185</v>
          </cell>
          <cell r="F1741" t="str">
            <v>UNIDAD</v>
          </cell>
        </row>
        <row r="1742">
          <cell r="B1742">
            <v>51102713</v>
          </cell>
          <cell r="C1742" t="str">
            <v>Povidona yodada</v>
          </cell>
          <cell r="D1742">
            <v>352</v>
          </cell>
          <cell r="E1742">
            <v>12090</v>
          </cell>
          <cell r="F1742" t="str">
            <v>FRASCO</v>
          </cell>
        </row>
        <row r="1743">
          <cell r="B1743">
            <v>51102714</v>
          </cell>
          <cell r="C1743" t="str">
            <v>Solucion de cloruro sodico para irrigacion</v>
          </cell>
          <cell r="D1743">
            <v>352</v>
          </cell>
          <cell r="E1743">
            <v>100000</v>
          </cell>
          <cell r="F1743" t="str">
            <v>FRASCO</v>
          </cell>
        </row>
        <row r="1744">
          <cell r="B1744">
            <v>51102717</v>
          </cell>
          <cell r="C1744" t="str">
            <v>Nitrofurazona</v>
          </cell>
          <cell r="D1744">
            <v>352</v>
          </cell>
          <cell r="E1744">
            <v>16720</v>
          </cell>
          <cell r="F1744" t="str">
            <v>UNIDAD</v>
          </cell>
        </row>
        <row r="1745">
          <cell r="B1745">
            <v>51102718</v>
          </cell>
          <cell r="C1745" t="str">
            <v>Nitrato de plata</v>
          </cell>
          <cell r="D1745">
            <v>352</v>
          </cell>
          <cell r="E1745">
            <v>355100</v>
          </cell>
          <cell r="F1745" t="str">
            <v>CAJA</v>
          </cell>
        </row>
        <row r="1746">
          <cell r="B1746">
            <v>51102722</v>
          </cell>
          <cell r="C1746" t="str">
            <v>Geles o soluciones topicas de yodo</v>
          </cell>
          <cell r="D1746">
            <v>352</v>
          </cell>
          <cell r="E1746">
            <v>250000</v>
          </cell>
          <cell r="F1746" t="str">
            <v>UNIDAD</v>
          </cell>
        </row>
        <row r="1747">
          <cell r="B1747">
            <v>52101503</v>
          </cell>
          <cell r="C1747" t="str">
            <v>Alfombras de lana</v>
          </cell>
          <cell r="D1747">
            <v>541</v>
          </cell>
          <cell r="E1747">
            <v>90000</v>
          </cell>
          <cell r="F1747" t="str">
            <v>UNIDAD</v>
          </cell>
        </row>
        <row r="1748">
          <cell r="B1748">
            <v>52101504</v>
          </cell>
          <cell r="C1748" t="str">
            <v>Alfombras de algodon</v>
          </cell>
          <cell r="D1748">
            <v>541</v>
          </cell>
          <cell r="E1748">
            <v>3000000</v>
          </cell>
          <cell r="F1748" t="str">
            <v>JUEGO</v>
          </cell>
        </row>
        <row r="1749">
          <cell r="B1749">
            <v>52101505</v>
          </cell>
          <cell r="C1749" t="str">
            <v>Alfombras sinteticas</v>
          </cell>
          <cell r="D1749">
            <v>541</v>
          </cell>
          <cell r="E1749">
            <v>30000</v>
          </cell>
          <cell r="F1749" t="str">
            <v>UNIDAD</v>
          </cell>
        </row>
        <row r="1750">
          <cell r="B1750">
            <v>52121501</v>
          </cell>
          <cell r="C1750" t="str">
            <v>Colchas</v>
          </cell>
          <cell r="D1750">
            <v>323</v>
          </cell>
          <cell r="E1750">
            <v>27000</v>
          </cell>
          <cell r="F1750" t="str">
            <v>UNIDAD</v>
          </cell>
        </row>
        <row r="1751">
          <cell r="B1751">
            <v>52121504</v>
          </cell>
          <cell r="C1751" t="str">
            <v>Fundas de colchon</v>
          </cell>
          <cell r="D1751">
            <v>323</v>
          </cell>
          <cell r="E1751">
            <v>12000</v>
          </cell>
          <cell r="F1751" t="str">
            <v>UNIDAD</v>
          </cell>
        </row>
        <row r="1752">
          <cell r="B1752">
            <v>52121505</v>
          </cell>
          <cell r="C1752" t="str">
            <v>Almohadas</v>
          </cell>
          <cell r="D1752">
            <v>323</v>
          </cell>
          <cell r="E1752">
            <v>32000</v>
          </cell>
          <cell r="F1752" t="str">
            <v>UNIDAD</v>
          </cell>
        </row>
        <row r="1753">
          <cell r="B1753">
            <v>52121508</v>
          </cell>
          <cell r="C1753" t="str">
            <v>Mantas</v>
          </cell>
          <cell r="D1753">
            <v>323</v>
          </cell>
          <cell r="E1753">
            <v>500000</v>
          </cell>
          <cell r="F1753" t="str">
            <v>Unidad (Nr</v>
          </cell>
        </row>
        <row r="1754">
          <cell r="B1754">
            <v>52121509</v>
          </cell>
          <cell r="C1754" t="str">
            <v>Sabanas</v>
          </cell>
          <cell r="D1754">
            <v>323</v>
          </cell>
          <cell r="E1754">
            <v>29500</v>
          </cell>
          <cell r="F1754" t="str">
            <v>UNIDAD</v>
          </cell>
        </row>
        <row r="1755">
          <cell r="B1755">
            <v>52121512</v>
          </cell>
          <cell r="C1755" t="str">
            <v>Fundas de almohada</v>
          </cell>
          <cell r="D1755">
            <v>323</v>
          </cell>
          <cell r="E1755">
            <v>12000</v>
          </cell>
          <cell r="F1755" t="str">
            <v>UNIDAD</v>
          </cell>
        </row>
        <row r="1756">
          <cell r="B1756">
            <v>52121601</v>
          </cell>
          <cell r="C1756" t="str">
            <v>Panos de cocina</v>
          </cell>
          <cell r="D1756">
            <v>323</v>
          </cell>
          <cell r="E1756">
            <v>3000</v>
          </cell>
          <cell r="F1756" t="str">
            <v>UNIDAD</v>
          </cell>
        </row>
        <row r="1757">
          <cell r="B1757">
            <v>52121602</v>
          </cell>
          <cell r="C1757" t="str">
            <v>Servilletas</v>
          </cell>
          <cell r="D1757">
            <v>323</v>
          </cell>
          <cell r="E1757">
            <v>2150</v>
          </cell>
          <cell r="F1757" t="str">
            <v>PAQUETE</v>
          </cell>
        </row>
        <row r="1758">
          <cell r="B1758">
            <v>52121604</v>
          </cell>
          <cell r="C1758" t="str">
            <v>Manteles</v>
          </cell>
          <cell r="D1758">
            <v>323</v>
          </cell>
          <cell r="E1758">
            <v>25000</v>
          </cell>
          <cell r="F1758" t="str">
            <v>UNIDAD</v>
          </cell>
        </row>
        <row r="1759">
          <cell r="B1759">
            <v>52121701</v>
          </cell>
          <cell r="C1759" t="str">
            <v>Toallas de bano</v>
          </cell>
          <cell r="D1759">
            <v>323</v>
          </cell>
          <cell r="E1759">
            <v>25000</v>
          </cell>
          <cell r="F1759" t="str">
            <v>UNIDAD</v>
          </cell>
        </row>
        <row r="1760">
          <cell r="B1760">
            <v>52121704</v>
          </cell>
          <cell r="C1760" t="str">
            <v>Toallas de mano</v>
          </cell>
          <cell r="D1760">
            <v>323</v>
          </cell>
          <cell r="E1760">
            <v>13000</v>
          </cell>
          <cell r="F1760" t="str">
            <v>UNIDAD</v>
          </cell>
        </row>
        <row r="1761">
          <cell r="B1761">
            <v>52131501</v>
          </cell>
          <cell r="C1761" t="str">
            <v>Cortinas</v>
          </cell>
          <cell r="D1761">
            <v>323</v>
          </cell>
          <cell r="E1761">
            <v>42350</v>
          </cell>
          <cell r="F1761" t="str">
            <v>METRO</v>
          </cell>
        </row>
        <row r="1762">
          <cell r="B1762">
            <v>52131503</v>
          </cell>
          <cell r="C1762" t="str">
            <v>ropaje</v>
          </cell>
          <cell r="D1762">
            <v>323</v>
          </cell>
          <cell r="E1762">
            <v>100000</v>
          </cell>
          <cell r="F1762" t="str">
            <v>UNIDAD</v>
          </cell>
        </row>
        <row r="1763">
          <cell r="B1763">
            <v>52131702</v>
          </cell>
          <cell r="C1763" t="str">
            <v>Barras de cortinas</v>
          </cell>
          <cell r="D1763">
            <v>541</v>
          </cell>
          <cell r="E1763">
            <v>8000</v>
          </cell>
          <cell r="F1763" t="str">
            <v>METRO</v>
          </cell>
        </row>
        <row r="1764">
          <cell r="B1764">
            <v>52141501</v>
          </cell>
          <cell r="C1764" t="str">
            <v>Refrigeradores domesticos</v>
          </cell>
          <cell r="D1764">
            <v>541</v>
          </cell>
          <cell r="E1764">
            <v>1578000</v>
          </cell>
          <cell r="F1764" t="str">
            <v>UNIDAD</v>
          </cell>
        </row>
        <row r="1765">
          <cell r="B1765">
            <v>52141502</v>
          </cell>
          <cell r="C1765" t="str">
            <v>Hornos microondas domesticos</v>
          </cell>
          <cell r="D1765">
            <v>541</v>
          </cell>
          <cell r="E1765">
            <v>1200000</v>
          </cell>
          <cell r="F1765" t="str">
            <v>UNIDAD</v>
          </cell>
        </row>
        <row r="1766">
          <cell r="B1766">
            <v>52141504</v>
          </cell>
          <cell r="C1766" t="str">
            <v>Cocinas domesticas</v>
          </cell>
          <cell r="D1766">
            <v>541</v>
          </cell>
          <cell r="E1766">
            <v>132000</v>
          </cell>
          <cell r="F1766" t="str">
            <v>UNIDAD</v>
          </cell>
        </row>
        <row r="1767">
          <cell r="B1767">
            <v>52141506</v>
          </cell>
          <cell r="C1767" t="str">
            <v>Congeladores domesticos</v>
          </cell>
          <cell r="D1767">
            <v>541</v>
          </cell>
          <cell r="E1767">
            <v>980000</v>
          </cell>
          <cell r="F1767" t="str">
            <v>UNIDAD</v>
          </cell>
        </row>
        <row r="1768">
          <cell r="B1768">
            <v>52141509</v>
          </cell>
          <cell r="C1768" t="str">
            <v>Refrigeradores-congeladores domesticos combinados</v>
          </cell>
          <cell r="D1768">
            <v>541</v>
          </cell>
          <cell r="E1768">
            <v>500000</v>
          </cell>
          <cell r="F1768" t="str">
            <v>UNIDAD</v>
          </cell>
        </row>
        <row r="1769">
          <cell r="B1769">
            <v>52141510</v>
          </cell>
          <cell r="C1769" t="str">
            <v>Aires acondicionados domesticos portatiles</v>
          </cell>
          <cell r="D1769">
            <v>541</v>
          </cell>
          <cell r="E1769">
            <v>15000000</v>
          </cell>
          <cell r="F1769" t="str">
            <v>UNIDAD</v>
          </cell>
        </row>
        <row r="1770">
          <cell r="B1770">
            <v>52141511</v>
          </cell>
          <cell r="C1770" t="str">
            <v>Licuadoras domesticas</v>
          </cell>
          <cell r="D1770">
            <v>541</v>
          </cell>
          <cell r="E1770">
            <v>150000</v>
          </cell>
          <cell r="F1770" t="str">
            <v>UNIDAD</v>
          </cell>
        </row>
        <row r="1771">
          <cell r="B1771">
            <v>52141523</v>
          </cell>
          <cell r="C1771" t="str">
            <v>Hervidores de silbato electricos domesticos</v>
          </cell>
          <cell r="D1771">
            <v>344</v>
          </cell>
          <cell r="E1771">
            <v>25000</v>
          </cell>
          <cell r="F1771" t="str">
            <v>UNIDAD</v>
          </cell>
        </row>
        <row r="1772">
          <cell r="B1772">
            <v>52141524</v>
          </cell>
          <cell r="C1772" t="str">
            <v>Batidoras domesticas</v>
          </cell>
          <cell r="D1772">
            <v>344</v>
          </cell>
          <cell r="E1772">
            <v>150000</v>
          </cell>
          <cell r="F1772" t="str">
            <v>UNIDAD</v>
          </cell>
        </row>
        <row r="1773">
          <cell r="B1773">
            <v>52141526</v>
          </cell>
          <cell r="C1773" t="str">
            <v>Cafeteras domesticas</v>
          </cell>
          <cell r="D1773">
            <v>541</v>
          </cell>
          <cell r="E1773">
            <v>235000</v>
          </cell>
          <cell r="F1773" t="str">
            <v>UNIDAD</v>
          </cell>
        </row>
        <row r="1774">
          <cell r="B1774">
            <v>52141528</v>
          </cell>
          <cell r="C1774" t="str">
            <v>Woks electricos domesticos</v>
          </cell>
          <cell r="D1774">
            <v>541</v>
          </cell>
          <cell r="E1774">
            <v>250000</v>
          </cell>
          <cell r="F1774" t="str">
            <v>UNIDAD</v>
          </cell>
        </row>
        <row r="1775">
          <cell r="B1775">
            <v>52141531</v>
          </cell>
          <cell r="C1775" t="str">
            <v>Picadoras de alimentos de uso domestico</v>
          </cell>
          <cell r="D1775">
            <v>344</v>
          </cell>
          <cell r="E1775">
            <v>120000</v>
          </cell>
          <cell r="F1775" t="str">
            <v>UNIDAD</v>
          </cell>
        </row>
        <row r="1776">
          <cell r="B1776">
            <v>52141601</v>
          </cell>
          <cell r="C1776" t="str">
            <v>Lavadoras domesticas</v>
          </cell>
          <cell r="D1776">
            <v>541</v>
          </cell>
          <cell r="E1776">
            <v>50000000</v>
          </cell>
          <cell r="F1776" t="str">
            <v>UNIDAD</v>
          </cell>
        </row>
        <row r="1777">
          <cell r="B1777">
            <v>52141706</v>
          </cell>
          <cell r="C1777" t="str">
            <v>Secador de esmalte de unas</v>
          </cell>
          <cell r="D1777">
            <v>346</v>
          </cell>
          <cell r="E1777">
            <v>1100000</v>
          </cell>
          <cell r="F1777" t="str">
            <v>UNIDAD</v>
          </cell>
        </row>
        <row r="1778">
          <cell r="B1778">
            <v>52141802</v>
          </cell>
          <cell r="C1778" t="str">
            <v>Estufas domesticas</v>
          </cell>
          <cell r="D1778">
            <v>541</v>
          </cell>
          <cell r="E1778">
            <v>5500000</v>
          </cell>
          <cell r="F1778" t="str">
            <v>UNIDAD</v>
          </cell>
        </row>
        <row r="1779">
          <cell r="B1779">
            <v>52151504</v>
          </cell>
          <cell r="C1779" t="str">
            <v>Tazas o vasos desechables domesticos</v>
          </cell>
          <cell r="D1779">
            <v>344</v>
          </cell>
          <cell r="E1779">
            <v>2937</v>
          </cell>
          <cell r="F1779" t="str">
            <v>UNIDAD</v>
          </cell>
        </row>
        <row r="1780">
          <cell r="B1780">
            <v>52151602</v>
          </cell>
          <cell r="C1780" t="str">
            <v>Boles para batir domesticos</v>
          </cell>
          <cell r="D1780">
            <v>344</v>
          </cell>
          <cell r="E1780">
            <v>30000</v>
          </cell>
          <cell r="F1780" t="str">
            <v>UNIDAD</v>
          </cell>
        </row>
        <row r="1781">
          <cell r="B1781">
            <v>52151603</v>
          </cell>
          <cell r="C1781" t="str">
            <v>Ralladores domesticos</v>
          </cell>
          <cell r="D1781">
            <v>344</v>
          </cell>
          <cell r="E1781">
            <v>12000</v>
          </cell>
          <cell r="F1781" t="str">
            <v>UNIDAD</v>
          </cell>
        </row>
        <row r="1782">
          <cell r="B1782">
            <v>52151604</v>
          </cell>
          <cell r="C1782" t="str">
            <v>Cedazos o coladores domesticos</v>
          </cell>
          <cell r="D1782">
            <v>344</v>
          </cell>
          <cell r="E1782">
            <v>5000</v>
          </cell>
          <cell r="F1782" t="str">
            <v>UNIDAD</v>
          </cell>
        </row>
        <row r="1783">
          <cell r="B1783">
            <v>52151606</v>
          </cell>
          <cell r="C1783" t="str">
            <v>Tablas de cortar domesticas</v>
          </cell>
          <cell r="D1783">
            <v>344</v>
          </cell>
          <cell r="E1783">
            <v>16050</v>
          </cell>
          <cell r="F1783" t="str">
            <v>UNIDAD</v>
          </cell>
        </row>
        <row r="1784">
          <cell r="B1784">
            <v>52151611</v>
          </cell>
          <cell r="C1784" t="str">
            <v>Pinzas de cocina de uso domestico</v>
          </cell>
          <cell r="D1784">
            <v>344</v>
          </cell>
          <cell r="E1784">
            <v>22000</v>
          </cell>
          <cell r="F1784" t="str">
            <v>UNIDAD</v>
          </cell>
        </row>
        <row r="1785">
          <cell r="B1785">
            <v>52151616</v>
          </cell>
          <cell r="C1785" t="str">
            <v>Espatulas de cocina de uso domestico</v>
          </cell>
          <cell r="D1785">
            <v>344</v>
          </cell>
          <cell r="E1785">
            <v>17000</v>
          </cell>
          <cell r="F1785" t="str">
            <v>UNIDAD</v>
          </cell>
        </row>
        <row r="1786">
          <cell r="B1786">
            <v>52151617</v>
          </cell>
          <cell r="C1786" t="str">
            <v>Cucharas de madera de uso domestico</v>
          </cell>
          <cell r="D1786">
            <v>344</v>
          </cell>
          <cell r="E1786">
            <v>6500</v>
          </cell>
          <cell r="F1786" t="str">
            <v>UNIDAD</v>
          </cell>
        </row>
        <row r="1787">
          <cell r="B1787">
            <v>52151620</v>
          </cell>
          <cell r="C1787" t="str">
            <v>Tamizador de uso domestico</v>
          </cell>
          <cell r="D1787">
            <v>344</v>
          </cell>
          <cell r="E1787">
            <v>1500000</v>
          </cell>
          <cell r="F1787" t="str">
            <v>UNIDAD</v>
          </cell>
        </row>
        <row r="1788">
          <cell r="B1788">
            <v>52151701</v>
          </cell>
          <cell r="C1788" t="str">
            <v>Utensilios para servir domesticos</v>
          </cell>
          <cell r="D1788">
            <v>344</v>
          </cell>
          <cell r="E1788">
            <v>4000</v>
          </cell>
          <cell r="F1788" t="str">
            <v>UNIDAD</v>
          </cell>
        </row>
        <row r="1789">
          <cell r="B1789">
            <v>52151702</v>
          </cell>
          <cell r="C1789" t="str">
            <v>Cuchillos domesticos</v>
          </cell>
          <cell r="D1789">
            <v>344</v>
          </cell>
          <cell r="E1789">
            <v>4500</v>
          </cell>
          <cell r="F1789" t="str">
            <v>CAJA</v>
          </cell>
        </row>
        <row r="1790">
          <cell r="B1790">
            <v>52151703</v>
          </cell>
          <cell r="C1790" t="str">
            <v>Tenedores domesticos</v>
          </cell>
          <cell r="D1790">
            <v>344</v>
          </cell>
          <cell r="E1790">
            <v>1570</v>
          </cell>
          <cell r="F1790" t="str">
            <v>UNIDAD</v>
          </cell>
        </row>
        <row r="1791">
          <cell r="B1791">
            <v>52151704</v>
          </cell>
          <cell r="C1791" t="str">
            <v>Cucharas domesticas</v>
          </cell>
          <cell r="D1791">
            <v>344</v>
          </cell>
          <cell r="E1791">
            <v>2500</v>
          </cell>
          <cell r="F1791" t="str">
            <v>UNIDAD</v>
          </cell>
        </row>
        <row r="1792">
          <cell r="B1792">
            <v>52151801</v>
          </cell>
          <cell r="C1792" t="str">
            <v>Cacerolas refractarias domesticas</v>
          </cell>
          <cell r="D1792">
            <v>344</v>
          </cell>
          <cell r="E1792">
            <v>50000</v>
          </cell>
          <cell r="F1792" t="str">
            <v>UNIDAD</v>
          </cell>
        </row>
        <row r="1793">
          <cell r="B1793">
            <v>52151802</v>
          </cell>
          <cell r="C1793" t="str">
            <v>Sartenes domesticas</v>
          </cell>
          <cell r="D1793">
            <v>344</v>
          </cell>
          <cell r="E1793">
            <v>48400</v>
          </cell>
          <cell r="F1793" t="str">
            <v>UNIDAD</v>
          </cell>
        </row>
        <row r="1794">
          <cell r="B1794">
            <v>52151803</v>
          </cell>
          <cell r="C1794" t="str">
            <v>Cacerolas domesticas</v>
          </cell>
          <cell r="D1794">
            <v>344</v>
          </cell>
          <cell r="E1794">
            <v>30000</v>
          </cell>
          <cell r="F1794" t="str">
            <v>UNIDAD</v>
          </cell>
        </row>
        <row r="1795">
          <cell r="B1795">
            <v>52151804</v>
          </cell>
          <cell r="C1795" t="str">
            <v>Hervidoras de silbato domesticas</v>
          </cell>
          <cell r="D1795">
            <v>344</v>
          </cell>
          <cell r="E1795">
            <v>544500</v>
          </cell>
          <cell r="F1795" t="str">
            <v>UNIDAD</v>
          </cell>
        </row>
        <row r="1796">
          <cell r="B1796">
            <v>52151808</v>
          </cell>
          <cell r="C1796" t="str">
            <v>Ollas a presion domesticas</v>
          </cell>
          <cell r="D1796">
            <v>344</v>
          </cell>
          <cell r="E1796">
            <v>220000</v>
          </cell>
          <cell r="F1796" t="str">
            <v>UNIDAD</v>
          </cell>
        </row>
        <row r="1797">
          <cell r="B1797">
            <v>52151809</v>
          </cell>
          <cell r="C1797" t="str">
            <v>Sartenes hondas domesticas</v>
          </cell>
          <cell r="D1797">
            <v>344</v>
          </cell>
          <cell r="E1797">
            <v>8900</v>
          </cell>
          <cell r="F1797" t="str">
            <v>UNIDAD</v>
          </cell>
        </row>
        <row r="1798">
          <cell r="B1798">
            <v>52151812</v>
          </cell>
          <cell r="C1798" t="str">
            <v>Cacerolas para bano Maria de uso domestico</v>
          </cell>
          <cell r="D1798">
            <v>344</v>
          </cell>
          <cell r="E1798">
            <v>2000000</v>
          </cell>
          <cell r="F1798" t="str">
            <v>UNIDAD</v>
          </cell>
        </row>
        <row r="1799">
          <cell r="B1799">
            <v>52151905</v>
          </cell>
          <cell r="C1799" t="str">
            <v>Bandejas domesticas para hornear galletas</v>
          </cell>
          <cell r="D1799">
            <v>344</v>
          </cell>
          <cell r="E1799">
            <v>16600</v>
          </cell>
          <cell r="F1799" t="str">
            <v>UNIDAD</v>
          </cell>
        </row>
        <row r="1800">
          <cell r="B1800">
            <v>52151906</v>
          </cell>
          <cell r="C1800" t="str">
            <v>Cacerolas para asar domesticas</v>
          </cell>
          <cell r="D1800">
            <v>344</v>
          </cell>
          <cell r="E1800">
            <v>36680</v>
          </cell>
          <cell r="F1800" t="str">
            <v>UNIDAD</v>
          </cell>
        </row>
        <row r="1801">
          <cell r="B1801">
            <v>52152001</v>
          </cell>
          <cell r="C1801" t="str">
            <v>Jarras domesticas</v>
          </cell>
          <cell r="D1801">
            <v>344</v>
          </cell>
          <cell r="E1801">
            <v>150000</v>
          </cell>
          <cell r="F1801" t="str">
            <v>UNIDAD</v>
          </cell>
        </row>
        <row r="1802">
          <cell r="B1802">
            <v>52152004</v>
          </cell>
          <cell r="C1802" t="str">
            <v>Platos domesticos</v>
          </cell>
          <cell r="D1802">
            <v>344</v>
          </cell>
          <cell r="E1802">
            <v>1500</v>
          </cell>
          <cell r="F1802" t="str">
            <v>UNIDAD</v>
          </cell>
        </row>
        <row r="1803">
          <cell r="B1803">
            <v>52152006</v>
          </cell>
          <cell r="C1803" t="str">
            <v>Bandejas o fuentes domesticas</v>
          </cell>
          <cell r="D1803">
            <v>344</v>
          </cell>
          <cell r="E1803">
            <v>22000</v>
          </cell>
          <cell r="F1803" t="str">
            <v>UNIDAD</v>
          </cell>
        </row>
        <row r="1804">
          <cell r="B1804">
            <v>52152007</v>
          </cell>
          <cell r="C1804" t="str">
            <v>Cuencos para servir domesticos</v>
          </cell>
          <cell r="D1804">
            <v>344</v>
          </cell>
          <cell r="E1804">
            <v>32000</v>
          </cell>
          <cell r="F1804" t="str">
            <v>JUEGO</v>
          </cell>
        </row>
        <row r="1805">
          <cell r="B1805">
            <v>52152008</v>
          </cell>
          <cell r="C1805" t="str">
            <v>Teteras o cafeteras domesticas</v>
          </cell>
          <cell r="D1805">
            <v>344</v>
          </cell>
          <cell r="E1805">
            <v>40000</v>
          </cell>
          <cell r="F1805" t="str">
            <v>UNIDAD</v>
          </cell>
        </row>
        <row r="1806">
          <cell r="B1806">
            <v>52152009</v>
          </cell>
          <cell r="C1806" t="str">
            <v>Soperas o ensaladeras domesticas</v>
          </cell>
          <cell r="D1806">
            <v>344</v>
          </cell>
          <cell r="E1806">
            <v>18200</v>
          </cell>
          <cell r="F1806" t="str">
            <v>UNIDAD</v>
          </cell>
        </row>
        <row r="1807">
          <cell r="B1807">
            <v>52152010</v>
          </cell>
          <cell r="C1807" t="str">
            <v>Termos domesticos</v>
          </cell>
          <cell r="D1807">
            <v>344</v>
          </cell>
          <cell r="E1807">
            <v>120000</v>
          </cell>
          <cell r="F1807" t="str">
            <v>UNIDAD</v>
          </cell>
        </row>
        <row r="1808">
          <cell r="B1808">
            <v>52152101</v>
          </cell>
          <cell r="C1808" t="str">
            <v>Tazas de cafe o te domesticas</v>
          </cell>
          <cell r="D1808">
            <v>344</v>
          </cell>
          <cell r="E1808">
            <v>3500</v>
          </cell>
          <cell r="F1808" t="str">
            <v>UNIDAD</v>
          </cell>
        </row>
        <row r="1809">
          <cell r="B1809">
            <v>52152102</v>
          </cell>
          <cell r="C1809" t="str">
            <v>Vasos para beber domesticos</v>
          </cell>
          <cell r="D1809">
            <v>344</v>
          </cell>
          <cell r="E1809">
            <v>1900</v>
          </cell>
          <cell r="F1809" t="str">
            <v>UNIDAD</v>
          </cell>
        </row>
        <row r="1810">
          <cell r="B1810">
            <v>52161502</v>
          </cell>
          <cell r="C1810" t="str">
            <v>Reproductores y registradores de cassettes</v>
          </cell>
          <cell r="D1810">
            <v>541</v>
          </cell>
          <cell r="E1810">
            <v>35000</v>
          </cell>
          <cell r="F1810" t="str">
            <v>UNIDAD</v>
          </cell>
        </row>
        <row r="1811">
          <cell r="B1811">
            <v>52161505</v>
          </cell>
          <cell r="C1811" t="str">
            <v>Televisores</v>
          </cell>
          <cell r="D1811">
            <v>541</v>
          </cell>
          <cell r="E1811">
            <v>900000</v>
          </cell>
          <cell r="F1811" t="str">
            <v>UNIDAD</v>
          </cell>
        </row>
        <row r="1812">
          <cell r="B1812">
            <v>52161511</v>
          </cell>
          <cell r="C1812" t="str">
            <v>Radios</v>
          </cell>
          <cell r="D1812">
            <v>541</v>
          </cell>
          <cell r="E1812">
            <v>2450000</v>
          </cell>
          <cell r="F1812" t="str">
            <v>UNIDAD</v>
          </cell>
        </row>
        <row r="1813">
          <cell r="B1813">
            <v>52161513</v>
          </cell>
          <cell r="C1813" t="str">
            <v>Aparatos de video de la television de la combinacion</v>
          </cell>
          <cell r="D1813">
            <v>541</v>
          </cell>
          <cell r="E1813">
            <v>3500000</v>
          </cell>
          <cell r="F1813" t="str">
            <v>UNIDAD</v>
          </cell>
        </row>
        <row r="1814">
          <cell r="B1814">
            <v>52161514</v>
          </cell>
          <cell r="C1814" t="str">
            <v>Audifonos</v>
          </cell>
          <cell r="D1814">
            <v>343</v>
          </cell>
          <cell r="E1814">
            <v>600000</v>
          </cell>
          <cell r="F1814" t="str">
            <v>UNIDAD</v>
          </cell>
        </row>
        <row r="1815">
          <cell r="B1815">
            <v>52161515</v>
          </cell>
          <cell r="C1815" t="str">
            <v>Tocador o grabador de disco compacto</v>
          </cell>
          <cell r="D1815">
            <v>541</v>
          </cell>
          <cell r="E1815">
            <v>900000</v>
          </cell>
          <cell r="F1815" t="str">
            <v>UNIDAD</v>
          </cell>
        </row>
        <row r="1816">
          <cell r="B1816">
            <v>52161517</v>
          </cell>
          <cell r="C1816" t="str">
            <v>Compensadores</v>
          </cell>
          <cell r="D1816">
            <v>541</v>
          </cell>
          <cell r="E1816">
            <v>25000000</v>
          </cell>
          <cell r="F1816" t="str">
            <v>UNIDAD</v>
          </cell>
        </row>
        <row r="1817">
          <cell r="B1817">
            <v>52161518</v>
          </cell>
          <cell r="C1817" t="str">
            <v>Receptores de sistema de posicionar global</v>
          </cell>
          <cell r="D1817">
            <v>541</v>
          </cell>
          <cell r="E1817">
            <v>3975000</v>
          </cell>
          <cell r="F1817" t="str">
            <v>UNIDAD</v>
          </cell>
        </row>
        <row r="1818">
          <cell r="B1818">
            <v>52161520</v>
          </cell>
          <cell r="C1818" t="str">
            <v>Microfonos</v>
          </cell>
          <cell r="D1818">
            <v>534</v>
          </cell>
          <cell r="E1818">
            <v>35000</v>
          </cell>
          <cell r="F1818" t="str">
            <v>JUEGO</v>
          </cell>
        </row>
        <row r="1819">
          <cell r="B1819">
            <v>52161523</v>
          </cell>
          <cell r="C1819" t="str">
            <v>Receptores o transmisores de radiofrecuencia</v>
          </cell>
          <cell r="D1819">
            <v>541</v>
          </cell>
          <cell r="E1819">
            <v>16000000</v>
          </cell>
          <cell r="F1819" t="str">
            <v>UNIDAD</v>
          </cell>
        </row>
        <row r="1820">
          <cell r="B1820">
            <v>52161524</v>
          </cell>
          <cell r="C1820" t="str">
            <v>Receptores de Radio</v>
          </cell>
          <cell r="D1820">
            <v>541</v>
          </cell>
          <cell r="E1820">
            <v>972000</v>
          </cell>
          <cell r="F1820" t="str">
            <v>UNIDAD</v>
          </cell>
        </row>
        <row r="1821">
          <cell r="B1821">
            <v>52161529</v>
          </cell>
          <cell r="C1821" t="str">
            <v>Grabadores o Tocadores para Cintas de Video</v>
          </cell>
          <cell r="D1821">
            <v>541</v>
          </cell>
          <cell r="E1821">
            <v>18000</v>
          </cell>
          <cell r="F1821" t="str">
            <v>UNIDAD</v>
          </cell>
        </row>
        <row r="1822">
          <cell r="B1822">
            <v>52161533</v>
          </cell>
          <cell r="C1822" t="str">
            <v>Megafono</v>
          </cell>
          <cell r="D1822">
            <v>541</v>
          </cell>
          <cell r="E1822">
            <v>1500000</v>
          </cell>
          <cell r="F1822" t="str">
            <v>UNIDAD</v>
          </cell>
        </row>
        <row r="1823">
          <cell r="B1823">
            <v>52161539</v>
          </cell>
          <cell r="C1823" t="str">
            <v>Reproductor combinado de videodiscos digitales (DVD), discos de videocassettes (VCD) y discos compactos (CD)</v>
          </cell>
          <cell r="D1823">
            <v>541</v>
          </cell>
          <cell r="E1823">
            <v>480000</v>
          </cell>
          <cell r="F1823" t="str">
            <v>UNIDAD</v>
          </cell>
        </row>
        <row r="1824">
          <cell r="B1824">
            <v>52161601</v>
          </cell>
          <cell r="C1824" t="str">
            <v>Almacenamiento de cassettes</v>
          </cell>
          <cell r="D1824">
            <v>541</v>
          </cell>
          <cell r="E1824">
            <v>20000</v>
          </cell>
          <cell r="F1824" t="str">
            <v>UNIDAD</v>
          </cell>
        </row>
        <row r="1825">
          <cell r="B1825">
            <v>52161603</v>
          </cell>
          <cell r="C1825" t="str">
            <v>Adaptador de videocassette compacto</v>
          </cell>
          <cell r="D1825">
            <v>541</v>
          </cell>
          <cell r="E1825">
            <v>9000</v>
          </cell>
          <cell r="F1825" t="str">
            <v>UNIDAD</v>
          </cell>
        </row>
        <row r="1826">
          <cell r="B1826">
            <v>53101502</v>
          </cell>
          <cell r="C1826" t="str">
            <v>Pantalones de esport, pantalones y pantalones cortos para hombre</v>
          </cell>
          <cell r="D1826">
            <v>322</v>
          </cell>
          <cell r="E1826">
            <v>20000</v>
          </cell>
          <cell r="F1826" t="str">
            <v>UNIDAD</v>
          </cell>
        </row>
        <row r="1827">
          <cell r="B1827">
            <v>53101602</v>
          </cell>
          <cell r="C1827" t="str">
            <v>Camisas de hombre</v>
          </cell>
          <cell r="D1827">
            <v>322</v>
          </cell>
          <cell r="E1827">
            <v>55000</v>
          </cell>
          <cell r="F1827" t="str">
            <v>UNIDAD</v>
          </cell>
        </row>
        <row r="1828">
          <cell r="B1828">
            <v>53101802</v>
          </cell>
          <cell r="C1828" t="str">
            <v>Abrigos y chaquetas para hombre</v>
          </cell>
          <cell r="D1828">
            <v>322</v>
          </cell>
          <cell r="E1828">
            <v>2000000</v>
          </cell>
          <cell r="F1828" t="str">
            <v>UNIDAD</v>
          </cell>
        </row>
        <row r="1829">
          <cell r="B1829">
            <v>53101902</v>
          </cell>
          <cell r="C1829" t="str">
            <v>Trajes de hombre</v>
          </cell>
          <cell r="D1829">
            <v>322</v>
          </cell>
          <cell r="E1829">
            <v>150000</v>
          </cell>
          <cell r="F1829" t="str">
            <v>UNIDAD</v>
          </cell>
        </row>
        <row r="1830">
          <cell r="B1830">
            <v>53101904</v>
          </cell>
          <cell r="C1830" t="str">
            <v>Trajes de mujer</v>
          </cell>
          <cell r="D1830">
            <v>322</v>
          </cell>
          <cell r="E1830">
            <v>100000</v>
          </cell>
          <cell r="F1830" t="str">
            <v>UNIDAD</v>
          </cell>
        </row>
        <row r="1831">
          <cell r="B1831">
            <v>53102002</v>
          </cell>
          <cell r="C1831" t="str">
            <v>Vestidos, faldas, saris y kimonos para mujer</v>
          </cell>
          <cell r="D1831">
            <v>322</v>
          </cell>
          <cell r="E1831">
            <v>40000</v>
          </cell>
          <cell r="F1831" t="str">
            <v>UNIDAD</v>
          </cell>
        </row>
        <row r="1832">
          <cell r="B1832">
            <v>53102301</v>
          </cell>
          <cell r="C1832" t="str">
            <v>Camisetas</v>
          </cell>
          <cell r="D1832">
            <v>322</v>
          </cell>
          <cell r="E1832">
            <v>17000</v>
          </cell>
          <cell r="F1832" t="str">
            <v>UNIDAD</v>
          </cell>
        </row>
        <row r="1833">
          <cell r="B1833">
            <v>53102304</v>
          </cell>
          <cell r="C1833" t="str">
            <v>Sujetadores</v>
          </cell>
          <cell r="D1833">
            <v>322</v>
          </cell>
          <cell r="E1833">
            <v>8500</v>
          </cell>
          <cell r="F1833" t="str">
            <v>UNIDAD</v>
          </cell>
        </row>
        <row r="1834">
          <cell r="B1834">
            <v>53102402</v>
          </cell>
          <cell r="C1834" t="str">
            <v>Calcetines</v>
          </cell>
          <cell r="D1834">
            <v>322</v>
          </cell>
          <cell r="E1834">
            <v>5500</v>
          </cell>
          <cell r="F1834" t="str">
            <v>PAR</v>
          </cell>
        </row>
        <row r="1835">
          <cell r="B1835">
            <v>53102501</v>
          </cell>
          <cell r="C1835" t="str">
            <v>Cinturones o tirantes</v>
          </cell>
          <cell r="D1835">
            <v>322</v>
          </cell>
          <cell r="E1835">
            <v>190000</v>
          </cell>
          <cell r="F1835" t="str">
            <v>UNIDAD</v>
          </cell>
        </row>
        <row r="1836">
          <cell r="B1836">
            <v>53102502</v>
          </cell>
          <cell r="C1836" t="str">
            <v>Corbatas, fulares y bufandas</v>
          </cell>
          <cell r="D1836">
            <v>322</v>
          </cell>
          <cell r="E1836">
            <v>20000</v>
          </cell>
          <cell r="F1836" t="str">
            <v>UNIDAD</v>
          </cell>
        </row>
        <row r="1837">
          <cell r="B1837">
            <v>53102503</v>
          </cell>
          <cell r="C1837" t="str">
            <v>Sombreros</v>
          </cell>
          <cell r="D1837">
            <v>322</v>
          </cell>
          <cell r="E1837">
            <v>33000</v>
          </cell>
          <cell r="F1837" t="str">
            <v>UNIDAD</v>
          </cell>
        </row>
        <row r="1838">
          <cell r="B1838">
            <v>53102507</v>
          </cell>
          <cell r="C1838" t="str">
            <v>Perchas de ropa</v>
          </cell>
          <cell r="D1838">
            <v>541</v>
          </cell>
          <cell r="E1838">
            <v>36000</v>
          </cell>
          <cell r="F1838" t="str">
            <v>UNIDAD</v>
          </cell>
        </row>
        <row r="1839">
          <cell r="B1839">
            <v>53102512</v>
          </cell>
          <cell r="C1839" t="str">
            <v>panuelos</v>
          </cell>
          <cell r="D1839">
            <v>322</v>
          </cell>
          <cell r="E1839">
            <v>12000</v>
          </cell>
          <cell r="F1839" t="str">
            <v>UNDAD</v>
          </cell>
        </row>
        <row r="1840">
          <cell r="B1840">
            <v>53102516</v>
          </cell>
          <cell r="C1840" t="str">
            <v>Gorras</v>
          </cell>
          <cell r="D1840">
            <v>322</v>
          </cell>
          <cell r="E1840">
            <v>8000</v>
          </cell>
          <cell r="F1840" t="str">
            <v>UNIDAD</v>
          </cell>
        </row>
        <row r="1841">
          <cell r="B1841">
            <v>53102604</v>
          </cell>
          <cell r="C1841" t="str">
            <v>Pijamas, camisones y batas para mujer</v>
          </cell>
          <cell r="D1841">
            <v>322</v>
          </cell>
          <cell r="E1841">
            <v>32000</v>
          </cell>
          <cell r="F1841" t="str">
            <v>UNIDAD</v>
          </cell>
        </row>
        <row r="1842">
          <cell r="B1842">
            <v>53102701</v>
          </cell>
          <cell r="C1842" t="str">
            <v>Uniformes Militares</v>
          </cell>
          <cell r="D1842">
            <v>322</v>
          </cell>
          <cell r="E1842">
            <v>200000</v>
          </cell>
          <cell r="F1842" t="str">
            <v>UNIDAD</v>
          </cell>
        </row>
        <row r="1843">
          <cell r="B1843">
            <v>53102703</v>
          </cell>
          <cell r="C1843" t="str">
            <v>Uniformes de policia</v>
          </cell>
          <cell r="D1843">
            <v>322</v>
          </cell>
          <cell r="E1843">
            <v>100000</v>
          </cell>
          <cell r="F1843" t="str">
            <v>UNIDAD</v>
          </cell>
        </row>
        <row r="1844">
          <cell r="B1844">
            <v>53102706</v>
          </cell>
          <cell r="C1844" t="str">
            <v>Uniformes de seguridad</v>
          </cell>
          <cell r="D1844">
            <v>322</v>
          </cell>
          <cell r="E1844">
            <v>130000</v>
          </cell>
          <cell r="F1844" t="str">
            <v>UNIDAD</v>
          </cell>
        </row>
        <row r="1845">
          <cell r="B1845">
            <v>53102707</v>
          </cell>
          <cell r="C1845" t="str">
            <v>Bata medica</v>
          </cell>
          <cell r="D1845">
            <v>322</v>
          </cell>
          <cell r="E1845">
            <v>19800</v>
          </cell>
          <cell r="F1845" t="str">
            <v>UNIDAD</v>
          </cell>
        </row>
        <row r="1846">
          <cell r="B1846">
            <v>53102710</v>
          </cell>
          <cell r="C1846" t="str">
            <v>Uniformes empresariales</v>
          </cell>
          <cell r="D1846">
            <v>322</v>
          </cell>
          <cell r="E1846">
            <v>100000</v>
          </cell>
          <cell r="F1846" t="str">
            <v>UNIDAD</v>
          </cell>
        </row>
        <row r="1847">
          <cell r="B1847">
            <v>53102712</v>
          </cell>
          <cell r="C1847" t="str">
            <v>Uniformes de personal medico</v>
          </cell>
          <cell r="D1847">
            <v>322</v>
          </cell>
          <cell r="E1847">
            <v>97000</v>
          </cell>
          <cell r="F1847" t="str">
            <v>UNIDAD</v>
          </cell>
        </row>
        <row r="1848">
          <cell r="B1848">
            <v>53102902</v>
          </cell>
          <cell r="C1848" t="str">
            <v>Prendas de deporte de hombre</v>
          </cell>
          <cell r="D1848">
            <v>322</v>
          </cell>
          <cell r="E1848">
            <v>40000000</v>
          </cell>
          <cell r="F1848" t="str">
            <v>PAQUETE</v>
          </cell>
        </row>
        <row r="1849">
          <cell r="B1849">
            <v>53103001</v>
          </cell>
          <cell r="C1849" t="str">
            <v>Camisetas de caballero</v>
          </cell>
          <cell r="D1849">
            <v>322</v>
          </cell>
          <cell r="E1849">
            <v>14000</v>
          </cell>
          <cell r="F1849" t="str">
            <v>UNIDAD</v>
          </cell>
        </row>
        <row r="1850">
          <cell r="B1850">
            <v>53103101</v>
          </cell>
          <cell r="C1850" t="str">
            <v>Chalecos de caballero</v>
          </cell>
          <cell r="D1850">
            <v>322</v>
          </cell>
          <cell r="E1850">
            <v>100000</v>
          </cell>
          <cell r="F1850" t="str">
            <v>UNIDAD</v>
          </cell>
        </row>
        <row r="1851">
          <cell r="B1851">
            <v>53111501</v>
          </cell>
          <cell r="C1851" t="str">
            <v>Botas de hombre</v>
          </cell>
          <cell r="D1851">
            <v>324</v>
          </cell>
          <cell r="E1851">
            <v>115000</v>
          </cell>
          <cell r="F1851" t="str">
            <v>PAR</v>
          </cell>
        </row>
        <row r="1852">
          <cell r="B1852">
            <v>53111502</v>
          </cell>
          <cell r="C1852" t="str">
            <v>Botas de mujer</v>
          </cell>
          <cell r="D1852">
            <v>324</v>
          </cell>
          <cell r="E1852">
            <v>120000</v>
          </cell>
          <cell r="F1852" t="str">
            <v>PAR</v>
          </cell>
        </row>
        <row r="1853">
          <cell r="B1853">
            <v>53111601</v>
          </cell>
          <cell r="C1853" t="str">
            <v>Zapatos de hombre</v>
          </cell>
          <cell r="D1853">
            <v>324</v>
          </cell>
          <cell r="E1853">
            <v>61080</v>
          </cell>
          <cell r="F1853" t="str">
            <v>UNIDAD</v>
          </cell>
        </row>
        <row r="1854">
          <cell r="B1854">
            <v>53111602</v>
          </cell>
          <cell r="C1854" t="str">
            <v>Zapatos de mujer</v>
          </cell>
          <cell r="D1854">
            <v>324</v>
          </cell>
          <cell r="E1854">
            <v>25000</v>
          </cell>
          <cell r="F1854" t="str">
            <v>PAR</v>
          </cell>
        </row>
        <row r="1855">
          <cell r="B1855">
            <v>53111701</v>
          </cell>
          <cell r="C1855" t="str">
            <v>Zapatillas de hombre</v>
          </cell>
          <cell r="D1855">
            <v>324</v>
          </cell>
          <cell r="E1855">
            <v>3800</v>
          </cell>
          <cell r="F1855" t="str">
            <v>PAR</v>
          </cell>
        </row>
        <row r="1856">
          <cell r="B1856">
            <v>53111901</v>
          </cell>
          <cell r="C1856" t="str">
            <v>Calzado deportivo de hombre</v>
          </cell>
          <cell r="D1856">
            <v>324</v>
          </cell>
          <cell r="E1856">
            <v>150000</v>
          </cell>
          <cell r="F1856" t="str">
            <v>PAR</v>
          </cell>
        </row>
        <row r="1857">
          <cell r="B1857">
            <v>53111903</v>
          </cell>
          <cell r="C1857" t="str">
            <v>Calzado deportivo de nino</v>
          </cell>
          <cell r="D1857">
            <v>324</v>
          </cell>
          <cell r="E1857">
            <v>60000</v>
          </cell>
          <cell r="F1857" t="str">
            <v>PAR</v>
          </cell>
        </row>
        <row r="1858">
          <cell r="B1858">
            <v>53112002</v>
          </cell>
          <cell r="C1858" t="str">
            <v>cordones de calzados</v>
          </cell>
          <cell r="D1858">
            <v>324</v>
          </cell>
          <cell r="E1858">
            <v>800</v>
          </cell>
          <cell r="F1858" t="str">
            <v>PAR</v>
          </cell>
        </row>
        <row r="1859">
          <cell r="B1859">
            <v>53121704</v>
          </cell>
          <cell r="C1859" t="str">
            <v>Portafolios</v>
          </cell>
          <cell r="D1859">
            <v>325</v>
          </cell>
          <cell r="E1859">
            <v>32164</v>
          </cell>
          <cell r="F1859" t="str">
            <v>UNIDAD</v>
          </cell>
        </row>
        <row r="1860">
          <cell r="B1860">
            <v>53131503</v>
          </cell>
          <cell r="C1860" t="str">
            <v>Cepillos de dientes</v>
          </cell>
          <cell r="D1860">
            <v>341</v>
          </cell>
          <cell r="E1860">
            <v>1418</v>
          </cell>
          <cell r="F1860" t="str">
            <v>UNIDAD</v>
          </cell>
        </row>
        <row r="1861">
          <cell r="B1861">
            <v>53131507</v>
          </cell>
          <cell r="C1861" t="str">
            <v>palillos</v>
          </cell>
          <cell r="D1861">
            <v>341</v>
          </cell>
          <cell r="E1861">
            <v>1000</v>
          </cell>
          <cell r="F1861" t="str">
            <v>CAJA</v>
          </cell>
        </row>
        <row r="1862">
          <cell r="B1862">
            <v>53131508</v>
          </cell>
          <cell r="C1862" t="str">
            <v>Tabletas para limpiar las protesis dentales</v>
          </cell>
          <cell r="D1862">
            <v>341</v>
          </cell>
          <cell r="E1862">
            <v>8267</v>
          </cell>
          <cell r="F1862" t="str">
            <v>Unidad (Nr</v>
          </cell>
        </row>
        <row r="1863">
          <cell r="B1863">
            <v>53131601</v>
          </cell>
          <cell r="C1863" t="str">
            <v>Gorros de ducha</v>
          </cell>
          <cell r="D1863">
            <v>352</v>
          </cell>
          <cell r="E1863">
            <v>400</v>
          </cell>
          <cell r="F1863" t="str">
            <v>UNIDAD</v>
          </cell>
        </row>
        <row r="1864">
          <cell r="B1864">
            <v>53131606</v>
          </cell>
          <cell r="C1864" t="str">
            <v>Desodorantes</v>
          </cell>
          <cell r="D1864">
            <v>341</v>
          </cell>
          <cell r="E1864">
            <v>10890</v>
          </cell>
          <cell r="F1864" t="str">
            <v>LITRO</v>
          </cell>
        </row>
        <row r="1865">
          <cell r="B1865">
            <v>53131608</v>
          </cell>
          <cell r="C1865" t="str">
            <v>Jabones</v>
          </cell>
          <cell r="D1865">
            <v>341</v>
          </cell>
          <cell r="E1865">
            <v>6800</v>
          </cell>
          <cell r="F1865" t="str">
            <v>PAQUETE</v>
          </cell>
        </row>
        <row r="1866">
          <cell r="B1866">
            <v>53131616</v>
          </cell>
          <cell r="C1866" t="str">
            <v>Cremas o lociones parafarmaceuticas</v>
          </cell>
          <cell r="D1866">
            <v>341</v>
          </cell>
          <cell r="E1866">
            <v>19400</v>
          </cell>
          <cell r="F1866" t="str">
            <v>UNIDAD</v>
          </cell>
        </row>
        <row r="1867">
          <cell r="B1867">
            <v>53131620</v>
          </cell>
          <cell r="C1867" t="str">
            <v>Perfumes o colonias o fragancias</v>
          </cell>
          <cell r="D1867">
            <v>341</v>
          </cell>
          <cell r="E1867">
            <v>14000</v>
          </cell>
          <cell r="F1867" t="str">
            <v>FRASCO</v>
          </cell>
        </row>
        <row r="1868">
          <cell r="B1868">
            <v>53131628</v>
          </cell>
          <cell r="C1868" t="str">
            <v>Champus</v>
          </cell>
          <cell r="D1868">
            <v>341</v>
          </cell>
          <cell r="E1868">
            <v>10450</v>
          </cell>
          <cell r="F1868" t="str">
            <v>UNIDAD</v>
          </cell>
        </row>
        <row r="1869">
          <cell r="B1869">
            <v>53141501</v>
          </cell>
          <cell r="C1869" t="str">
            <v>Alfileres rectos</v>
          </cell>
          <cell r="D1869">
            <v>323</v>
          </cell>
          <cell r="E1869">
            <v>4100</v>
          </cell>
          <cell r="F1869" t="str">
            <v>CAJA</v>
          </cell>
        </row>
        <row r="1870">
          <cell r="B1870">
            <v>53141503</v>
          </cell>
          <cell r="C1870" t="str">
            <v>Cremalleras</v>
          </cell>
          <cell r="D1870">
            <v>323</v>
          </cell>
          <cell r="E1870">
            <v>125000</v>
          </cell>
          <cell r="F1870" t="str">
            <v>UNIDAD</v>
          </cell>
        </row>
        <row r="1871">
          <cell r="B1871">
            <v>53141504</v>
          </cell>
          <cell r="C1871" t="str">
            <v>Hebillas</v>
          </cell>
          <cell r="D1871">
            <v>323</v>
          </cell>
          <cell r="E1871">
            <v>4800</v>
          </cell>
          <cell r="F1871" t="str">
            <v>UNIDAD</v>
          </cell>
        </row>
        <row r="1872">
          <cell r="B1872">
            <v>53141505</v>
          </cell>
          <cell r="C1872" t="str">
            <v>Botones</v>
          </cell>
          <cell r="D1872">
            <v>323</v>
          </cell>
          <cell r="E1872">
            <v>3500</v>
          </cell>
          <cell r="F1872" t="str">
            <v>UNIDAD</v>
          </cell>
        </row>
        <row r="1873">
          <cell r="B1873">
            <v>53141506</v>
          </cell>
          <cell r="C1873" t="str">
            <v>Cierres</v>
          </cell>
          <cell r="D1873">
            <v>323</v>
          </cell>
          <cell r="E1873">
            <v>500</v>
          </cell>
          <cell r="F1873" t="str">
            <v>UNIDAD</v>
          </cell>
        </row>
        <row r="1874">
          <cell r="B1874">
            <v>53141507</v>
          </cell>
          <cell r="C1874" t="str">
            <v>Broches</v>
          </cell>
          <cell r="D1874">
            <v>323</v>
          </cell>
          <cell r="E1874">
            <v>4000</v>
          </cell>
          <cell r="F1874" t="str">
            <v>UNIDAD</v>
          </cell>
        </row>
        <row r="1875">
          <cell r="B1875">
            <v>53141605</v>
          </cell>
          <cell r="C1875" t="str">
            <v>Agujas de coser</v>
          </cell>
          <cell r="D1875">
            <v>323</v>
          </cell>
          <cell r="E1875">
            <v>6000</v>
          </cell>
          <cell r="F1875" t="str">
            <v>UNIDAD</v>
          </cell>
        </row>
        <row r="1876">
          <cell r="B1876">
            <v>53141608</v>
          </cell>
          <cell r="C1876" t="str">
            <v>Aguja de jareta</v>
          </cell>
          <cell r="D1876">
            <v>323</v>
          </cell>
          <cell r="E1876">
            <v>11000</v>
          </cell>
          <cell r="F1876" t="str">
            <v>UNIDAD</v>
          </cell>
        </row>
        <row r="1877">
          <cell r="B1877">
            <v>53141613</v>
          </cell>
          <cell r="C1877" t="str">
            <v>Papel de transferencia</v>
          </cell>
          <cell r="D1877">
            <v>331</v>
          </cell>
          <cell r="E1877">
            <v>268191</v>
          </cell>
          <cell r="F1877" t="str">
            <v>CAJA</v>
          </cell>
        </row>
        <row r="1878">
          <cell r="B1878">
            <v>53141614</v>
          </cell>
          <cell r="C1878" t="str">
            <v>Agujas de tapiceria</v>
          </cell>
          <cell r="D1878">
            <v>323</v>
          </cell>
          <cell r="E1878">
            <v>33000</v>
          </cell>
          <cell r="F1878" t="str">
            <v>CAJA</v>
          </cell>
        </row>
        <row r="1879">
          <cell r="B1879">
            <v>53141619</v>
          </cell>
          <cell r="C1879" t="str">
            <v>Imanes</v>
          </cell>
          <cell r="D1879">
            <v>323</v>
          </cell>
          <cell r="E1879">
            <v>35000</v>
          </cell>
          <cell r="F1879" t="str">
            <v>CAJA</v>
          </cell>
        </row>
        <row r="1880">
          <cell r="B1880">
            <v>53141627</v>
          </cell>
          <cell r="C1880" t="str">
            <v>Agujas de ganchillo</v>
          </cell>
          <cell r="D1880">
            <v>323</v>
          </cell>
          <cell r="E1880">
            <v>3200</v>
          </cell>
          <cell r="F1880" t="str">
            <v>UNIDAD</v>
          </cell>
        </row>
        <row r="1881">
          <cell r="B1881">
            <v>55101501</v>
          </cell>
          <cell r="C1881" t="str">
            <v>Cartas, mapas o atlas</v>
          </cell>
          <cell r="D1881">
            <v>534</v>
          </cell>
          <cell r="E1881">
            <v>144000</v>
          </cell>
          <cell r="F1881" t="str">
            <v>UNIDAD</v>
          </cell>
        </row>
        <row r="1882">
          <cell r="B1882">
            <v>55101503</v>
          </cell>
          <cell r="C1882" t="str">
            <v>Catalogos</v>
          </cell>
          <cell r="D1882">
            <v>262</v>
          </cell>
          <cell r="E1882">
            <v>120000</v>
          </cell>
          <cell r="F1882" t="str">
            <v>UNIDAD</v>
          </cell>
        </row>
        <row r="1883">
          <cell r="B1883">
            <v>55101504</v>
          </cell>
          <cell r="C1883" t="str">
            <v>Periodicos</v>
          </cell>
          <cell r="D1883">
            <v>262</v>
          </cell>
          <cell r="E1883">
            <v>4000</v>
          </cell>
          <cell r="F1883" t="str">
            <v>UNIDAD</v>
          </cell>
        </row>
        <row r="1884">
          <cell r="B1884">
            <v>55101506</v>
          </cell>
          <cell r="C1884" t="str">
            <v>Revistas</v>
          </cell>
          <cell r="D1884">
            <v>262</v>
          </cell>
          <cell r="E1884">
            <v>25000</v>
          </cell>
          <cell r="F1884" t="str">
            <v>UNIDAD</v>
          </cell>
        </row>
        <row r="1885">
          <cell r="B1885">
            <v>55101509</v>
          </cell>
          <cell r="C1885" t="str">
            <v>Libros de texto educativos o vocacionales</v>
          </cell>
          <cell r="D1885">
            <v>534</v>
          </cell>
          <cell r="E1885">
            <v>9000</v>
          </cell>
          <cell r="F1885" t="str">
            <v>UNIDAD</v>
          </cell>
        </row>
        <row r="1886">
          <cell r="B1886">
            <v>55101513</v>
          </cell>
          <cell r="C1886" t="str">
            <v>Cromos</v>
          </cell>
          <cell r="D1886">
            <v>429</v>
          </cell>
          <cell r="E1886">
            <v>16609</v>
          </cell>
          <cell r="F1886" t="str">
            <v>CAJA</v>
          </cell>
        </row>
        <row r="1887">
          <cell r="B1887">
            <v>55101519</v>
          </cell>
          <cell r="C1887" t="str">
            <v>Publicaciones periodicas</v>
          </cell>
          <cell r="D1887">
            <v>262</v>
          </cell>
          <cell r="E1887">
            <v>4200000</v>
          </cell>
          <cell r="F1887" t="str">
            <v>UNIDAD</v>
          </cell>
        </row>
        <row r="1888">
          <cell r="B1888">
            <v>55101520</v>
          </cell>
          <cell r="C1888" t="str">
            <v>Hojas o Folletos de Instrucciones</v>
          </cell>
          <cell r="D1888">
            <v>262</v>
          </cell>
          <cell r="E1888">
            <v>58333</v>
          </cell>
          <cell r="F1888" t="str">
            <v>UNIDAD</v>
          </cell>
        </row>
        <row r="1889">
          <cell r="B1889">
            <v>55101523</v>
          </cell>
          <cell r="C1889" t="str">
            <v>Libros de ejercicios</v>
          </cell>
          <cell r="D1889">
            <v>336</v>
          </cell>
          <cell r="E1889">
            <v>22000</v>
          </cell>
          <cell r="F1889" t="str">
            <v>UNIDAD</v>
          </cell>
        </row>
        <row r="1890">
          <cell r="B1890">
            <v>55101524</v>
          </cell>
          <cell r="C1890" t="str">
            <v>Libros de referencias para bibliotecas</v>
          </cell>
          <cell r="D1890">
            <v>534</v>
          </cell>
          <cell r="E1890">
            <v>20700</v>
          </cell>
          <cell r="F1890" t="str">
            <v>UNIDAD</v>
          </cell>
        </row>
        <row r="1891">
          <cell r="B1891">
            <v>55101526</v>
          </cell>
          <cell r="C1891" t="str">
            <v>Diccionarios</v>
          </cell>
          <cell r="D1891">
            <v>534</v>
          </cell>
          <cell r="E1891">
            <v>600000</v>
          </cell>
          <cell r="F1891" t="str">
            <v>UNIDAD</v>
          </cell>
        </row>
        <row r="1892">
          <cell r="B1892">
            <v>55111511</v>
          </cell>
          <cell r="C1892" t="str">
            <v>Peliculas de cine en cinta de video</v>
          </cell>
          <cell r="D1892">
            <v>534</v>
          </cell>
          <cell r="E1892">
            <v>40000</v>
          </cell>
          <cell r="F1892" t="str">
            <v>UNIDAD</v>
          </cell>
        </row>
        <row r="1893">
          <cell r="B1893">
            <v>55111513</v>
          </cell>
          <cell r="C1893" t="str">
            <v>Textos vocacionales o educativos electronicos</v>
          </cell>
          <cell r="D1893">
            <v>534</v>
          </cell>
          <cell r="E1893">
            <v>400000</v>
          </cell>
          <cell r="F1893" t="str">
            <v>UNIDAD</v>
          </cell>
        </row>
        <row r="1894">
          <cell r="B1894">
            <v>55121608</v>
          </cell>
          <cell r="C1894" t="str">
            <v>Etiquetas de codigo de barras</v>
          </cell>
          <cell r="D1894">
            <v>333</v>
          </cell>
          <cell r="E1894">
            <v>18000</v>
          </cell>
          <cell r="F1894" t="str">
            <v>CAJA</v>
          </cell>
        </row>
        <row r="1895">
          <cell r="B1895">
            <v>55121611</v>
          </cell>
          <cell r="C1895" t="str">
            <v>Cintas para etiquetar</v>
          </cell>
          <cell r="D1895">
            <v>342</v>
          </cell>
          <cell r="E1895">
            <v>48400</v>
          </cell>
          <cell r="F1895" t="str">
            <v>UNIDAD</v>
          </cell>
        </row>
        <row r="1896">
          <cell r="B1896">
            <v>55121616</v>
          </cell>
          <cell r="C1896" t="str">
            <v>Banderitas autoadhesivas</v>
          </cell>
          <cell r="D1896">
            <v>333</v>
          </cell>
          <cell r="E1896">
            <v>21000</v>
          </cell>
          <cell r="F1896" t="str">
            <v>UNIDAD</v>
          </cell>
        </row>
        <row r="1897">
          <cell r="B1897">
            <v>55121619</v>
          </cell>
          <cell r="C1897" t="str">
            <v>Etiquetas no adhesivas</v>
          </cell>
          <cell r="D1897">
            <v>333</v>
          </cell>
          <cell r="E1897">
            <v>200</v>
          </cell>
          <cell r="F1897" t="str">
            <v>Unidad (Nr</v>
          </cell>
        </row>
        <row r="1898">
          <cell r="B1898">
            <v>55121701</v>
          </cell>
          <cell r="C1898" t="str">
            <v>Placas metalicas indicadoras del nombre</v>
          </cell>
          <cell r="D1898">
            <v>397</v>
          </cell>
          <cell r="E1898">
            <v>1815</v>
          </cell>
          <cell r="F1898" t="str">
            <v>UNIDAD</v>
          </cell>
        </row>
        <row r="1899">
          <cell r="B1899">
            <v>55121704</v>
          </cell>
          <cell r="C1899" t="str">
            <v>Senales de seguridad</v>
          </cell>
          <cell r="D1899">
            <v>536</v>
          </cell>
          <cell r="E1899">
            <v>340000</v>
          </cell>
          <cell r="F1899" t="str">
            <v>UNIDAD</v>
          </cell>
        </row>
        <row r="1900">
          <cell r="B1900">
            <v>55121705</v>
          </cell>
          <cell r="C1900" t="str">
            <v>Senales autoadhesivas</v>
          </cell>
          <cell r="D1900">
            <v>334</v>
          </cell>
          <cell r="E1900">
            <v>5390</v>
          </cell>
          <cell r="F1900" t="str">
            <v>BLOCK</v>
          </cell>
        </row>
        <row r="1901">
          <cell r="B1901">
            <v>55121706</v>
          </cell>
          <cell r="C1901" t="str">
            <v>Banderas</v>
          </cell>
          <cell r="D1901">
            <v>323</v>
          </cell>
          <cell r="E1901">
            <v>300000</v>
          </cell>
          <cell r="F1901" t="str">
            <v>UNIDAD</v>
          </cell>
        </row>
        <row r="1902">
          <cell r="B1902">
            <v>55121714</v>
          </cell>
          <cell r="C1902" t="str">
            <v>Banderolas</v>
          </cell>
          <cell r="D1902">
            <v>536</v>
          </cell>
          <cell r="E1902">
            <v>3850</v>
          </cell>
          <cell r="F1902" t="str">
            <v>METRO</v>
          </cell>
        </row>
        <row r="1903">
          <cell r="B1903">
            <v>55121715</v>
          </cell>
          <cell r="C1903" t="str">
            <v>Banderas o accesorios</v>
          </cell>
          <cell r="D1903">
            <v>536</v>
          </cell>
          <cell r="E1903">
            <v>210000</v>
          </cell>
          <cell r="F1903" t="str">
            <v>JUEGO</v>
          </cell>
        </row>
        <row r="1904">
          <cell r="B1904">
            <v>55121722</v>
          </cell>
          <cell r="C1904" t="str">
            <v>Mastiles de bandera, piezas o accesorios</v>
          </cell>
          <cell r="D1904">
            <v>536</v>
          </cell>
          <cell r="E1904">
            <v>142080</v>
          </cell>
          <cell r="F1904" t="str">
            <v>UNIDAD</v>
          </cell>
        </row>
        <row r="1905">
          <cell r="B1905">
            <v>55121725</v>
          </cell>
          <cell r="C1905" t="str">
            <v>Kits de senalizacion</v>
          </cell>
          <cell r="D1905">
            <v>536</v>
          </cell>
          <cell r="E1905">
            <v>124000</v>
          </cell>
          <cell r="F1905" t="str">
            <v>UNIDAD</v>
          </cell>
        </row>
        <row r="1906">
          <cell r="B1906">
            <v>55121727</v>
          </cell>
          <cell r="C1906" t="str">
            <v>Letreros</v>
          </cell>
          <cell r="D1906">
            <v>536</v>
          </cell>
          <cell r="E1906">
            <v>2400000</v>
          </cell>
          <cell r="F1906" t="str">
            <v>UNIDAD</v>
          </cell>
        </row>
        <row r="1907">
          <cell r="B1907">
            <v>56101502</v>
          </cell>
          <cell r="C1907" t="str">
            <v>Sofas</v>
          </cell>
          <cell r="D1907">
            <v>541</v>
          </cell>
          <cell r="E1907">
            <v>951800</v>
          </cell>
          <cell r="F1907" t="str">
            <v>JUEGO</v>
          </cell>
        </row>
        <row r="1908">
          <cell r="B1908">
            <v>56101503</v>
          </cell>
          <cell r="C1908" t="str">
            <v>Percheros para abrigos</v>
          </cell>
          <cell r="D1908">
            <v>541</v>
          </cell>
          <cell r="E1908">
            <v>200000</v>
          </cell>
          <cell r="F1908" t="str">
            <v>UNIDAD</v>
          </cell>
        </row>
        <row r="1909">
          <cell r="B1909">
            <v>56101504</v>
          </cell>
          <cell r="C1909" t="str">
            <v>Sillas</v>
          </cell>
          <cell r="D1909">
            <v>541</v>
          </cell>
          <cell r="E1909">
            <v>25000</v>
          </cell>
          <cell r="F1909" t="str">
            <v>UNIDAD</v>
          </cell>
        </row>
        <row r="1910">
          <cell r="B1910">
            <v>56101507</v>
          </cell>
          <cell r="C1910" t="str">
            <v>Estantes para libros</v>
          </cell>
          <cell r="D1910">
            <v>541</v>
          </cell>
          <cell r="E1910">
            <v>1200000</v>
          </cell>
          <cell r="F1910" t="str">
            <v>UNIDAD</v>
          </cell>
        </row>
        <row r="1911">
          <cell r="B1911">
            <v>56101508</v>
          </cell>
          <cell r="C1911" t="str">
            <v>Colchones o sets de cama</v>
          </cell>
          <cell r="D1911">
            <v>541</v>
          </cell>
          <cell r="E1911">
            <v>60000</v>
          </cell>
          <cell r="F1911" t="str">
            <v>UNIDAD</v>
          </cell>
        </row>
        <row r="1912">
          <cell r="B1912">
            <v>56101515</v>
          </cell>
          <cell r="C1912" t="str">
            <v>Camas</v>
          </cell>
          <cell r="D1912">
            <v>541</v>
          </cell>
          <cell r="E1912">
            <v>500000</v>
          </cell>
          <cell r="F1912" t="str">
            <v>UNIDAD</v>
          </cell>
        </row>
        <row r="1913">
          <cell r="B1913">
            <v>56101518</v>
          </cell>
          <cell r="C1913" t="str">
            <v>Estantes de pared</v>
          </cell>
          <cell r="D1913">
            <v>541</v>
          </cell>
          <cell r="E1913">
            <v>980000</v>
          </cell>
          <cell r="F1913" t="str">
            <v>UNIDAD</v>
          </cell>
        </row>
        <row r="1914">
          <cell r="B1914">
            <v>56101519</v>
          </cell>
          <cell r="C1914" t="str">
            <v>Mesas</v>
          </cell>
          <cell r="D1914">
            <v>541</v>
          </cell>
          <cell r="E1914">
            <v>2125000</v>
          </cell>
          <cell r="F1914" t="str">
            <v>UNIDAD</v>
          </cell>
        </row>
        <row r="1915">
          <cell r="B1915">
            <v>56101520</v>
          </cell>
          <cell r="C1915" t="str">
            <v>Armarios</v>
          </cell>
          <cell r="D1915">
            <v>541</v>
          </cell>
          <cell r="E1915">
            <v>850000</v>
          </cell>
          <cell r="F1915" t="str">
            <v>Unidad (Nr</v>
          </cell>
        </row>
        <row r="1916">
          <cell r="B1916">
            <v>56101522</v>
          </cell>
          <cell r="C1916" t="str">
            <v>Sillon</v>
          </cell>
          <cell r="D1916">
            <v>541</v>
          </cell>
          <cell r="E1916">
            <v>400000</v>
          </cell>
          <cell r="F1916" t="str">
            <v>UNIDAD</v>
          </cell>
        </row>
        <row r="1917">
          <cell r="B1917">
            <v>56101529</v>
          </cell>
          <cell r="C1917" t="str">
            <v>Estantes de revistas</v>
          </cell>
          <cell r="D1917">
            <v>541</v>
          </cell>
          <cell r="E1917">
            <v>11308</v>
          </cell>
          <cell r="F1917" t="str">
            <v>UNIDAD</v>
          </cell>
        </row>
        <row r="1918">
          <cell r="B1918">
            <v>56101536</v>
          </cell>
          <cell r="C1918" t="str">
            <v>Tripodes de instrumentos</v>
          </cell>
          <cell r="D1918">
            <v>541</v>
          </cell>
          <cell r="E1918">
            <v>2000000</v>
          </cell>
          <cell r="F1918" t="str">
            <v>UNIDAD</v>
          </cell>
        </row>
        <row r="1919">
          <cell r="B1919">
            <v>56101539</v>
          </cell>
          <cell r="C1919" t="str">
            <v>Armazones de cama, piezas o accesorios</v>
          </cell>
          <cell r="D1919">
            <v>541</v>
          </cell>
          <cell r="E1919">
            <v>360000</v>
          </cell>
          <cell r="F1919" t="str">
            <v>UNIDAD</v>
          </cell>
        </row>
        <row r="1920">
          <cell r="B1920">
            <v>56101603</v>
          </cell>
          <cell r="C1920" t="str">
            <v>Mesas al aire libre o mesas de picnic</v>
          </cell>
          <cell r="D1920">
            <v>541</v>
          </cell>
          <cell r="E1920">
            <v>18000</v>
          </cell>
          <cell r="F1920" t="str">
            <v>UNIDAD</v>
          </cell>
        </row>
        <row r="1921">
          <cell r="B1921">
            <v>56101703</v>
          </cell>
          <cell r="C1921" t="str">
            <v>Escritorios</v>
          </cell>
          <cell r="D1921">
            <v>541</v>
          </cell>
          <cell r="E1921">
            <v>500000</v>
          </cell>
          <cell r="F1921" t="str">
            <v>UNIDAD</v>
          </cell>
        </row>
        <row r="1922">
          <cell r="B1922">
            <v>56101705</v>
          </cell>
          <cell r="C1922" t="str">
            <v>Vitrinas</v>
          </cell>
          <cell r="D1922">
            <v>541</v>
          </cell>
          <cell r="E1922">
            <v>500000</v>
          </cell>
          <cell r="F1922" t="str">
            <v>UNIDAD</v>
          </cell>
        </row>
        <row r="1923">
          <cell r="B1923">
            <v>56101711</v>
          </cell>
          <cell r="C1923" t="str">
            <v>Conectores de muebles modulares</v>
          </cell>
          <cell r="D1923">
            <v>541</v>
          </cell>
          <cell r="E1923">
            <v>217800</v>
          </cell>
          <cell r="F1923" t="str">
            <v>UNIDAD</v>
          </cell>
        </row>
        <row r="1924">
          <cell r="B1924">
            <v>56101712</v>
          </cell>
          <cell r="C1924" t="str">
            <v>Pedestales</v>
          </cell>
          <cell r="D1924">
            <v>541</v>
          </cell>
          <cell r="E1924">
            <v>1327000</v>
          </cell>
          <cell r="F1924" t="str">
            <v>UNIDAD</v>
          </cell>
        </row>
        <row r="1925">
          <cell r="B1925">
            <v>56101714</v>
          </cell>
          <cell r="C1925" t="str">
            <v>Organizadores de documentos</v>
          </cell>
          <cell r="D1925">
            <v>541</v>
          </cell>
          <cell r="E1925">
            <v>1860000</v>
          </cell>
          <cell r="F1925" t="str">
            <v>UNIDAD</v>
          </cell>
        </row>
        <row r="1926">
          <cell r="B1926">
            <v>56101806</v>
          </cell>
          <cell r="C1926" t="str">
            <v>Sillas altas o accesorios</v>
          </cell>
          <cell r="D1926">
            <v>541</v>
          </cell>
          <cell r="E1926">
            <v>704000</v>
          </cell>
          <cell r="F1926" t="str">
            <v>UNIDAD</v>
          </cell>
        </row>
        <row r="1927">
          <cell r="B1927">
            <v>56101811</v>
          </cell>
          <cell r="C1927" t="str">
            <v>Palanganas de bebe o cunas</v>
          </cell>
          <cell r="D1927">
            <v>396</v>
          </cell>
          <cell r="E1927">
            <v>10500</v>
          </cell>
          <cell r="F1927" t="str">
            <v>UNIDAD</v>
          </cell>
        </row>
        <row r="1928">
          <cell r="B1928">
            <v>56111906</v>
          </cell>
          <cell r="C1928" t="str">
            <v>Estantes, cajones o armarios industriales</v>
          </cell>
          <cell r="D1928">
            <v>533</v>
          </cell>
          <cell r="E1928">
            <v>980000</v>
          </cell>
          <cell r="F1928" t="str">
            <v>UNIDAD</v>
          </cell>
        </row>
        <row r="1929">
          <cell r="B1929">
            <v>56112108</v>
          </cell>
          <cell r="C1929" t="str">
            <v>Conjunto de escritorio y sillon</v>
          </cell>
          <cell r="D1929">
            <v>541</v>
          </cell>
          <cell r="E1929">
            <v>2000000</v>
          </cell>
          <cell r="F1929" t="str">
            <v>Evento</v>
          </cell>
        </row>
        <row r="1930">
          <cell r="B1930">
            <v>56121006</v>
          </cell>
          <cell r="C1930" t="str">
            <v>Bancos tapizados</v>
          </cell>
          <cell r="D1930">
            <v>541</v>
          </cell>
          <cell r="E1930">
            <v>429000</v>
          </cell>
          <cell r="F1930" t="str">
            <v>UNIDAD</v>
          </cell>
        </row>
        <row r="1931">
          <cell r="B1931">
            <v>56121201</v>
          </cell>
          <cell r="C1931" t="str">
            <v>Divanes de primeros auxilios</v>
          </cell>
          <cell r="D1931">
            <v>541</v>
          </cell>
          <cell r="E1931">
            <v>170</v>
          </cell>
          <cell r="F1931" t="str">
            <v>UNIDAD</v>
          </cell>
        </row>
        <row r="1932">
          <cell r="B1932">
            <v>56121401</v>
          </cell>
          <cell r="C1932" t="str">
            <v>Mesas con bancos moviles</v>
          </cell>
          <cell r="D1932">
            <v>541</v>
          </cell>
          <cell r="E1932">
            <v>17500000</v>
          </cell>
          <cell r="F1932" t="str">
            <v>UNIDAD</v>
          </cell>
        </row>
        <row r="1933">
          <cell r="B1933">
            <v>56121502</v>
          </cell>
          <cell r="C1933" t="str">
            <v>Sillas de aula</v>
          </cell>
          <cell r="D1933">
            <v>541</v>
          </cell>
          <cell r="E1933">
            <v>120000</v>
          </cell>
          <cell r="F1933" t="str">
            <v>UNIDAD</v>
          </cell>
        </row>
        <row r="1934">
          <cell r="B1934">
            <v>56121503</v>
          </cell>
          <cell r="C1934" t="str">
            <v>Bancos de aula</v>
          </cell>
          <cell r="D1934">
            <v>541</v>
          </cell>
          <cell r="E1934">
            <v>229000</v>
          </cell>
          <cell r="F1934" t="str">
            <v>UNIDAD</v>
          </cell>
        </row>
        <row r="1935">
          <cell r="B1935">
            <v>56121506</v>
          </cell>
          <cell r="C1935" t="str">
            <v>Pupitres</v>
          </cell>
          <cell r="D1935">
            <v>541</v>
          </cell>
          <cell r="E1935">
            <v>40000</v>
          </cell>
          <cell r="F1935" t="str">
            <v>UNIDAD</v>
          </cell>
        </row>
        <row r="1936">
          <cell r="B1936">
            <v>56121605</v>
          </cell>
          <cell r="C1936" t="str">
            <v>Paneles de juego o separadores de espacio de altura baja</v>
          </cell>
          <cell r="D1936">
            <v>534</v>
          </cell>
          <cell r="E1936">
            <v>170000</v>
          </cell>
          <cell r="F1936" t="str">
            <v>METRO</v>
          </cell>
        </row>
        <row r="1937">
          <cell r="B1937">
            <v>56121805</v>
          </cell>
          <cell r="C1937" t="str">
            <v>Documentos planos</v>
          </cell>
          <cell r="D1937">
            <v>541</v>
          </cell>
          <cell r="E1937">
            <v>9500</v>
          </cell>
          <cell r="F1937" t="str">
            <v>UNIDAD</v>
          </cell>
        </row>
        <row r="1938">
          <cell r="B1938">
            <v>56122001</v>
          </cell>
          <cell r="C1938" t="str">
            <v>Mesas de trabajo de laboratorio</v>
          </cell>
          <cell r="D1938">
            <v>541</v>
          </cell>
          <cell r="E1938">
            <v>1000000</v>
          </cell>
          <cell r="F1938" t="str">
            <v>UNIDAD</v>
          </cell>
        </row>
        <row r="1939">
          <cell r="B1939">
            <v>60101006</v>
          </cell>
          <cell r="C1939" t="str">
            <v>Kits de matematicas de mediciones</v>
          </cell>
          <cell r="D1939">
            <v>534</v>
          </cell>
          <cell r="E1939">
            <v>20000000</v>
          </cell>
          <cell r="F1939" t="str">
            <v>JUEGO</v>
          </cell>
        </row>
        <row r="1940">
          <cell r="B1940">
            <v>60101307</v>
          </cell>
          <cell r="C1940" t="str">
            <v>Adhesivos de formas</v>
          </cell>
          <cell r="D1940">
            <v>334</v>
          </cell>
          <cell r="E1940">
            <v>260000</v>
          </cell>
          <cell r="F1940" t="str">
            <v>CAJA</v>
          </cell>
        </row>
        <row r="1941">
          <cell r="B1941">
            <v>60101308</v>
          </cell>
          <cell r="C1941" t="str">
            <v>Adhesivos brillantes</v>
          </cell>
          <cell r="D1941">
            <v>334</v>
          </cell>
          <cell r="E1941">
            <v>50000</v>
          </cell>
          <cell r="F1941" t="str">
            <v>UNIDAD</v>
          </cell>
        </row>
        <row r="1942">
          <cell r="B1942">
            <v>60101310</v>
          </cell>
          <cell r="C1942" t="str">
            <v>Surtidos de adhesivos</v>
          </cell>
          <cell r="D1942">
            <v>334</v>
          </cell>
          <cell r="E1942">
            <v>6105</v>
          </cell>
          <cell r="F1942" t="str">
            <v>CAJA</v>
          </cell>
        </row>
        <row r="1943">
          <cell r="B1943">
            <v>60101312</v>
          </cell>
          <cell r="C1943" t="str">
            <v>Cajas de adhesivos</v>
          </cell>
          <cell r="D1943">
            <v>334</v>
          </cell>
          <cell r="E1943">
            <v>10000</v>
          </cell>
          <cell r="F1943" t="str">
            <v>CAJA</v>
          </cell>
        </row>
        <row r="1944">
          <cell r="B1944">
            <v>60101313</v>
          </cell>
          <cell r="C1944" t="str">
            <v>Calcomanias</v>
          </cell>
          <cell r="D1944">
            <v>334</v>
          </cell>
          <cell r="E1944">
            <v>1650</v>
          </cell>
          <cell r="F1944" t="str">
            <v>UNIDAD</v>
          </cell>
        </row>
        <row r="1945">
          <cell r="B1945">
            <v>60101330</v>
          </cell>
          <cell r="C1945" t="str">
            <v>Tarjetas de la hora</v>
          </cell>
          <cell r="D1945">
            <v>336</v>
          </cell>
          <cell r="E1945">
            <v>55000</v>
          </cell>
          <cell r="F1945" t="str">
            <v>CAJA</v>
          </cell>
        </row>
        <row r="1946">
          <cell r="B1946">
            <v>60101401</v>
          </cell>
          <cell r="C1946" t="str">
            <v>Insignias</v>
          </cell>
          <cell r="D1946">
            <v>322</v>
          </cell>
          <cell r="E1946">
            <v>42000</v>
          </cell>
          <cell r="F1946" t="str">
            <v>UNIDAD</v>
          </cell>
        </row>
        <row r="1947">
          <cell r="B1947">
            <v>60101405</v>
          </cell>
          <cell r="C1947" t="str">
            <v>Cintas o escarapelas de clase</v>
          </cell>
          <cell r="D1947">
            <v>322</v>
          </cell>
          <cell r="E1947">
            <v>10000</v>
          </cell>
          <cell r="F1947" t="str">
            <v>UNIDAD</v>
          </cell>
        </row>
        <row r="1948">
          <cell r="B1948">
            <v>60101606</v>
          </cell>
          <cell r="C1948" t="str">
            <v>Diplomas</v>
          </cell>
          <cell r="D1948">
            <v>335</v>
          </cell>
          <cell r="E1948">
            <v>18000</v>
          </cell>
          <cell r="F1948" t="str">
            <v>UNIDAD</v>
          </cell>
        </row>
        <row r="1949">
          <cell r="B1949">
            <v>60101702</v>
          </cell>
          <cell r="C1949" t="str">
            <v>Calendarios o recortables</v>
          </cell>
          <cell r="D1949">
            <v>333</v>
          </cell>
          <cell r="E1949">
            <v>10000</v>
          </cell>
          <cell r="F1949" t="str">
            <v>UNIDAD</v>
          </cell>
        </row>
        <row r="1950">
          <cell r="B1950">
            <v>60101706</v>
          </cell>
          <cell r="C1950" t="str">
            <v>Guias completas de los planes de estudios</v>
          </cell>
          <cell r="D1950">
            <v>336</v>
          </cell>
          <cell r="E1950">
            <v>35620</v>
          </cell>
          <cell r="F1950" t="str">
            <v>BLOCK</v>
          </cell>
        </row>
        <row r="1951">
          <cell r="B1951">
            <v>60101707</v>
          </cell>
          <cell r="C1951" t="str">
            <v>Guias del plan de estudios</v>
          </cell>
          <cell r="D1951">
            <v>336</v>
          </cell>
          <cell r="E1951">
            <v>40000</v>
          </cell>
          <cell r="F1951" t="str">
            <v>Unidad (Nr</v>
          </cell>
        </row>
        <row r="1952">
          <cell r="B1952">
            <v>60101715</v>
          </cell>
          <cell r="C1952" t="str">
            <v>Libros de ideas</v>
          </cell>
          <cell r="D1952">
            <v>336</v>
          </cell>
          <cell r="E1952">
            <v>15870</v>
          </cell>
          <cell r="F1952" t="str">
            <v>UNIDAD</v>
          </cell>
        </row>
        <row r="1953">
          <cell r="B1953">
            <v>60101718</v>
          </cell>
          <cell r="C1953" t="str">
            <v>Libros de planificacion del profesor</v>
          </cell>
          <cell r="D1953">
            <v>336</v>
          </cell>
          <cell r="E1953">
            <v>68500</v>
          </cell>
          <cell r="F1953" t="str">
            <v>UNIDAD</v>
          </cell>
        </row>
        <row r="1954">
          <cell r="B1954">
            <v>60101724</v>
          </cell>
          <cell r="C1954" t="str">
            <v>Carpetas o formularios de profesor suplente</v>
          </cell>
          <cell r="D1954">
            <v>333</v>
          </cell>
          <cell r="E1954">
            <v>3350</v>
          </cell>
          <cell r="F1954" t="str">
            <v>UNIDAD</v>
          </cell>
        </row>
        <row r="1955">
          <cell r="B1955">
            <v>60101725</v>
          </cell>
          <cell r="C1955" t="str">
            <v>Libros de recursos o actividades tecnologicos</v>
          </cell>
          <cell r="D1955">
            <v>336</v>
          </cell>
          <cell r="E1955">
            <v>30104</v>
          </cell>
          <cell r="F1955" t="str">
            <v>UNIDAD</v>
          </cell>
        </row>
        <row r="1956">
          <cell r="B1956">
            <v>60101811</v>
          </cell>
          <cell r="C1956" t="str">
            <v>Vestiduras</v>
          </cell>
          <cell r="D1956">
            <v>322</v>
          </cell>
          <cell r="E1956">
            <v>60000</v>
          </cell>
          <cell r="F1956" t="str">
            <v>UNIDAD</v>
          </cell>
        </row>
        <row r="1957">
          <cell r="B1957">
            <v>60102305</v>
          </cell>
          <cell r="C1957" t="str">
            <v>Aptitudes de lectura critica</v>
          </cell>
          <cell r="D1957">
            <v>336</v>
          </cell>
          <cell r="E1957">
            <v>500000000</v>
          </cell>
          <cell r="F1957" t="str">
            <v>EVENTO</v>
          </cell>
        </row>
        <row r="1958">
          <cell r="B1958">
            <v>60102705</v>
          </cell>
          <cell r="C1958" t="str">
            <v>Adhesivos de bloques de patrones</v>
          </cell>
          <cell r="D1958">
            <v>333</v>
          </cell>
          <cell r="E1958">
            <v>9020</v>
          </cell>
          <cell r="F1958" t="str">
            <v>UNIDAD</v>
          </cell>
        </row>
        <row r="1959">
          <cell r="B1959">
            <v>60103001</v>
          </cell>
          <cell r="C1959" t="str">
            <v>Circulos o cuadrados de fracciones</v>
          </cell>
          <cell r="D1959">
            <v>342</v>
          </cell>
          <cell r="E1959">
            <v>12000</v>
          </cell>
          <cell r="F1959" t="str">
            <v>UNIDAD</v>
          </cell>
        </row>
        <row r="1960">
          <cell r="B1960">
            <v>60103111</v>
          </cell>
          <cell r="C1960" t="str">
            <v>Espejo geometrico</v>
          </cell>
          <cell r="D1960">
            <v>342</v>
          </cell>
          <cell r="E1960">
            <v>30000</v>
          </cell>
          <cell r="F1960" t="str">
            <v>UNIDAD</v>
          </cell>
        </row>
        <row r="1961">
          <cell r="B1961">
            <v>60103928</v>
          </cell>
          <cell r="C1961" t="str">
            <v>Tarjetas de fotografias o actividades de biologia</v>
          </cell>
          <cell r="D1961">
            <v>333</v>
          </cell>
          <cell r="E1961">
            <v>690000</v>
          </cell>
          <cell r="F1961" t="str">
            <v>CAJA</v>
          </cell>
        </row>
        <row r="1962">
          <cell r="B1962">
            <v>60104701</v>
          </cell>
          <cell r="C1962" t="str">
            <v>Dispositivos de energia solar</v>
          </cell>
          <cell r="D1962">
            <v>534</v>
          </cell>
          <cell r="E1962">
            <v>2141700</v>
          </cell>
          <cell r="F1962" t="str">
            <v>UNIDAD</v>
          </cell>
        </row>
        <row r="1963">
          <cell r="B1963">
            <v>60104702</v>
          </cell>
          <cell r="C1963" t="str">
            <v>Kits solares</v>
          </cell>
          <cell r="D1963">
            <v>534</v>
          </cell>
          <cell r="E1963">
            <v>3000000</v>
          </cell>
          <cell r="F1963" t="str">
            <v>Unidad (Nr</v>
          </cell>
        </row>
        <row r="1964">
          <cell r="B1964">
            <v>60104807</v>
          </cell>
          <cell r="C1964" t="str">
            <v>Aparato de resonancia</v>
          </cell>
          <cell r="D1964">
            <v>538</v>
          </cell>
          <cell r="E1964">
            <v>500000</v>
          </cell>
          <cell r="F1964" t="str">
            <v>EVENTO</v>
          </cell>
        </row>
        <row r="1965">
          <cell r="B1965">
            <v>60104814</v>
          </cell>
          <cell r="C1965" t="str">
            <v>Radiometro</v>
          </cell>
          <cell r="D1965">
            <v>538</v>
          </cell>
          <cell r="E1965">
            <v>25000000</v>
          </cell>
          <cell r="F1965" t="str">
            <v>Unidad (Nr</v>
          </cell>
        </row>
        <row r="1966">
          <cell r="B1966">
            <v>60104904</v>
          </cell>
          <cell r="C1966" t="str">
            <v>Kits de electricidad</v>
          </cell>
          <cell r="D1966">
            <v>538</v>
          </cell>
          <cell r="E1966">
            <v>254944</v>
          </cell>
          <cell r="F1966" t="str">
            <v>UNIDAD</v>
          </cell>
        </row>
        <row r="1967">
          <cell r="B1967">
            <v>60104906</v>
          </cell>
          <cell r="C1967" t="str">
            <v>Kits de bateria</v>
          </cell>
          <cell r="D1967">
            <v>343</v>
          </cell>
          <cell r="E1967">
            <v>1600000</v>
          </cell>
          <cell r="F1967" t="str">
            <v>CAJA</v>
          </cell>
        </row>
        <row r="1968">
          <cell r="B1968">
            <v>60104907</v>
          </cell>
          <cell r="C1968" t="str">
            <v>Generadores portatiles</v>
          </cell>
          <cell r="D1968">
            <v>533</v>
          </cell>
          <cell r="E1968">
            <v>9000000</v>
          </cell>
          <cell r="F1968" t="str">
            <v>UNIDAD</v>
          </cell>
        </row>
        <row r="1969">
          <cell r="B1969">
            <v>60104912</v>
          </cell>
          <cell r="C1969" t="str">
            <v>Cables o electrodos electricos</v>
          </cell>
          <cell r="D1969">
            <v>343</v>
          </cell>
          <cell r="E1969">
            <v>100000</v>
          </cell>
          <cell r="F1969" t="str">
            <v>ROLLO</v>
          </cell>
        </row>
        <row r="1970">
          <cell r="B1970">
            <v>60105203</v>
          </cell>
          <cell r="C1970" t="str">
            <v>Materiales educativos de preparacion para examenes</v>
          </cell>
          <cell r="D1970">
            <v>335</v>
          </cell>
          <cell r="E1970">
            <v>500000</v>
          </cell>
          <cell r="F1970" t="str">
            <v>UNIDAD</v>
          </cell>
        </row>
        <row r="1971">
          <cell r="B1971">
            <v>60106203</v>
          </cell>
          <cell r="C1971" t="str">
            <v>Materiales de ensenanza de comunicaciones</v>
          </cell>
          <cell r="D1971">
            <v>335</v>
          </cell>
          <cell r="E1971">
            <v>24000</v>
          </cell>
          <cell r="F1971" t="str">
            <v>BLOCK</v>
          </cell>
        </row>
        <row r="1972">
          <cell r="B1972">
            <v>60106204</v>
          </cell>
          <cell r="C1972" t="str">
            <v>Materiales de ensenanza de informatica</v>
          </cell>
          <cell r="D1972">
            <v>335</v>
          </cell>
          <cell r="E1972">
            <v>85000</v>
          </cell>
          <cell r="F1972" t="str">
            <v>UNIDAD</v>
          </cell>
        </row>
        <row r="1973">
          <cell r="B1973">
            <v>60121001</v>
          </cell>
          <cell r="C1973" t="str">
            <v>Pinturas</v>
          </cell>
          <cell r="D1973">
            <v>355</v>
          </cell>
          <cell r="E1973">
            <v>60000</v>
          </cell>
          <cell r="F1973" t="str">
            <v>BIDON</v>
          </cell>
        </row>
        <row r="1974">
          <cell r="B1974">
            <v>60121008</v>
          </cell>
          <cell r="C1974" t="str">
            <v>Posters</v>
          </cell>
          <cell r="D1974">
            <v>333</v>
          </cell>
          <cell r="E1974">
            <v>250000</v>
          </cell>
          <cell r="F1974" t="str">
            <v>UNIDAD</v>
          </cell>
        </row>
        <row r="1975">
          <cell r="B1975">
            <v>60121012</v>
          </cell>
          <cell r="C1975" t="str">
            <v>Adhesivos decorativos</v>
          </cell>
          <cell r="D1975">
            <v>334</v>
          </cell>
          <cell r="E1975">
            <v>3500</v>
          </cell>
          <cell r="F1975" t="str">
            <v>CAJA</v>
          </cell>
        </row>
        <row r="1976">
          <cell r="B1976">
            <v>60121101</v>
          </cell>
          <cell r="C1976" t="str">
            <v>Papel sulfito</v>
          </cell>
          <cell r="D1976">
            <v>334</v>
          </cell>
          <cell r="E1976">
            <v>715</v>
          </cell>
          <cell r="F1976" t="str">
            <v>UNIDAD</v>
          </cell>
        </row>
        <row r="1977">
          <cell r="B1977">
            <v>60121102</v>
          </cell>
          <cell r="C1977" t="str">
            <v>Papel de dibujo de pasta de madera molida</v>
          </cell>
          <cell r="D1977">
            <v>334</v>
          </cell>
          <cell r="E1977">
            <v>941</v>
          </cell>
          <cell r="F1977" t="str">
            <v>UNIDAD</v>
          </cell>
        </row>
        <row r="1978">
          <cell r="B1978">
            <v>60121103</v>
          </cell>
          <cell r="C1978" t="str">
            <v>Papel de dibujo de calco o de vitela</v>
          </cell>
          <cell r="D1978">
            <v>334</v>
          </cell>
          <cell r="E1978">
            <v>40000</v>
          </cell>
          <cell r="F1978" t="str">
            <v>Unidad (Nr</v>
          </cell>
        </row>
        <row r="1979">
          <cell r="B1979">
            <v>60121104</v>
          </cell>
          <cell r="C1979" t="str">
            <v>Papel de dibujo de buena calidad</v>
          </cell>
          <cell r="D1979">
            <v>334</v>
          </cell>
          <cell r="E1979">
            <v>1200</v>
          </cell>
          <cell r="F1979" t="str">
            <v>Unidad (Nr</v>
          </cell>
        </row>
        <row r="1980">
          <cell r="B1980">
            <v>60121109</v>
          </cell>
          <cell r="C1980" t="str">
            <v>Blocs de papel de acuarelas</v>
          </cell>
          <cell r="D1980">
            <v>342</v>
          </cell>
          <cell r="E1980">
            <v>20000</v>
          </cell>
          <cell r="F1980" t="str">
            <v>UNIDAD</v>
          </cell>
        </row>
        <row r="1981">
          <cell r="B1981">
            <v>60121110</v>
          </cell>
          <cell r="C1981" t="str">
            <v>Papel de pintura digital</v>
          </cell>
          <cell r="D1981">
            <v>334</v>
          </cell>
          <cell r="E1981">
            <v>30525</v>
          </cell>
          <cell r="F1981" t="str">
            <v>METRO</v>
          </cell>
        </row>
        <row r="1982">
          <cell r="B1982">
            <v>60121117</v>
          </cell>
          <cell r="C1982" t="str">
            <v>Papel de seda de manualidades</v>
          </cell>
          <cell r="D1982">
            <v>334</v>
          </cell>
          <cell r="E1982">
            <v>1815</v>
          </cell>
          <cell r="F1982" t="str">
            <v>PLIEGO</v>
          </cell>
        </row>
        <row r="1983">
          <cell r="B1983">
            <v>60121120</v>
          </cell>
          <cell r="C1983" t="str">
            <v>Papel de manualidades autoadhesivo</v>
          </cell>
          <cell r="D1983">
            <v>334</v>
          </cell>
          <cell r="E1983">
            <v>55000</v>
          </cell>
          <cell r="F1983" t="str">
            <v>UNIDAD</v>
          </cell>
        </row>
        <row r="1984">
          <cell r="B1984">
            <v>60121125</v>
          </cell>
          <cell r="C1984" t="str">
            <v>Paneles de lienzo</v>
          </cell>
          <cell r="D1984">
            <v>342</v>
          </cell>
          <cell r="E1984">
            <v>60500</v>
          </cell>
          <cell r="F1984" t="str">
            <v>FARDO</v>
          </cell>
        </row>
        <row r="1985">
          <cell r="B1985">
            <v>60121135</v>
          </cell>
          <cell r="C1985" t="str">
            <v>Peliculas de acetato, vinilo o poliester</v>
          </cell>
          <cell r="D1985">
            <v>334</v>
          </cell>
          <cell r="E1985">
            <v>8500</v>
          </cell>
          <cell r="F1985" t="str">
            <v>UNIDAD</v>
          </cell>
        </row>
        <row r="1986">
          <cell r="B1986">
            <v>60121137</v>
          </cell>
          <cell r="C1986" t="str">
            <v>Hojas acrilicas</v>
          </cell>
          <cell r="D1986">
            <v>334</v>
          </cell>
          <cell r="E1986">
            <v>18000</v>
          </cell>
          <cell r="F1986" t="str">
            <v>UNIDAD</v>
          </cell>
        </row>
        <row r="1987">
          <cell r="B1987">
            <v>60121143</v>
          </cell>
          <cell r="C1987" t="str">
            <v>Cartel de presentacion</v>
          </cell>
          <cell r="D1987">
            <v>334</v>
          </cell>
          <cell r="E1987">
            <v>35000</v>
          </cell>
          <cell r="F1987" t="str">
            <v>UNIDAD</v>
          </cell>
        </row>
        <row r="1988">
          <cell r="B1988">
            <v>60121144</v>
          </cell>
          <cell r="C1988" t="str">
            <v>Papeles de borrador</v>
          </cell>
          <cell r="D1988">
            <v>334</v>
          </cell>
          <cell r="E1988">
            <v>158400</v>
          </cell>
          <cell r="F1988" t="str">
            <v>ROLLO</v>
          </cell>
        </row>
        <row r="1989">
          <cell r="B1989">
            <v>60121149</v>
          </cell>
          <cell r="C1989" t="str">
            <v>Papel vegetal</v>
          </cell>
          <cell r="D1989">
            <v>334</v>
          </cell>
          <cell r="E1989">
            <v>88000</v>
          </cell>
          <cell r="F1989" t="str">
            <v>CAJA</v>
          </cell>
        </row>
        <row r="1990">
          <cell r="B1990">
            <v>60121153</v>
          </cell>
          <cell r="C1990" t="str">
            <v>Hojas de transferencia</v>
          </cell>
          <cell r="D1990">
            <v>334</v>
          </cell>
          <cell r="E1990">
            <v>11000</v>
          </cell>
          <cell r="F1990" t="str">
            <v>BLOCK</v>
          </cell>
        </row>
        <row r="1991">
          <cell r="B1991">
            <v>60121202</v>
          </cell>
          <cell r="C1991" t="str">
            <v>Pintura de tempera liquida moderna</v>
          </cell>
          <cell r="D1991">
            <v>355</v>
          </cell>
          <cell r="E1991">
            <v>7689</v>
          </cell>
          <cell r="F1991" t="str">
            <v>CAJA</v>
          </cell>
        </row>
        <row r="1992">
          <cell r="B1992">
            <v>60121211</v>
          </cell>
          <cell r="C1992" t="str">
            <v>Pintura acrilica de estilo escolar</v>
          </cell>
          <cell r="D1992">
            <v>355</v>
          </cell>
          <cell r="E1992">
            <v>11700</v>
          </cell>
          <cell r="F1992" t="str">
            <v>LITRO</v>
          </cell>
        </row>
        <row r="1993">
          <cell r="B1993">
            <v>60121213</v>
          </cell>
          <cell r="C1993" t="str">
            <v>Pinturas o medios al oleo sinteticos tratados por calor</v>
          </cell>
          <cell r="D1993">
            <v>355</v>
          </cell>
          <cell r="E1993">
            <v>9000</v>
          </cell>
          <cell r="F1993" t="str">
            <v>UNIDAD</v>
          </cell>
        </row>
        <row r="1994">
          <cell r="B1994">
            <v>60121223</v>
          </cell>
          <cell r="C1994" t="str">
            <v>Pintura de acuarela liquida</v>
          </cell>
          <cell r="D1994">
            <v>355</v>
          </cell>
          <cell r="E1994">
            <v>8000</v>
          </cell>
          <cell r="F1994" t="str">
            <v>UNIDAD</v>
          </cell>
        </row>
        <row r="1995">
          <cell r="B1995">
            <v>60121226</v>
          </cell>
          <cell r="C1995" t="str">
            <v>Pinceles de acuarela</v>
          </cell>
          <cell r="D1995">
            <v>342</v>
          </cell>
          <cell r="E1995">
            <v>4000</v>
          </cell>
          <cell r="F1995" t="str">
            <v>Unidad (Nr</v>
          </cell>
        </row>
        <row r="1996">
          <cell r="B1996">
            <v>60121228</v>
          </cell>
          <cell r="C1996" t="str">
            <v>Pinceles de utilidad</v>
          </cell>
          <cell r="D1996">
            <v>342</v>
          </cell>
          <cell r="E1996">
            <v>3190</v>
          </cell>
          <cell r="F1996" t="str">
            <v>UNIDAD</v>
          </cell>
        </row>
        <row r="1997">
          <cell r="B1997">
            <v>60121229</v>
          </cell>
          <cell r="C1997" t="str">
            <v>Pinceles especializados</v>
          </cell>
          <cell r="D1997">
            <v>342</v>
          </cell>
          <cell r="E1997">
            <v>3619</v>
          </cell>
          <cell r="F1997" t="str">
            <v>UNIDAD</v>
          </cell>
        </row>
        <row r="1998">
          <cell r="B1998">
            <v>60121236</v>
          </cell>
          <cell r="C1998" t="str">
            <v>Cepillos o utensilios para aplicacion de pintura o tinta</v>
          </cell>
          <cell r="D1998">
            <v>342</v>
          </cell>
          <cell r="E1998">
            <v>3000</v>
          </cell>
          <cell r="F1998" t="str">
            <v>UNIDAD</v>
          </cell>
        </row>
        <row r="1999">
          <cell r="B1999">
            <v>60121241</v>
          </cell>
          <cell r="C1999" t="str">
            <v>Productos de limpieza de utensilios o pinceles</v>
          </cell>
          <cell r="D1999">
            <v>341</v>
          </cell>
          <cell r="E1999">
            <v>7500</v>
          </cell>
          <cell r="F1999" t="str">
            <v>Unidad (Nr</v>
          </cell>
        </row>
        <row r="2000">
          <cell r="B2000">
            <v>60121242</v>
          </cell>
          <cell r="C2000" t="str">
            <v>Delantales</v>
          </cell>
          <cell r="D2000">
            <v>323</v>
          </cell>
          <cell r="E2000">
            <v>65000</v>
          </cell>
          <cell r="F2000" t="str">
            <v>Unidad (Nr</v>
          </cell>
        </row>
        <row r="2001">
          <cell r="B2001">
            <v>60121244</v>
          </cell>
          <cell r="C2001" t="str">
            <v>Tiras de extensor</v>
          </cell>
          <cell r="D2001">
            <v>342</v>
          </cell>
          <cell r="E2001">
            <v>15000</v>
          </cell>
          <cell r="F2001" t="str">
            <v>CAJA</v>
          </cell>
        </row>
        <row r="2002">
          <cell r="B2002">
            <v>60121246</v>
          </cell>
          <cell r="C2002" t="str">
            <v>Caballetes metalicos</v>
          </cell>
          <cell r="D2002">
            <v>541</v>
          </cell>
          <cell r="E2002">
            <v>1200000</v>
          </cell>
          <cell r="F2002" t="str">
            <v>UNIDAD</v>
          </cell>
        </row>
        <row r="2003">
          <cell r="B2003">
            <v>60121252</v>
          </cell>
          <cell r="C2003" t="str">
            <v>Bandejas de pintura</v>
          </cell>
          <cell r="D2003">
            <v>355</v>
          </cell>
          <cell r="E2003">
            <v>120000</v>
          </cell>
          <cell r="F2003" t="str">
            <v>BIDON</v>
          </cell>
        </row>
        <row r="2004">
          <cell r="B2004">
            <v>60121301</v>
          </cell>
          <cell r="C2004" t="str">
            <v>Guillotinas</v>
          </cell>
          <cell r="D2004">
            <v>542</v>
          </cell>
          <cell r="E2004">
            <v>22000</v>
          </cell>
          <cell r="F2004" t="str">
            <v>UNIDAD</v>
          </cell>
        </row>
        <row r="2005">
          <cell r="B2005">
            <v>60121303</v>
          </cell>
          <cell r="C2005" t="str">
            <v>Cuchillas de paspartu</v>
          </cell>
          <cell r="D2005">
            <v>342</v>
          </cell>
          <cell r="E2005">
            <v>1070000</v>
          </cell>
          <cell r="F2005" t="str">
            <v>UNIDAD</v>
          </cell>
        </row>
        <row r="2006">
          <cell r="B2006">
            <v>60121304</v>
          </cell>
          <cell r="C2006" t="str">
            <v>Espatulas de artista</v>
          </cell>
          <cell r="D2006">
            <v>342</v>
          </cell>
          <cell r="E2006">
            <v>3500</v>
          </cell>
          <cell r="F2006" t="str">
            <v>UNIDAD</v>
          </cell>
        </row>
        <row r="2007">
          <cell r="B2007">
            <v>60121407</v>
          </cell>
          <cell r="C2007" t="str">
            <v>Marcos de cubo transparente</v>
          </cell>
          <cell r="D2007">
            <v>342</v>
          </cell>
          <cell r="E2007">
            <v>17250</v>
          </cell>
          <cell r="F2007" t="str">
            <v>UNIDAD</v>
          </cell>
        </row>
        <row r="2008">
          <cell r="B2008">
            <v>60121415</v>
          </cell>
          <cell r="C2008" t="str">
            <v>Kits de marcos</v>
          </cell>
          <cell r="D2008">
            <v>342</v>
          </cell>
          <cell r="E2008">
            <v>11550</v>
          </cell>
          <cell r="F2008" t="str">
            <v>UNIDAD</v>
          </cell>
        </row>
        <row r="2009">
          <cell r="B2009">
            <v>60121509</v>
          </cell>
          <cell r="C2009" t="str">
            <v>Crayolas</v>
          </cell>
          <cell r="D2009">
            <v>342</v>
          </cell>
          <cell r="E2009">
            <v>5170</v>
          </cell>
          <cell r="F2009" t="str">
            <v>CAJA</v>
          </cell>
        </row>
        <row r="2010">
          <cell r="B2010">
            <v>60121511</v>
          </cell>
          <cell r="C2010" t="str">
            <v>Lapices especializados</v>
          </cell>
          <cell r="D2010">
            <v>342</v>
          </cell>
          <cell r="E2010">
            <v>15000</v>
          </cell>
          <cell r="F2010" t="str">
            <v>UNIDAD</v>
          </cell>
        </row>
        <row r="2011">
          <cell r="B2011">
            <v>60121524</v>
          </cell>
          <cell r="C2011" t="str">
            <v>Boligrafos de gel</v>
          </cell>
          <cell r="D2011">
            <v>342</v>
          </cell>
          <cell r="E2011">
            <v>5000</v>
          </cell>
          <cell r="F2011" t="str">
            <v>Unidad (Nr</v>
          </cell>
        </row>
        <row r="2012">
          <cell r="B2012">
            <v>60121525</v>
          </cell>
          <cell r="C2012" t="str">
            <v>Boligrafos tecnicos</v>
          </cell>
          <cell r="D2012">
            <v>342</v>
          </cell>
          <cell r="E2012">
            <v>481085</v>
          </cell>
          <cell r="F2012" t="str">
            <v>CAJA</v>
          </cell>
        </row>
        <row r="2013">
          <cell r="B2013">
            <v>60121526</v>
          </cell>
          <cell r="C2013" t="str">
            <v>Boligrafos de caligrafia</v>
          </cell>
          <cell r="D2013">
            <v>342</v>
          </cell>
          <cell r="E2013">
            <v>20000</v>
          </cell>
          <cell r="F2013" t="str">
            <v>UNIDAD</v>
          </cell>
        </row>
        <row r="2014">
          <cell r="B2014">
            <v>60121534</v>
          </cell>
          <cell r="C2014" t="str">
            <v>Borradores de plastico</v>
          </cell>
          <cell r="D2014">
            <v>342</v>
          </cell>
          <cell r="E2014">
            <v>150000</v>
          </cell>
          <cell r="F2014" t="str">
            <v>UNIDAD</v>
          </cell>
        </row>
        <row r="2015">
          <cell r="B2015">
            <v>60121535</v>
          </cell>
          <cell r="C2015" t="str">
            <v>Borradores de goma</v>
          </cell>
          <cell r="D2015">
            <v>342</v>
          </cell>
          <cell r="E2015">
            <v>2500</v>
          </cell>
          <cell r="F2015" t="str">
            <v>UNIDAD</v>
          </cell>
        </row>
        <row r="2016">
          <cell r="B2016">
            <v>60121601</v>
          </cell>
          <cell r="C2016" t="str">
            <v>Maniquies de madera</v>
          </cell>
          <cell r="D2016">
            <v>541</v>
          </cell>
          <cell r="E2016">
            <v>33264</v>
          </cell>
          <cell r="F2016" t="str">
            <v>PULGADA</v>
          </cell>
        </row>
        <row r="2017">
          <cell r="B2017">
            <v>60121602</v>
          </cell>
          <cell r="C2017" t="str">
            <v>Espejos o paneles acrilicos transparentes</v>
          </cell>
          <cell r="D2017">
            <v>345</v>
          </cell>
          <cell r="E2017">
            <v>7500</v>
          </cell>
          <cell r="F2017" t="str">
            <v>Unidad (Nr</v>
          </cell>
        </row>
        <row r="2018">
          <cell r="B2018">
            <v>60121702</v>
          </cell>
          <cell r="C2018" t="str">
            <v>Almohadilla de sellos de caucho de estampacion</v>
          </cell>
          <cell r="D2018">
            <v>342</v>
          </cell>
          <cell r="E2018">
            <v>3949</v>
          </cell>
          <cell r="F2018" t="str">
            <v>UNIDAD</v>
          </cell>
        </row>
        <row r="2019">
          <cell r="B2019">
            <v>60121716</v>
          </cell>
          <cell r="C2019" t="str">
            <v>Accesorios de serigrafiado</v>
          </cell>
          <cell r="D2019">
            <v>544</v>
          </cell>
          <cell r="E2019">
            <v>15000</v>
          </cell>
          <cell r="F2019" t="str">
            <v>METRO</v>
          </cell>
        </row>
        <row r="2020">
          <cell r="B2020">
            <v>60121802</v>
          </cell>
          <cell r="C2020" t="str">
            <v>Tintas acrilicas de base acuosa</v>
          </cell>
          <cell r="D2020">
            <v>355</v>
          </cell>
          <cell r="E2020">
            <v>4520</v>
          </cell>
          <cell r="F2020" t="str">
            <v>UNIDAD</v>
          </cell>
        </row>
        <row r="2021">
          <cell r="B2021">
            <v>60121812</v>
          </cell>
          <cell r="C2021" t="str">
            <v>Tintas de caligrafia</v>
          </cell>
          <cell r="D2021">
            <v>355</v>
          </cell>
          <cell r="E2021">
            <v>13800</v>
          </cell>
          <cell r="F2021" t="str">
            <v>UNIDAD</v>
          </cell>
        </row>
        <row r="2022">
          <cell r="B2022">
            <v>60121911</v>
          </cell>
          <cell r="C2022" t="str">
            <v>Tela de batik</v>
          </cell>
          <cell r="D2022">
            <v>323</v>
          </cell>
          <cell r="E2022">
            <v>500</v>
          </cell>
          <cell r="F2022" t="str">
            <v>UNIDAD</v>
          </cell>
        </row>
        <row r="2023">
          <cell r="B2023">
            <v>60122101</v>
          </cell>
          <cell r="C2023" t="str">
            <v>Mechas de velas artesanales</v>
          </cell>
          <cell r="D2023">
            <v>342</v>
          </cell>
          <cell r="E2023">
            <v>40944</v>
          </cell>
          <cell r="F2023" t="str">
            <v>Unidad (Nr</v>
          </cell>
        </row>
        <row r="2024">
          <cell r="B2024">
            <v>60122202</v>
          </cell>
          <cell r="C2024" t="str">
            <v>Materiales de acabado</v>
          </cell>
          <cell r="D2024">
            <v>342</v>
          </cell>
          <cell r="E2024">
            <v>5000</v>
          </cell>
          <cell r="F2024" t="str">
            <v>Unidad (Nr</v>
          </cell>
        </row>
        <row r="2025">
          <cell r="B2025">
            <v>60122401</v>
          </cell>
          <cell r="C2025" t="str">
            <v>Fragmentos de vidrios de colores</v>
          </cell>
          <cell r="D2025">
            <v>345</v>
          </cell>
          <cell r="E2025">
            <v>80000</v>
          </cell>
          <cell r="F2025" t="str">
            <v>M2</v>
          </cell>
        </row>
        <row r="2026">
          <cell r="B2026">
            <v>60122501</v>
          </cell>
          <cell r="C2026" t="str">
            <v>Utensilios de formacion de papel</v>
          </cell>
          <cell r="D2026">
            <v>346</v>
          </cell>
          <cell r="E2026">
            <v>30546</v>
          </cell>
          <cell r="F2026" t="str">
            <v>UNIDAD</v>
          </cell>
        </row>
        <row r="2027">
          <cell r="B2027">
            <v>60122503</v>
          </cell>
          <cell r="C2027" t="str">
            <v>Bandejas o placas de papel</v>
          </cell>
          <cell r="D2027">
            <v>334</v>
          </cell>
          <cell r="E2027">
            <v>3457</v>
          </cell>
          <cell r="F2027" t="str">
            <v>PAQUETE</v>
          </cell>
        </row>
        <row r="2028">
          <cell r="B2028">
            <v>60122504</v>
          </cell>
          <cell r="C2028" t="str">
            <v>Filtros de papel</v>
          </cell>
          <cell r="D2028">
            <v>334</v>
          </cell>
          <cell r="E2028">
            <v>5800</v>
          </cell>
          <cell r="F2028" t="str">
            <v>UNIDAD</v>
          </cell>
        </row>
        <row r="2029">
          <cell r="B2029">
            <v>60123204</v>
          </cell>
          <cell r="C2029" t="str">
            <v>Cintas decorativas</v>
          </cell>
          <cell r="D2029">
            <v>342</v>
          </cell>
          <cell r="E2029">
            <v>30000</v>
          </cell>
          <cell r="F2029" t="str">
            <v>UNIDAD</v>
          </cell>
        </row>
        <row r="2030">
          <cell r="B2030">
            <v>60123402</v>
          </cell>
          <cell r="C2030" t="str">
            <v>Ojos moviles autoadhesivos</v>
          </cell>
          <cell r="D2030">
            <v>342</v>
          </cell>
          <cell r="E2030">
            <v>6105</v>
          </cell>
          <cell r="F2030" t="str">
            <v>PAQUETE</v>
          </cell>
        </row>
        <row r="2031">
          <cell r="B2031">
            <v>60123501</v>
          </cell>
          <cell r="C2031" t="str">
            <v>Materiales de cuero o de acordonado de cuero</v>
          </cell>
          <cell r="D2031">
            <v>325</v>
          </cell>
          <cell r="E2031">
            <v>20000</v>
          </cell>
          <cell r="F2031" t="str">
            <v>UNIDAD</v>
          </cell>
        </row>
        <row r="2032">
          <cell r="B2032">
            <v>60123502</v>
          </cell>
          <cell r="C2032" t="str">
            <v>Accesorios de cuero</v>
          </cell>
          <cell r="D2032">
            <v>325</v>
          </cell>
          <cell r="E2032">
            <v>21428</v>
          </cell>
          <cell r="F2032" t="str">
            <v>UNIDAD</v>
          </cell>
        </row>
        <row r="2033">
          <cell r="B2033">
            <v>60123601</v>
          </cell>
          <cell r="C2033" t="str">
            <v>Pegamento de purpurina</v>
          </cell>
          <cell r="D2033">
            <v>342</v>
          </cell>
          <cell r="E2033">
            <v>4620</v>
          </cell>
          <cell r="F2033" t="str">
            <v>UNIDAD</v>
          </cell>
        </row>
        <row r="2034">
          <cell r="B2034">
            <v>60123701</v>
          </cell>
          <cell r="C2034" t="str">
            <v>Cordon de macrame</v>
          </cell>
          <cell r="D2034">
            <v>342</v>
          </cell>
          <cell r="E2034">
            <v>1000</v>
          </cell>
          <cell r="F2034" t="str">
            <v>METRO</v>
          </cell>
        </row>
        <row r="2035">
          <cell r="B2035">
            <v>60124403</v>
          </cell>
          <cell r="C2035" t="str">
            <v>Alambre de aluminio</v>
          </cell>
          <cell r="D2035">
            <v>397</v>
          </cell>
          <cell r="E2035">
            <v>250000</v>
          </cell>
          <cell r="F2035" t="str">
            <v>ROLLO</v>
          </cell>
        </row>
        <row r="2036">
          <cell r="B2036">
            <v>60124405</v>
          </cell>
          <cell r="C2036" t="str">
            <v>Alambre de laton</v>
          </cell>
          <cell r="D2036">
            <v>397</v>
          </cell>
          <cell r="E2036">
            <v>10000</v>
          </cell>
          <cell r="F2036" t="str">
            <v>ROLLO</v>
          </cell>
        </row>
        <row r="2037">
          <cell r="B2037">
            <v>60124410</v>
          </cell>
          <cell r="C2037" t="str">
            <v>Placas de laminas de bronce</v>
          </cell>
          <cell r="D2037">
            <v>397</v>
          </cell>
          <cell r="E2037">
            <v>2750000</v>
          </cell>
          <cell r="F2037" t="str">
            <v>UNIDAD</v>
          </cell>
        </row>
        <row r="2038">
          <cell r="B2038">
            <v>60124506</v>
          </cell>
          <cell r="C2038" t="str">
            <v>Utensilios de plastico de arena o agua, moldes o juguetes</v>
          </cell>
          <cell r="D2038">
            <v>357</v>
          </cell>
          <cell r="E2038">
            <v>2500</v>
          </cell>
          <cell r="F2038" t="str">
            <v>UNIDAD</v>
          </cell>
        </row>
        <row r="2039">
          <cell r="B2039">
            <v>60131105</v>
          </cell>
          <cell r="C2039" t="str">
            <v>Silbato</v>
          </cell>
          <cell r="D2039">
            <v>534</v>
          </cell>
          <cell r="E2039">
            <v>65107</v>
          </cell>
          <cell r="F2039" t="str">
            <v>UNIDAD</v>
          </cell>
        </row>
        <row r="2040">
          <cell r="B2040">
            <v>60131111</v>
          </cell>
          <cell r="C2040" t="str">
            <v>Cuernos baritonos</v>
          </cell>
          <cell r="D2040">
            <v>534</v>
          </cell>
          <cell r="E2040">
            <v>4548970</v>
          </cell>
          <cell r="F2040" t="str">
            <v>UNIDAD</v>
          </cell>
        </row>
        <row r="2041">
          <cell r="B2041">
            <v>70111713</v>
          </cell>
          <cell r="C2041" t="str">
            <v>Servicios de gestion o mantenimiento de parques</v>
          </cell>
          <cell r="D2041">
            <v>242</v>
          </cell>
          <cell r="E2041">
            <v>833500</v>
          </cell>
          <cell r="F2041" t="str">
            <v>Evento</v>
          </cell>
        </row>
        <row r="2042">
          <cell r="B2042">
            <v>70122001</v>
          </cell>
          <cell r="C2042" t="str">
            <v>Nutricion animal</v>
          </cell>
          <cell r="D2042">
            <v>312</v>
          </cell>
          <cell r="E2042">
            <v>400</v>
          </cell>
          <cell r="F2042" t="str">
            <v>KILO</v>
          </cell>
        </row>
        <row r="2043">
          <cell r="B2043">
            <v>70122006</v>
          </cell>
          <cell r="C2043" t="str">
            <v>Servicios de vacunacion animal</v>
          </cell>
          <cell r="D2043">
            <v>356</v>
          </cell>
          <cell r="E2043">
            <v>2000</v>
          </cell>
          <cell r="F2043" t="str">
            <v>UNIDAD</v>
          </cell>
        </row>
        <row r="2044">
          <cell r="B2044">
            <v>71161413</v>
          </cell>
          <cell r="C2044" t="str">
            <v>Servicios de construccion o fabricacion del pozo</v>
          </cell>
          <cell r="D2044">
            <v>522</v>
          </cell>
          <cell r="E2044">
            <v>100000000</v>
          </cell>
          <cell r="F2044" t="str">
            <v>UNIDAD</v>
          </cell>
        </row>
        <row r="2045">
          <cell r="B2045">
            <v>72101506</v>
          </cell>
          <cell r="C2045" t="str">
            <v>Servicios de mantenimiento de ascensores</v>
          </cell>
          <cell r="D2045">
            <v>243</v>
          </cell>
          <cell r="E2045">
            <v>400000</v>
          </cell>
          <cell r="F2045" t="str">
            <v>EVENTO</v>
          </cell>
        </row>
        <row r="2046">
          <cell r="B2046">
            <v>72101605</v>
          </cell>
          <cell r="C2046" t="str">
            <v>Levantamiento o reparacion de techos</v>
          </cell>
          <cell r="D2046">
            <v>242</v>
          </cell>
          <cell r="E2046">
            <v>20000000</v>
          </cell>
          <cell r="F2046" t="str">
            <v>UNIDAD</v>
          </cell>
        </row>
        <row r="2047">
          <cell r="B2047">
            <v>72102002</v>
          </cell>
          <cell r="C2047" t="str">
            <v>Revestimientos o recubrimientos plasticos de materias estructurales</v>
          </cell>
          <cell r="D2047">
            <v>242</v>
          </cell>
          <cell r="E2047">
            <v>359640</v>
          </cell>
          <cell r="F2047" t="str">
            <v>UNIDAD</v>
          </cell>
        </row>
        <row r="2048">
          <cell r="B2048">
            <v>72102103</v>
          </cell>
          <cell r="C2048" t="str">
            <v>Servicios de exterminacion o fumigacion</v>
          </cell>
          <cell r="D2048">
            <v>245</v>
          </cell>
          <cell r="E2048">
            <v>70000</v>
          </cell>
          <cell r="F2048" t="str">
            <v>UNIDAD</v>
          </cell>
        </row>
        <row r="2049">
          <cell r="B2049">
            <v>72102105</v>
          </cell>
          <cell r="C2049" t="str">
            <v>Trampas para animales</v>
          </cell>
          <cell r="D2049">
            <v>354</v>
          </cell>
          <cell r="E2049">
            <v>6000</v>
          </cell>
          <cell r="F2049" t="str">
            <v>UNIDAD</v>
          </cell>
        </row>
        <row r="2050">
          <cell r="B2050">
            <v>72102106</v>
          </cell>
          <cell r="C2050" t="str">
            <v>Control de roedores</v>
          </cell>
          <cell r="D2050">
            <v>354</v>
          </cell>
          <cell r="E2050">
            <v>891000</v>
          </cell>
          <cell r="F2050" t="str">
            <v>CAJA</v>
          </cell>
        </row>
        <row r="2051">
          <cell r="B2051">
            <v>72102201</v>
          </cell>
          <cell r="C2051" t="str">
            <v>Instalacion o servicio de sistemas de energia electrica</v>
          </cell>
          <cell r="D2051">
            <v>243</v>
          </cell>
          <cell r="E2051">
            <v>2500000</v>
          </cell>
          <cell r="F2051" t="str">
            <v>Evento</v>
          </cell>
        </row>
        <row r="2052">
          <cell r="B2052">
            <v>72102203</v>
          </cell>
          <cell r="C2052" t="str">
            <v>Instalacion de equipos de comunicaciones</v>
          </cell>
          <cell r="D2052">
            <v>243</v>
          </cell>
          <cell r="E2052">
            <v>100000</v>
          </cell>
          <cell r="F2052" t="str">
            <v>Evento</v>
          </cell>
        </row>
        <row r="2053">
          <cell r="B2053">
            <v>72102204</v>
          </cell>
          <cell r="C2053" t="str">
            <v>Instalacion de sistemas de seguridad</v>
          </cell>
          <cell r="D2053">
            <v>243</v>
          </cell>
          <cell r="E2053">
            <v>840000000</v>
          </cell>
          <cell r="F2053" t="str">
            <v>UNIDAD</v>
          </cell>
        </row>
        <row r="2054">
          <cell r="B2054">
            <v>72102205</v>
          </cell>
          <cell r="C2054" t="str">
            <v>Asistencia o mantenimiento de servicio de telecomunicaciones</v>
          </cell>
          <cell r="D2054">
            <v>243</v>
          </cell>
          <cell r="E2054">
            <v>15900000</v>
          </cell>
          <cell r="F2054" t="str">
            <v>UNIDAD</v>
          </cell>
        </row>
        <row r="2055">
          <cell r="B2055">
            <v>72102207</v>
          </cell>
          <cell r="C2055" t="str">
            <v>Ingenieria aerea para equipo de comunicaciones</v>
          </cell>
          <cell r="D2055">
            <v>522</v>
          </cell>
          <cell r="E2055">
            <v>100000000</v>
          </cell>
          <cell r="F2055" t="str">
            <v>Evento</v>
          </cell>
        </row>
        <row r="2056">
          <cell r="B2056">
            <v>72102302</v>
          </cell>
          <cell r="C2056" t="str">
            <v>Instalacion, reparacion o mantenimiento de sistemas de calefaccion</v>
          </cell>
          <cell r="D2056">
            <v>243</v>
          </cell>
          <cell r="E2056">
            <v>150000</v>
          </cell>
          <cell r="F2056" t="str">
            <v>UNIDAD</v>
          </cell>
        </row>
        <row r="2057">
          <cell r="B2057">
            <v>72102305</v>
          </cell>
          <cell r="C2057" t="str">
            <v>Servicios de reparacion, mantenimiento o reparacion de aire acondicionado</v>
          </cell>
          <cell r="D2057">
            <v>243</v>
          </cell>
          <cell r="E2057">
            <v>290000</v>
          </cell>
          <cell r="F2057" t="str">
            <v>UNIDAD</v>
          </cell>
        </row>
        <row r="2058">
          <cell r="B2058">
            <v>72102404</v>
          </cell>
          <cell r="C2058" t="str">
            <v>Aplicacion de pintura industrial o especializada (aviones, barcos, puentes)</v>
          </cell>
          <cell r="D2058">
            <v>241</v>
          </cell>
          <cell r="E2058">
            <v>16500</v>
          </cell>
          <cell r="F2058" t="str">
            <v>LITRO</v>
          </cell>
        </row>
        <row r="2059">
          <cell r="B2059">
            <v>72102501</v>
          </cell>
          <cell r="C2059" t="str">
            <v>Mamposteria de ladrillo</v>
          </cell>
          <cell r="D2059">
            <v>242</v>
          </cell>
          <cell r="E2059">
            <v>70000</v>
          </cell>
          <cell r="F2059" t="str">
            <v>M2</v>
          </cell>
        </row>
        <row r="2060">
          <cell r="B2060">
            <v>72102504</v>
          </cell>
          <cell r="C2060" t="str">
            <v>Construccion de muros de contencion</v>
          </cell>
          <cell r="D2060">
            <v>522</v>
          </cell>
          <cell r="E2060">
            <v>106396000</v>
          </cell>
          <cell r="F2060" t="str">
            <v>EVENTO</v>
          </cell>
        </row>
        <row r="2061">
          <cell r="B2061" t="str">
            <v>72102504</v>
          </cell>
          <cell r="C2061" t="str">
            <v>Construcción de muro perimetral</v>
          </cell>
          <cell r="D2061">
            <v>521</v>
          </cell>
        </row>
        <row r="2062">
          <cell r="B2062" t="str">
            <v>72102504</v>
          </cell>
          <cell r="C2062" t="str">
            <v>Construccion de muro transversal</v>
          </cell>
          <cell r="D2062">
            <v>521</v>
          </cell>
        </row>
        <row r="2063">
          <cell r="B2063" t="str">
            <v>72102507</v>
          </cell>
          <cell r="C2063" t="str">
            <v>Servicio de aislacion termica de pared</v>
          </cell>
        </row>
        <row r="2064">
          <cell r="B2064" t="str">
            <v>72102507</v>
          </cell>
          <cell r="C2064" t="str">
            <v>Servicion de aislacion termica de cimiento</v>
          </cell>
        </row>
        <row r="2065">
          <cell r="B2065" t="str">
            <v>72102507</v>
          </cell>
          <cell r="C2065" t="str">
            <v>Servicio de aislacion termica de tanques para combustible</v>
          </cell>
        </row>
        <row r="2066">
          <cell r="B2066" t="str">
            <v>72102507</v>
          </cell>
          <cell r="C2066" t="str">
            <v>Servicio de aislacion termica de techo</v>
          </cell>
        </row>
        <row r="2067">
          <cell r="B2067" t="str">
            <v>72102508</v>
          </cell>
          <cell r="C2067" t="str">
            <v>Restauracion o reparacion de azulejos</v>
          </cell>
        </row>
        <row r="2068">
          <cell r="B2068" t="str">
            <v>72102508</v>
          </cell>
          <cell r="C2068" t="str">
            <v>Restauracion o reparacion de pisos</v>
          </cell>
        </row>
        <row r="2069">
          <cell r="B2069" t="str">
            <v>72102601</v>
          </cell>
          <cell r="C2069" t="str">
            <v>Servicio de carpinteria</v>
          </cell>
        </row>
        <row r="2070">
          <cell r="B2070">
            <v>72102602</v>
          </cell>
          <cell r="C2070" t="str">
            <v>Instalacion o mantenimiento de mobiliarios</v>
          </cell>
          <cell r="D2070">
            <v>242</v>
          </cell>
          <cell r="E2070">
            <v>4180775</v>
          </cell>
          <cell r="F2070" t="str">
            <v>Evento</v>
          </cell>
        </row>
        <row r="2071">
          <cell r="B2071" t="str">
            <v>72102602</v>
          </cell>
          <cell r="C2071" t="str">
            <v>Colocacion de marcos para puertas y ventanas</v>
          </cell>
        </row>
        <row r="2072">
          <cell r="B2072" t="str">
            <v>72102602</v>
          </cell>
          <cell r="C2072" t="str">
            <v>Mantenimiento y reparacion de puertas y ventanas</v>
          </cell>
        </row>
        <row r="2073">
          <cell r="B2073" t="str">
            <v>72102602</v>
          </cell>
          <cell r="C2073" t="str">
            <v>Mantenimiento y reparacion de muebles</v>
          </cell>
        </row>
        <row r="2074">
          <cell r="B2074" t="str">
            <v>72102602</v>
          </cell>
          <cell r="C2074" t="str">
            <v>Mantenimiento y reparacion de mamparas</v>
          </cell>
        </row>
        <row r="2075">
          <cell r="B2075" t="str">
            <v>72102602</v>
          </cell>
          <cell r="C2075" t="str">
            <v>Desmonte y/o Colocacion de puertas y ventanas</v>
          </cell>
        </row>
        <row r="2076">
          <cell r="B2076" t="str">
            <v>72102602</v>
          </cell>
          <cell r="C2076" t="str">
            <v>Colocación de polarizado en ventanas o puertas</v>
          </cell>
        </row>
        <row r="2077">
          <cell r="B2077" t="str">
            <v>72102602</v>
          </cell>
          <cell r="C2077" t="str">
            <v>Colocacion de muebles</v>
          </cell>
        </row>
        <row r="2078">
          <cell r="B2078" t="str">
            <v>72102602</v>
          </cell>
          <cell r="C2078" t="str">
            <v>Colocacion de vidrios</v>
          </cell>
        </row>
        <row r="2079">
          <cell r="B2079" t="str">
            <v>72102602</v>
          </cell>
          <cell r="C2079" t="str">
            <v>Desmonte y/o Colocacion de mamparas</v>
          </cell>
        </row>
        <row r="2080">
          <cell r="B2080" t="str">
            <v>72102701</v>
          </cell>
          <cell r="C2080" t="str">
            <v>Mantenimiento  de pisos de parquet</v>
          </cell>
        </row>
        <row r="2081">
          <cell r="B2081" t="str">
            <v>72102702</v>
          </cell>
          <cell r="C2081" t="str">
            <v>Instalación de adoquines</v>
          </cell>
        </row>
        <row r="2082">
          <cell r="B2082" t="str">
            <v>72102702</v>
          </cell>
          <cell r="C2082" t="str">
            <v>Revestimiento de pisos</v>
          </cell>
        </row>
        <row r="2083">
          <cell r="B2083" t="str">
            <v>72102702</v>
          </cell>
          <cell r="C2083" t="str">
            <v>Colocacion de pisos</v>
          </cell>
        </row>
        <row r="2084">
          <cell r="B2084" t="str">
            <v>72102703</v>
          </cell>
          <cell r="C2084" t="str">
            <v>Servicio de Pulido y encerado de piso</v>
          </cell>
        </row>
        <row r="2085">
          <cell r="B2085">
            <v>72102801</v>
          </cell>
          <cell r="C2085" t="str">
            <v>Renovacion de edificios, mojones y monumentos</v>
          </cell>
          <cell r="D2085">
            <v>242</v>
          </cell>
          <cell r="E2085">
            <v>210000000</v>
          </cell>
          <cell r="F2085" t="str">
            <v>EVENTO</v>
          </cell>
        </row>
        <row r="2086">
          <cell r="B2086" t="str">
            <v>72102801</v>
          </cell>
          <cell r="C2086" t="str">
            <v>Remodelación de edificio</v>
          </cell>
          <cell r="D2086">
            <v>522</v>
          </cell>
        </row>
        <row r="2087">
          <cell r="B2087">
            <v>72102802</v>
          </cell>
          <cell r="C2087" t="str">
            <v>Restauracion de edificios, mojones o monumentos</v>
          </cell>
          <cell r="D2087">
            <v>242</v>
          </cell>
          <cell r="E2087">
            <v>110000000</v>
          </cell>
          <cell r="F2087" t="str">
            <v>Evento</v>
          </cell>
        </row>
        <row r="2088">
          <cell r="B2088" t="str">
            <v>72102802</v>
          </cell>
          <cell r="C2088" t="str">
            <v>Mantenimiento y reparacion de caseta</v>
          </cell>
          <cell r="D2088">
            <v>521</v>
          </cell>
        </row>
        <row r="2089">
          <cell r="B2089" t="str">
            <v>72102802</v>
          </cell>
          <cell r="C2089" t="str">
            <v>Restauración de aulas</v>
          </cell>
        </row>
        <row r="2090">
          <cell r="B2090" t="str">
            <v>72102802</v>
          </cell>
          <cell r="C2090" t="str">
            <v>Mantenimiento y reparacion de muelle</v>
          </cell>
        </row>
        <row r="2091">
          <cell r="B2091" t="str">
            <v>72102802</v>
          </cell>
          <cell r="C2091" t="str">
            <v>Mantenimiento y Reparacion de Planta Alcoholera</v>
          </cell>
        </row>
        <row r="2092">
          <cell r="B2092" t="str">
            <v>72102802</v>
          </cell>
          <cell r="C2092" t="str">
            <v>Mantenimiento y Reparacion de deposito o salones</v>
          </cell>
        </row>
        <row r="2093">
          <cell r="B2093" t="str">
            <v>72102802</v>
          </cell>
          <cell r="C2093" t="str">
            <v>Mantenimiento y Reparacion de puentes</v>
          </cell>
          <cell r="D2093">
            <v>521</v>
          </cell>
        </row>
        <row r="2094">
          <cell r="B2094" t="str">
            <v>72102802</v>
          </cell>
          <cell r="C2094" t="str">
            <v>Mantenimiento de camara septica</v>
          </cell>
        </row>
        <row r="2095">
          <cell r="B2095" t="str">
            <v>72102802</v>
          </cell>
          <cell r="C2095" t="str">
            <v>Reparacion y mantenimiento de bano</v>
          </cell>
          <cell r="D2095">
            <v>521</v>
          </cell>
        </row>
        <row r="2096">
          <cell r="B2096" t="str">
            <v>72102802</v>
          </cell>
          <cell r="C2096" t="str">
            <v>Refaccion de mataderia</v>
          </cell>
        </row>
        <row r="2097">
          <cell r="B2097" t="str">
            <v>72102802</v>
          </cell>
          <cell r="C2097" t="str">
            <v>Reparación  y/o mantenimiento de edificio</v>
          </cell>
          <cell r="D2097">
            <v>242</v>
          </cell>
        </row>
        <row r="2098">
          <cell r="B2098" t="str">
            <v>72102802</v>
          </cell>
          <cell r="C2098" t="str">
            <v>Mantenimiento, Reparacion y Servicio de limpieza de cementerio</v>
          </cell>
          <cell r="D2098">
            <v>242</v>
          </cell>
        </row>
        <row r="2099">
          <cell r="B2099" t="str">
            <v>72102802</v>
          </cell>
          <cell r="C2099" t="str">
            <v>Servicio de mantenimiento de muro de contencion</v>
          </cell>
          <cell r="D2099">
            <v>521</v>
          </cell>
        </row>
        <row r="2100">
          <cell r="B2100" t="str">
            <v>72102802</v>
          </cell>
          <cell r="C2100" t="str">
            <v>Restauracion de iglesia</v>
          </cell>
          <cell r="D2100">
            <v>521</v>
          </cell>
        </row>
        <row r="2101">
          <cell r="B2101">
            <v>72102903</v>
          </cell>
          <cell r="C2101" t="str">
            <v>Mantenimiento de carreteras o aparcamientos, reparaciones o servicios</v>
          </cell>
          <cell r="D2101">
            <v>241</v>
          </cell>
          <cell r="E2101">
            <v>4783333</v>
          </cell>
          <cell r="F2101" t="str">
            <v>Evento</v>
          </cell>
        </row>
        <row r="2102">
          <cell r="B2102">
            <v>72102904</v>
          </cell>
          <cell r="C2102" t="str">
            <v>Servicios de barrido de carreteras o aparcamientos</v>
          </cell>
          <cell r="D2102">
            <v>241</v>
          </cell>
          <cell r="E2102">
            <v>33260000</v>
          </cell>
          <cell r="F2102" t="str">
            <v>UNIDAD</v>
          </cell>
        </row>
        <row r="2103">
          <cell r="B2103">
            <v>72102905</v>
          </cell>
          <cell r="C2103" t="str">
            <v>Mantenimiento de terrenos</v>
          </cell>
          <cell r="D2103">
            <v>242</v>
          </cell>
          <cell r="E2103">
            <v>15000000</v>
          </cell>
          <cell r="F2103" t="str">
            <v>EVENTO</v>
          </cell>
        </row>
        <row r="2104">
          <cell r="B2104" t="str">
            <v>72102905</v>
          </cell>
          <cell r="C2104" t="str">
            <v>Relleno y compactacion de terreno</v>
          </cell>
        </row>
        <row r="2105">
          <cell r="B2105" t="str">
            <v>72103001</v>
          </cell>
          <cell r="C2105" t="str">
            <v>Desmonte de terreno</v>
          </cell>
        </row>
        <row r="2106">
          <cell r="B2106" t="str">
            <v>72103001</v>
          </cell>
          <cell r="C2106" t="str">
            <v>Desbroce</v>
          </cell>
        </row>
        <row r="2107">
          <cell r="B2107" t="str">
            <v>72103002</v>
          </cell>
          <cell r="C2107" t="str">
            <v>Servicio de nivelado de terreno</v>
          </cell>
        </row>
        <row r="2108">
          <cell r="B2108" t="str">
            <v>72103002</v>
          </cell>
          <cell r="C2108" t="str">
            <v>Servicio de remosion y excavacion de terreno</v>
          </cell>
        </row>
        <row r="2109">
          <cell r="B2109" t="str">
            <v>72103004</v>
          </cell>
          <cell r="C2109" t="str">
            <v>Servicio de Excavación Estructural</v>
          </cell>
        </row>
        <row r="2110">
          <cell r="B2110" t="str">
            <v>72103004</v>
          </cell>
          <cell r="C2110" t="str">
            <v>Servicio de Excavación no clasificada</v>
          </cell>
        </row>
        <row r="2111">
          <cell r="B2111" t="str">
            <v>72103004</v>
          </cell>
          <cell r="C2111" t="str">
            <v>Servicio de Excavación de Zanja de Drenaje</v>
          </cell>
        </row>
        <row r="2112">
          <cell r="B2112" t="str">
            <v>72103004</v>
          </cell>
          <cell r="C2112" t="str">
            <v>Servicio de excavacion de bolsones</v>
          </cell>
        </row>
        <row r="2113">
          <cell r="B2113" t="str">
            <v>72103004</v>
          </cell>
          <cell r="C2113" t="str">
            <v>Servicio de excavacion en rocas</v>
          </cell>
        </row>
        <row r="2114">
          <cell r="B2114">
            <v>72131501</v>
          </cell>
          <cell r="C2114" t="str">
            <v>Construccion de apartamentos</v>
          </cell>
          <cell r="D2114">
            <v>522</v>
          </cell>
          <cell r="E2114">
            <v>340000000</v>
          </cell>
          <cell r="F2114" t="str">
            <v>EVENTO</v>
          </cell>
        </row>
        <row r="2115">
          <cell r="B2115">
            <v>72131502</v>
          </cell>
          <cell r="C2115" t="str">
            <v>Construccion casera uni-familiar</v>
          </cell>
          <cell r="D2115">
            <v>522</v>
          </cell>
          <cell r="E2115">
            <v>50000000</v>
          </cell>
          <cell r="F2115" t="str">
            <v>EVENTO</v>
          </cell>
        </row>
        <row r="2116">
          <cell r="B2116" t="str">
            <v>72131502</v>
          </cell>
          <cell r="C2116" t="str">
            <v>Construccion de albergue</v>
          </cell>
          <cell r="D2116">
            <v>521</v>
          </cell>
        </row>
        <row r="2117">
          <cell r="B2117" t="str">
            <v>72131502</v>
          </cell>
          <cell r="C2117" t="str">
            <v>Construcción de viviendas tipo dúplex de 3D</v>
          </cell>
          <cell r="D2117">
            <v>522</v>
          </cell>
        </row>
        <row r="2118">
          <cell r="B2118" t="str">
            <v>72131502</v>
          </cell>
          <cell r="C2118" t="str">
            <v>Construcción de infraestructura basicas red vial, red de agua potable y red de energia electrica</v>
          </cell>
          <cell r="D2118">
            <v>521</v>
          </cell>
        </row>
        <row r="2119">
          <cell r="B2119" t="str">
            <v>72131502</v>
          </cell>
          <cell r="C2119" t="str">
            <v>Construcción de vivienda económica tipo A1</v>
          </cell>
          <cell r="D2119">
            <v>522</v>
          </cell>
        </row>
        <row r="2120">
          <cell r="B2120" t="str">
            <v>72131502</v>
          </cell>
          <cell r="C2120" t="str">
            <v>Construcción de vivienda económica tipo A2</v>
          </cell>
          <cell r="D2120">
            <v>522</v>
          </cell>
        </row>
        <row r="2121">
          <cell r="B2121">
            <v>72131601</v>
          </cell>
          <cell r="C2121" t="str">
            <v>Construccion de centrales electricas</v>
          </cell>
          <cell r="D2121">
            <v>526</v>
          </cell>
          <cell r="E2121">
            <v>606000000</v>
          </cell>
          <cell r="F2121" t="str">
            <v>EVENTO</v>
          </cell>
        </row>
        <row r="2122">
          <cell r="B2122" t="str">
            <v>72131601</v>
          </cell>
          <cell r="C2122" t="str">
            <v>Construccion y/o instalacion de fabrica</v>
          </cell>
          <cell r="D2122">
            <v>522</v>
          </cell>
        </row>
        <row r="2123">
          <cell r="B2123" t="str">
            <v>72131601</v>
          </cell>
          <cell r="C2123" t="str">
            <v>Construccion de quincho</v>
          </cell>
          <cell r="D2123">
            <v>522</v>
          </cell>
        </row>
        <row r="2124">
          <cell r="B2124" t="str">
            <v>72131601</v>
          </cell>
          <cell r="C2124" t="str">
            <v>Construccion de salon</v>
          </cell>
          <cell r="D2124">
            <v>522</v>
          </cell>
        </row>
        <row r="2125">
          <cell r="B2125" t="str">
            <v>72131601</v>
          </cell>
          <cell r="C2125" t="str">
            <v>Construccion de iglesia</v>
          </cell>
          <cell r="D2125">
            <v>522</v>
          </cell>
        </row>
        <row r="2126">
          <cell r="B2126" t="str">
            <v>72131601</v>
          </cell>
          <cell r="C2126" t="str">
            <v>Construccion de refugio peatonal</v>
          </cell>
          <cell r="D2126">
            <v>521</v>
          </cell>
        </row>
        <row r="2127">
          <cell r="B2127" t="str">
            <v>72131601</v>
          </cell>
          <cell r="C2127" t="str">
            <v>Construccion de portico</v>
          </cell>
          <cell r="D2127">
            <v>521</v>
          </cell>
        </row>
        <row r="2128">
          <cell r="B2128" t="str">
            <v>72131601</v>
          </cell>
          <cell r="C2128" t="str">
            <v>Construccion de aula</v>
          </cell>
          <cell r="D2128">
            <v>522</v>
          </cell>
        </row>
        <row r="2129">
          <cell r="B2129" t="str">
            <v>72131601</v>
          </cell>
          <cell r="C2129" t="str">
            <v>Construccion de terminal</v>
          </cell>
          <cell r="D2129">
            <v>521</v>
          </cell>
        </row>
        <row r="2130">
          <cell r="B2130" t="str">
            <v>72131601</v>
          </cell>
          <cell r="C2130" t="str">
            <v>Construccion de tanque de agua elevado</v>
          </cell>
          <cell r="D2130">
            <v>522</v>
          </cell>
        </row>
        <row r="2131">
          <cell r="B2131" t="str">
            <v>72131601</v>
          </cell>
          <cell r="C2131" t="str">
            <v>Construcción de deposito</v>
          </cell>
          <cell r="D2131">
            <v>522</v>
          </cell>
        </row>
        <row r="2132">
          <cell r="B2132" t="str">
            <v>72131601</v>
          </cell>
          <cell r="C2132" t="str">
            <v>Construccion de inmueble deportivo y recreativo</v>
          </cell>
          <cell r="D2132">
            <v>522</v>
          </cell>
        </row>
        <row r="2133">
          <cell r="B2133" t="str">
            <v>72131601</v>
          </cell>
          <cell r="C2133" t="str">
            <v>Construccion de caseta</v>
          </cell>
          <cell r="D2133">
            <v>522</v>
          </cell>
        </row>
        <row r="2134">
          <cell r="B2134" t="str">
            <v>72131601</v>
          </cell>
          <cell r="C2134" t="str">
            <v>Construccion de bano</v>
          </cell>
          <cell r="D2134">
            <v>522</v>
          </cell>
        </row>
        <row r="2135">
          <cell r="B2135" t="str">
            <v>72131601</v>
          </cell>
          <cell r="C2135" t="str">
            <v>Construccion de plaza y parque</v>
          </cell>
          <cell r="D2135">
            <v>522</v>
          </cell>
        </row>
        <row r="2136">
          <cell r="B2136" t="str">
            <v>72131601</v>
          </cell>
          <cell r="C2136" t="str">
            <v>Construccion de Centro Educativo</v>
          </cell>
          <cell r="D2136">
            <v>522</v>
          </cell>
        </row>
        <row r="2137">
          <cell r="B2137" t="str">
            <v>72131601</v>
          </cell>
          <cell r="C2137" t="str">
            <v>Construccion de cercado perimetral</v>
          </cell>
          <cell r="D2137">
            <v>521</v>
          </cell>
        </row>
        <row r="2138">
          <cell r="B2138" t="str">
            <v>72131601</v>
          </cell>
          <cell r="C2138" t="str">
            <v>Construccion e instalaciones electricas</v>
          </cell>
          <cell r="D2138">
            <v>521</v>
          </cell>
        </row>
        <row r="2139">
          <cell r="B2139" t="str">
            <v>72131601</v>
          </cell>
          <cell r="C2139" t="str">
            <v>Ampliacion de inmuebles</v>
          </cell>
          <cell r="D2139">
            <v>522</v>
          </cell>
        </row>
        <row r="2140">
          <cell r="B2140" t="str">
            <v>72131601</v>
          </cell>
          <cell r="C2140" t="str">
            <v>Construccion de Tinglado</v>
          </cell>
          <cell r="D2140">
            <v>522</v>
          </cell>
        </row>
        <row r="2141">
          <cell r="B2141" t="str">
            <v>72131601</v>
          </cell>
          <cell r="C2141" t="str">
            <v>Construccion de Edificio</v>
          </cell>
          <cell r="D2141">
            <v>522</v>
          </cell>
        </row>
        <row r="2142">
          <cell r="B2142" t="str">
            <v>72131601</v>
          </cell>
          <cell r="C2142" t="str">
            <v>Construccion de Puesto de Control</v>
          </cell>
          <cell r="D2142">
            <v>522</v>
          </cell>
        </row>
        <row r="2143">
          <cell r="B2143">
            <v>72131701</v>
          </cell>
          <cell r="C2143" t="str">
            <v>Pavimentar o hacer la superficie de carreteras o caminos</v>
          </cell>
          <cell r="D2143">
            <v>521</v>
          </cell>
          <cell r="E2143">
            <v>50000000</v>
          </cell>
          <cell r="F2143" t="str">
            <v>UNIDAD</v>
          </cell>
        </row>
        <row r="2144">
          <cell r="B2144" t="str">
            <v>72131701</v>
          </cell>
          <cell r="C2144" t="str">
            <v>Mantenimiento de asfaltado</v>
          </cell>
          <cell r="D2144">
            <v>521</v>
          </cell>
        </row>
        <row r="2145">
          <cell r="B2145" t="str">
            <v>72131701</v>
          </cell>
          <cell r="C2145" t="str">
            <v>Construccion de pavimento de Hº</v>
          </cell>
          <cell r="D2145">
            <v>521</v>
          </cell>
        </row>
        <row r="2146">
          <cell r="B2146" t="str">
            <v>72131701</v>
          </cell>
          <cell r="C2146" t="str">
            <v>Construccion de enripiado</v>
          </cell>
          <cell r="D2146">
            <v>521</v>
          </cell>
        </row>
        <row r="2147">
          <cell r="B2147" t="str">
            <v>72131701</v>
          </cell>
          <cell r="C2147" t="str">
            <v>Construccion de banquina</v>
          </cell>
          <cell r="D2147">
            <v>521</v>
          </cell>
        </row>
        <row r="2148">
          <cell r="B2148" t="str">
            <v>72131701</v>
          </cell>
          <cell r="C2148" t="str">
            <v>Construccion de terraplen</v>
          </cell>
          <cell r="D2148">
            <v>521</v>
          </cell>
        </row>
        <row r="2149">
          <cell r="B2149" t="str">
            <v>72131701</v>
          </cell>
          <cell r="C2149" t="str">
            <v>Contruccion de alcantarilla</v>
          </cell>
          <cell r="D2149">
            <v>521</v>
          </cell>
        </row>
        <row r="2150">
          <cell r="B2150" t="str">
            <v>72131701</v>
          </cell>
          <cell r="C2150" t="str">
            <v>Reparacion de empedrado</v>
          </cell>
          <cell r="D2150">
            <v>521</v>
          </cell>
        </row>
        <row r="2151">
          <cell r="B2151" t="str">
            <v>72131701</v>
          </cell>
          <cell r="C2151" t="str">
            <v>Mantenimiento de camino terraplenado</v>
          </cell>
          <cell r="D2151">
            <v>521</v>
          </cell>
        </row>
        <row r="2152">
          <cell r="B2152" t="str">
            <v>72131701</v>
          </cell>
          <cell r="C2152" t="str">
            <v>Servicio de montaje/desmontaje de alambrado</v>
          </cell>
          <cell r="D2152">
            <v>521</v>
          </cell>
        </row>
        <row r="2153">
          <cell r="B2153" t="str">
            <v>72131701</v>
          </cell>
          <cell r="C2153" t="str">
            <v>Servicio de colocacion/desmontaje de barandas de seguridad para caminos</v>
          </cell>
          <cell r="D2153">
            <v>521</v>
          </cell>
        </row>
        <row r="2154">
          <cell r="B2154" t="str">
            <v>72131701</v>
          </cell>
          <cell r="C2154" t="str">
            <v>Mantenimiento de paseo central</v>
          </cell>
          <cell r="D2154">
            <v>521</v>
          </cell>
        </row>
        <row r="2155">
          <cell r="B2155" t="str">
            <v>72131701</v>
          </cell>
          <cell r="C2155" t="str">
            <v>Construccion de paseo central</v>
          </cell>
          <cell r="D2155">
            <v>521</v>
          </cell>
        </row>
        <row r="2156">
          <cell r="B2156" t="str">
            <v>72131701</v>
          </cell>
          <cell r="C2156" t="str">
            <v>Bacheos de calle</v>
          </cell>
          <cell r="D2156">
            <v>521</v>
          </cell>
        </row>
        <row r="2157">
          <cell r="B2157" t="str">
            <v>72131701</v>
          </cell>
          <cell r="C2157" t="str">
            <v>Recuperacion del nudo</v>
          </cell>
          <cell r="D2157">
            <v>521</v>
          </cell>
        </row>
        <row r="2158">
          <cell r="B2158">
            <v>72131701</v>
          </cell>
          <cell r="C2158" t="str">
            <v>Servicio de señalización de caminos</v>
          </cell>
          <cell r="D2158">
            <v>521</v>
          </cell>
        </row>
        <row r="2159">
          <cell r="B2159" t="str">
            <v>72131701</v>
          </cell>
          <cell r="C2159" t="str">
            <v>Construcción de empedrado</v>
          </cell>
          <cell r="D2159">
            <v>521</v>
          </cell>
        </row>
        <row r="2160">
          <cell r="B2160" t="str">
            <v>72131701</v>
          </cell>
          <cell r="C2160" t="str">
            <v>Mantenimiento de enripiado</v>
          </cell>
          <cell r="D2160">
            <v>521</v>
          </cell>
        </row>
        <row r="2161">
          <cell r="B2161" t="str">
            <v>72131701</v>
          </cell>
          <cell r="C2161" t="str">
            <v>Servicio de asfaltado o pavimentación</v>
          </cell>
          <cell r="D2161">
            <v>521</v>
          </cell>
        </row>
        <row r="2162">
          <cell r="B2162" t="str">
            <v>72131701</v>
          </cell>
          <cell r="C2162" t="str">
            <v>Servicio de limpieza de franja de dominio</v>
          </cell>
          <cell r="D2162">
            <v>521</v>
          </cell>
        </row>
        <row r="2163">
          <cell r="B2163" t="str">
            <v>72131701</v>
          </cell>
          <cell r="C2163" t="str">
            <v>Construccion de canaleta H°</v>
          </cell>
          <cell r="D2163">
            <v>521</v>
          </cell>
        </row>
        <row r="2164">
          <cell r="B2164" t="str">
            <v>72131701</v>
          </cell>
          <cell r="C2164" t="str">
            <v>Mantenimiento de pista de aterrizaje</v>
          </cell>
          <cell r="D2164">
            <v>521</v>
          </cell>
        </row>
        <row r="2165">
          <cell r="B2165">
            <v>72131702</v>
          </cell>
          <cell r="C2165" t="str">
            <v>Construccion de puentes</v>
          </cell>
          <cell r="D2165">
            <v>521</v>
          </cell>
          <cell r="E2165">
            <v>2000000</v>
          </cell>
          <cell r="F2165" t="str">
            <v>Evento</v>
          </cell>
        </row>
        <row r="2166">
          <cell r="B2166" t="str">
            <v>72131702</v>
          </cell>
          <cell r="C2166" t="str">
            <v>Construcción de muelle</v>
          </cell>
          <cell r="D2166">
            <v>521</v>
          </cell>
        </row>
        <row r="2167">
          <cell r="B2167" t="str">
            <v>72131702</v>
          </cell>
          <cell r="C2167" t="str">
            <v>Construccion de puente peatonal</v>
          </cell>
          <cell r="D2167">
            <v>521</v>
          </cell>
        </row>
        <row r="2168">
          <cell r="B2168" t="str">
            <v>72131702</v>
          </cell>
          <cell r="C2168" t="str">
            <v>Construccion de puente</v>
          </cell>
          <cell r="D2168">
            <v>521</v>
          </cell>
        </row>
        <row r="2169">
          <cell r="B2169">
            <v>76111501</v>
          </cell>
          <cell r="C2169" t="str">
            <v>Servicios de limpieza de edificios</v>
          </cell>
          <cell r="D2169">
            <v>242</v>
          </cell>
          <cell r="E2169">
            <v>50000000</v>
          </cell>
          <cell r="F2169" t="str">
            <v>UNIDAD</v>
          </cell>
        </row>
        <row r="2170">
          <cell r="B2170">
            <v>76111503</v>
          </cell>
          <cell r="C2170" t="str">
            <v>Servicios de mantenimiento del alumbrado</v>
          </cell>
          <cell r="D2170">
            <v>241</v>
          </cell>
          <cell r="E2170">
            <v>50000</v>
          </cell>
          <cell r="F2170" t="str">
            <v>Evento</v>
          </cell>
        </row>
        <row r="2171">
          <cell r="B2171">
            <v>76111505</v>
          </cell>
          <cell r="C2171" t="str">
            <v>Servicios de limpieza de telas y muebles</v>
          </cell>
          <cell r="D2171">
            <v>242</v>
          </cell>
          <cell r="E2171">
            <v>1000000</v>
          </cell>
          <cell r="F2171" t="str">
            <v>EVENTO</v>
          </cell>
        </row>
        <row r="2172">
          <cell r="B2172">
            <v>78101803</v>
          </cell>
          <cell r="C2172" t="str">
            <v>Servicios de transporte de vehiculos</v>
          </cell>
          <cell r="D2172">
            <v>221</v>
          </cell>
          <cell r="E2172">
            <v>2707169</v>
          </cell>
          <cell r="F2172" t="str">
            <v>Evento</v>
          </cell>
        </row>
        <row r="2173">
          <cell r="B2173">
            <v>78102202</v>
          </cell>
          <cell r="C2173" t="str">
            <v>Servicios de oficina de correos</v>
          </cell>
          <cell r="D2173">
            <v>221</v>
          </cell>
          <cell r="E2173">
            <v>200000</v>
          </cell>
          <cell r="F2173" t="str">
            <v>UNIDAD</v>
          </cell>
        </row>
        <row r="2174">
          <cell r="B2174">
            <v>78121601</v>
          </cell>
          <cell r="C2174" t="str">
            <v>Del flete</v>
          </cell>
          <cell r="D2174">
            <v>221</v>
          </cell>
          <cell r="E2174">
            <v>100000</v>
          </cell>
          <cell r="F2174" t="str">
            <v>Evento</v>
          </cell>
        </row>
        <row r="2175">
          <cell r="B2175">
            <v>78131803</v>
          </cell>
          <cell r="C2175" t="str">
            <v>Almacenaje de materias peligrosas</v>
          </cell>
          <cell r="D2175">
            <v>222</v>
          </cell>
          <cell r="E2175">
            <v>240000</v>
          </cell>
          <cell r="F2175" t="str">
            <v>UNIDAD</v>
          </cell>
        </row>
        <row r="2176">
          <cell r="B2176">
            <v>78180101</v>
          </cell>
          <cell r="C2176" t="str">
            <v>Servicios de reparar o pintar la carroceria de vehiculos</v>
          </cell>
          <cell r="D2176">
            <v>243</v>
          </cell>
          <cell r="E2176">
            <v>400000</v>
          </cell>
          <cell r="F2176" t="str">
            <v>EVENTO</v>
          </cell>
        </row>
        <row r="2177">
          <cell r="B2177">
            <v>78180102</v>
          </cell>
          <cell r="C2177" t="str">
            <v>Reparacion de Transmision</v>
          </cell>
          <cell r="D2177">
            <v>243</v>
          </cell>
          <cell r="E2177">
            <v>70000000</v>
          </cell>
          <cell r="F2177" t="str">
            <v>EVENTO</v>
          </cell>
        </row>
        <row r="2178">
          <cell r="B2178">
            <v>78180104</v>
          </cell>
          <cell r="C2178" t="str">
            <v>Reparacion del tren de aterrizaje</v>
          </cell>
          <cell r="D2178">
            <v>596</v>
          </cell>
          <cell r="E2178">
            <v>27500000</v>
          </cell>
          <cell r="F2178" t="str">
            <v>Evento</v>
          </cell>
        </row>
        <row r="2179">
          <cell r="B2179">
            <v>80121604</v>
          </cell>
          <cell r="C2179" t="str">
            <v>Leyes de patentes, marcas o derechos de autor</v>
          </cell>
          <cell r="D2179">
            <v>915</v>
          </cell>
          <cell r="E2179">
            <v>8000000</v>
          </cell>
          <cell r="F2179" t="str">
            <v>UNIDAD</v>
          </cell>
        </row>
        <row r="2180">
          <cell r="B2180">
            <v>80131501</v>
          </cell>
          <cell r="C2180" t="str">
            <v>Alquiler de viviendas</v>
          </cell>
          <cell r="D2180">
            <v>251</v>
          </cell>
          <cell r="E2180">
            <v>6000000</v>
          </cell>
          <cell r="F2180" t="str">
            <v>EVENTO</v>
          </cell>
        </row>
        <row r="2181">
          <cell r="B2181">
            <v>80131502</v>
          </cell>
          <cell r="C2181" t="str">
            <v>Alquiler de instalaciones comerciales o industriales</v>
          </cell>
          <cell r="D2181">
            <v>251</v>
          </cell>
          <cell r="E2181">
            <v>3250000</v>
          </cell>
          <cell r="F2181" t="str">
            <v>Evento</v>
          </cell>
        </row>
        <row r="2182">
          <cell r="B2182">
            <v>80141617</v>
          </cell>
          <cell r="C2182" t="str">
            <v>Capacitacion de iniciativas estrategicas en el concesionario</v>
          </cell>
          <cell r="D2182">
            <v>841</v>
          </cell>
          <cell r="E2182">
            <v>800000</v>
          </cell>
          <cell r="F2182" t="str">
            <v>Evento</v>
          </cell>
        </row>
        <row r="2183">
          <cell r="B2183" t="str">
            <v>80161507</v>
          </cell>
          <cell r="C2183" t="str">
            <v>Servicio de Consultoria Audiovisual</v>
          </cell>
          <cell r="D2183">
            <v>265</v>
          </cell>
        </row>
        <row r="2184">
          <cell r="B2184" t="str">
            <v>81101502</v>
          </cell>
          <cell r="C2184" t="str">
            <v>Elaboración de plano</v>
          </cell>
          <cell r="D2184">
            <v>265</v>
          </cell>
        </row>
        <row r="2185">
          <cell r="B2185" t="str">
            <v>81101512</v>
          </cell>
          <cell r="C2185" t="str">
            <v>Servicio de Relevamiento catastral</v>
          </cell>
          <cell r="D2185">
            <v>266</v>
          </cell>
        </row>
        <row r="2186">
          <cell r="B2186" t="str">
            <v>81101902</v>
          </cell>
          <cell r="C2186" t="str">
            <v>Servicio de control de calidad y cantidad de petroleo crudo y derivados</v>
          </cell>
          <cell r="D2186">
            <v>266</v>
          </cell>
        </row>
        <row r="2187">
          <cell r="B2187">
            <v>81111501</v>
          </cell>
          <cell r="C2187" t="str">
            <v>Diseno de aplicaciones de software para computador principal</v>
          </cell>
          <cell r="D2187">
            <v>579</v>
          </cell>
          <cell r="E2187">
            <v>108459000</v>
          </cell>
          <cell r="F2187" t="str">
            <v>UNIDAD</v>
          </cell>
        </row>
        <row r="2188">
          <cell r="B2188" t="str">
            <v>81111506</v>
          </cell>
          <cell r="C2188" t="str">
            <v>Mantenimiento del servidor</v>
          </cell>
          <cell r="D2188">
            <v>266</v>
          </cell>
        </row>
        <row r="2189">
          <cell r="B2189" t="str">
            <v>81111508</v>
          </cell>
          <cell r="C2189" t="str">
            <v>Ordenamiento de archivo</v>
          </cell>
          <cell r="D2189">
            <v>266</v>
          </cell>
        </row>
        <row r="2190">
          <cell r="B2190" t="str">
            <v>81111508</v>
          </cell>
          <cell r="C2190" t="str">
            <v>Digitalizacion de planilla</v>
          </cell>
          <cell r="D2190">
            <v>266</v>
          </cell>
        </row>
        <row r="2191">
          <cell r="B2191" t="str">
            <v>81111508</v>
          </cell>
          <cell r="C2191" t="str">
            <v>Digitacion de datos</v>
          </cell>
          <cell r="D2191">
            <v>266</v>
          </cell>
        </row>
        <row r="2192">
          <cell r="B2192" t="str">
            <v>81111602</v>
          </cell>
          <cell r="C2192" t="str">
            <v>Programacion en Java</v>
          </cell>
          <cell r="D2192">
            <v>266</v>
          </cell>
        </row>
        <row r="2193">
          <cell r="B2193">
            <v>81111612</v>
          </cell>
          <cell r="C2193" t="str">
            <v>Programacion - Lenguajes artificiales patentados</v>
          </cell>
          <cell r="D2193">
            <v>579</v>
          </cell>
          <cell r="E2193">
            <v>834300</v>
          </cell>
          <cell r="F2193" t="str">
            <v>UNIDAD</v>
          </cell>
        </row>
        <row r="2194">
          <cell r="B2194" t="str">
            <v>81111704</v>
          </cell>
          <cell r="C2194" t="str">
            <v>Diseño de sistema de base de datos</v>
          </cell>
          <cell r="D2194">
            <v>266</v>
          </cell>
        </row>
        <row r="2195">
          <cell r="B2195">
            <v>81111801</v>
          </cell>
          <cell r="C2195" t="str">
            <v>Seguridad de computadores, redes o Internet</v>
          </cell>
          <cell r="D2195">
            <v>579</v>
          </cell>
          <cell r="E2195">
            <v>1500000</v>
          </cell>
          <cell r="F2195" t="str">
            <v>UNIDAD</v>
          </cell>
        </row>
        <row r="2196">
          <cell r="B2196" t="str">
            <v>81111801</v>
          </cell>
          <cell r="C2196" t="str">
            <v>Testeo de seguridad de sistema</v>
          </cell>
          <cell r="D2196">
            <v>266</v>
          </cell>
        </row>
        <row r="2197">
          <cell r="B2197" t="str">
            <v>81111804</v>
          </cell>
          <cell r="C2197" t="str">
            <v>Mantenimiento de redes</v>
          </cell>
          <cell r="D2197">
            <v>266</v>
          </cell>
        </row>
        <row r="2198">
          <cell r="B2198" t="str">
            <v>81111804</v>
          </cell>
          <cell r="C2198" t="str">
            <v>Conexion de redes</v>
          </cell>
        </row>
        <row r="2199">
          <cell r="B2199" t="str">
            <v>81111804</v>
          </cell>
          <cell r="C2199" t="str">
            <v>Mantenimiento de red metropolitana</v>
          </cell>
          <cell r="D2199">
            <v>246</v>
          </cell>
        </row>
        <row r="2200">
          <cell r="B2200" t="str">
            <v>81111804</v>
          </cell>
          <cell r="C2200" t="str">
            <v>Mantenimiento de fibra optica</v>
          </cell>
          <cell r="D2200">
            <v>246</v>
          </cell>
        </row>
        <row r="2201">
          <cell r="B2201">
            <v>81111805</v>
          </cell>
          <cell r="C2201" t="str">
            <v>Mantenimiento o apoyo de sistemas patentados o autorizados</v>
          </cell>
          <cell r="D2201">
            <v>579</v>
          </cell>
          <cell r="E2201">
            <v>360075198</v>
          </cell>
          <cell r="F2201" t="str">
            <v>EVENTO</v>
          </cell>
        </row>
        <row r="2202">
          <cell r="B2202" t="str">
            <v>81111805</v>
          </cell>
          <cell r="C2202" t="str">
            <v>Actualización de Licencia de Base de Datos</v>
          </cell>
        </row>
        <row r="2203">
          <cell r="B2203" t="str">
            <v>81111805</v>
          </cell>
          <cell r="C2203" t="str">
            <v>Soporte Técnico y Actualización para Oracle</v>
          </cell>
        </row>
        <row r="2204">
          <cell r="B2204" t="str">
            <v>81111805</v>
          </cell>
          <cell r="C2204" t="str">
            <v>Mantenimiento y soporte tecnico de sistema de correos</v>
          </cell>
        </row>
        <row r="2205">
          <cell r="B2205" t="str">
            <v>81111805</v>
          </cell>
          <cell r="C2205" t="str">
            <v>Mantenimiento y actualizacion de software</v>
          </cell>
        </row>
        <row r="2206">
          <cell r="B2206" t="str">
            <v>81111805</v>
          </cell>
          <cell r="C2206" t="str">
            <v>Soporte Tecnico y  Actualizacion para Linux</v>
          </cell>
        </row>
        <row r="2207">
          <cell r="B2207">
            <v>81111806</v>
          </cell>
          <cell r="C2207" t="str">
            <v>Analisis de base de datos</v>
          </cell>
          <cell r="D2207">
            <v>579</v>
          </cell>
          <cell r="E2207">
            <v>6000000</v>
          </cell>
          <cell r="F2207" t="str">
            <v>UNIDAD</v>
          </cell>
        </row>
        <row r="2208">
          <cell r="B2208" t="str">
            <v>81111806</v>
          </cell>
          <cell r="C2208" t="str">
            <v>Montaje de base de datos</v>
          </cell>
        </row>
        <row r="2209">
          <cell r="B2209" t="str">
            <v>81111806</v>
          </cell>
          <cell r="C2209" t="str">
            <v>Mantenimiento de base de datos</v>
          </cell>
        </row>
        <row r="2210">
          <cell r="B2210" t="str">
            <v>81111806</v>
          </cell>
          <cell r="C2210" t="str">
            <v>SQL Server Estandar</v>
          </cell>
        </row>
        <row r="2211">
          <cell r="B2211" t="str">
            <v>81111810</v>
          </cell>
          <cell r="C2211" t="str">
            <v>Desarrollo de software a medida</v>
          </cell>
          <cell r="D2211">
            <v>266</v>
          </cell>
        </row>
        <row r="2212">
          <cell r="B2212" t="str">
            <v>81111811</v>
          </cell>
          <cell r="C2212" t="str">
            <v>Servicio técnico y soporte para equipos informaticos</v>
          </cell>
          <cell r="D2212">
            <v>243</v>
          </cell>
        </row>
        <row r="2213">
          <cell r="B2213">
            <v>81111812</v>
          </cell>
          <cell r="C2213" t="str">
            <v>Mantenimiento o apoyo del hardware de computador</v>
          </cell>
          <cell r="D2213">
            <v>579</v>
          </cell>
          <cell r="E2213">
            <v>4179069</v>
          </cell>
          <cell r="F2213" t="str">
            <v>EVENTO</v>
          </cell>
        </row>
        <row r="2214">
          <cell r="B2214" t="str">
            <v>81111812</v>
          </cell>
          <cell r="C2214" t="str">
            <v>Mantenimiento y Reparacion de disquetera</v>
          </cell>
          <cell r="D2214">
            <v>243</v>
          </cell>
        </row>
        <row r="2215">
          <cell r="B2215" t="str">
            <v>81111812</v>
          </cell>
          <cell r="C2215" t="str">
            <v>Mantenimiento y reparacion de servidor</v>
          </cell>
          <cell r="D2215">
            <v>243</v>
          </cell>
        </row>
        <row r="2216">
          <cell r="B2216" t="str">
            <v>81111812</v>
          </cell>
          <cell r="C2216" t="str">
            <v>Mantenimiento y reparacion de taquimetro electronico</v>
          </cell>
          <cell r="D2216">
            <v>243</v>
          </cell>
        </row>
        <row r="2217">
          <cell r="B2217" t="str">
            <v>81111812</v>
          </cell>
          <cell r="C2217" t="str">
            <v>Mantenimiento y Reparacion de monitor</v>
          </cell>
          <cell r="D2217">
            <v>243</v>
          </cell>
        </row>
        <row r="2218">
          <cell r="B2218" t="str">
            <v>81111812</v>
          </cell>
          <cell r="C2218" t="str">
            <v>Mantenimiento y reparacion de CPU</v>
          </cell>
          <cell r="D2218">
            <v>243</v>
          </cell>
        </row>
        <row r="2219">
          <cell r="B2219" t="str">
            <v>81111812</v>
          </cell>
          <cell r="C2219" t="str">
            <v>Mantenimiento y reparacion de HUB</v>
          </cell>
          <cell r="D2219">
            <v>243</v>
          </cell>
        </row>
        <row r="2220">
          <cell r="B2220" t="str">
            <v>81111812</v>
          </cell>
          <cell r="C2220" t="str">
            <v>Mantenimiento y reparacion de estabilizador de energia electrica</v>
          </cell>
          <cell r="D2220">
            <v>243</v>
          </cell>
        </row>
        <row r="2221">
          <cell r="B2221" t="str">
            <v>81111812</v>
          </cell>
          <cell r="C2221" t="str">
            <v>Mantenimiento y reparacion de switch</v>
          </cell>
          <cell r="D2221">
            <v>243</v>
          </cell>
        </row>
        <row r="2222">
          <cell r="B2222" t="str">
            <v>81111812</v>
          </cell>
          <cell r="C2222" t="str">
            <v>Mantenimiento y Reparacion de Escaner</v>
          </cell>
          <cell r="D2222">
            <v>243</v>
          </cell>
        </row>
        <row r="2223">
          <cell r="B2223" t="str">
            <v>81111812</v>
          </cell>
          <cell r="C2223" t="str">
            <v>Mantenimiento y reparacion de plotter</v>
          </cell>
          <cell r="D2223">
            <v>243</v>
          </cell>
        </row>
        <row r="2224">
          <cell r="B2224" t="str">
            <v>81111812</v>
          </cell>
          <cell r="C2224" t="str">
            <v>Mantenimiento y Reparacion de impresora</v>
          </cell>
          <cell r="D2224">
            <v>243</v>
          </cell>
        </row>
        <row r="2225">
          <cell r="B2225" t="str">
            <v>81111812</v>
          </cell>
          <cell r="C2225" t="str">
            <v>Mantenimiento y Reparac. de Lector grabador</v>
          </cell>
          <cell r="D2225">
            <v>243</v>
          </cell>
        </row>
        <row r="2226">
          <cell r="B2226" t="str">
            <v>81111812</v>
          </cell>
          <cell r="C2226" t="str">
            <v>Mantenimiento y repación de proyector</v>
          </cell>
          <cell r="D2226">
            <v>243</v>
          </cell>
        </row>
        <row r="2227">
          <cell r="B2227" t="str">
            <v>81111812</v>
          </cell>
          <cell r="C2227" t="str">
            <v>Mantenimiento y reparación de UPS</v>
          </cell>
          <cell r="D2227">
            <v>243</v>
          </cell>
        </row>
        <row r="2228">
          <cell r="B2228" t="str">
            <v>81111812</v>
          </cell>
          <cell r="C2228" t="str">
            <v>Mantenimiento y reparacion de teclado</v>
          </cell>
          <cell r="D2228">
            <v>243</v>
          </cell>
        </row>
        <row r="2229">
          <cell r="B2229" t="str">
            <v>81111812</v>
          </cell>
          <cell r="C2229" t="str">
            <v>Mantenimiento y reparacion de mouse</v>
          </cell>
          <cell r="D2229">
            <v>243</v>
          </cell>
        </row>
        <row r="2230">
          <cell r="B2230" t="str">
            <v>81111812</v>
          </cell>
          <cell r="C2230" t="str">
            <v>Mantenimiento y reparación de Notebook</v>
          </cell>
          <cell r="D2230">
            <v>243</v>
          </cell>
        </row>
        <row r="2231">
          <cell r="B2231">
            <v>81112003</v>
          </cell>
          <cell r="C2231" t="str">
            <v>Centro de servicios de datos</v>
          </cell>
          <cell r="D2231">
            <v>261</v>
          </cell>
          <cell r="E2231">
            <v>3550000</v>
          </cell>
          <cell r="F2231" t="str">
            <v>Unidad (Nr</v>
          </cell>
        </row>
        <row r="2232">
          <cell r="B2232" t="str">
            <v>81112003</v>
          </cell>
          <cell r="C2232" t="str">
            <v>Montaje de Centro de Datos</v>
          </cell>
        </row>
        <row r="2233">
          <cell r="B2233">
            <v>81112101</v>
          </cell>
          <cell r="C2233" t="str">
            <v>Proveedores de servicio de Internet (ISP)</v>
          </cell>
          <cell r="D2233">
            <v>261</v>
          </cell>
          <cell r="E2233">
            <v>390000</v>
          </cell>
          <cell r="F2233" t="str">
            <v>EVENTO</v>
          </cell>
        </row>
        <row r="2234">
          <cell r="B2234" t="str">
            <v>81112103</v>
          </cell>
          <cell r="C2234" t="str">
            <v>Mantenimiento de sitio web</v>
          </cell>
          <cell r="D2234">
            <v>246</v>
          </cell>
        </row>
        <row r="2235">
          <cell r="B2235" t="str">
            <v>81112103</v>
          </cell>
          <cell r="C2235" t="str">
            <v>Diseño de sitio web</v>
          </cell>
          <cell r="D2235">
            <v>266</v>
          </cell>
        </row>
        <row r="2236">
          <cell r="B2236" t="str">
            <v>81112107</v>
          </cell>
          <cell r="C2236" t="str">
            <v>Mantenimiento de servicio de internet</v>
          </cell>
          <cell r="D2236">
            <v>246</v>
          </cell>
        </row>
        <row r="2237">
          <cell r="B2237" t="str">
            <v>81112107</v>
          </cell>
          <cell r="C2237" t="str">
            <v>Instalacion y Configuracion de servicios de Internet</v>
          </cell>
          <cell r="D2237">
            <v>268</v>
          </cell>
        </row>
        <row r="2238">
          <cell r="B2238" t="str">
            <v>81112107</v>
          </cell>
          <cell r="C2238" t="str">
            <v>Servicios de Internet</v>
          </cell>
          <cell r="D2238">
            <v>268</v>
          </cell>
        </row>
        <row r="2239">
          <cell r="B2239">
            <v>82101502</v>
          </cell>
          <cell r="C2239" t="str">
            <v>Publicidad en carteles</v>
          </cell>
          <cell r="D2239">
            <v>265</v>
          </cell>
          <cell r="E2239">
            <v>2500000</v>
          </cell>
          <cell r="F2239" t="str">
            <v>UNIDADES</v>
          </cell>
        </row>
        <row r="2240">
          <cell r="B2240">
            <v>82101504</v>
          </cell>
          <cell r="C2240" t="str">
            <v>Publicidad en periodicos</v>
          </cell>
          <cell r="D2240">
            <v>265</v>
          </cell>
          <cell r="E2240">
            <v>1700000</v>
          </cell>
          <cell r="F2240" t="str">
            <v>Evento</v>
          </cell>
        </row>
        <row r="2241">
          <cell r="B2241">
            <v>82101601</v>
          </cell>
          <cell r="C2241" t="str">
            <v>Publicidad en radio</v>
          </cell>
          <cell r="D2241">
            <v>265</v>
          </cell>
          <cell r="E2241">
            <v>1100000</v>
          </cell>
          <cell r="F2241" t="str">
            <v>Evento</v>
          </cell>
        </row>
        <row r="2242">
          <cell r="B2242">
            <v>82101602</v>
          </cell>
          <cell r="C2242" t="str">
            <v>Publicidad en television</v>
          </cell>
          <cell r="D2242">
            <v>265</v>
          </cell>
          <cell r="E2242">
            <v>300000</v>
          </cell>
          <cell r="F2242" t="str">
            <v>Evento</v>
          </cell>
        </row>
        <row r="2243">
          <cell r="B2243">
            <v>82101701</v>
          </cell>
          <cell r="C2243" t="str">
            <v>Servicios de publicidad en pancartas (pasacalles)</v>
          </cell>
          <cell r="D2243">
            <v>265</v>
          </cell>
          <cell r="E2243">
            <v>3000</v>
          </cell>
          <cell r="F2243" t="str">
            <v>UNIDAD</v>
          </cell>
        </row>
        <row r="2244">
          <cell r="B2244">
            <v>82111602</v>
          </cell>
          <cell r="C2244" t="str">
            <v>Servicios de redaccion de curriculum vitae</v>
          </cell>
          <cell r="D2244">
            <v>333</v>
          </cell>
          <cell r="E2244">
            <v>2500</v>
          </cell>
          <cell r="F2244" t="str">
            <v>BLOCK</v>
          </cell>
        </row>
        <row r="2245">
          <cell r="B2245">
            <v>82111901</v>
          </cell>
          <cell r="C2245" t="str">
            <v>Servicios de comunicados de prensa</v>
          </cell>
          <cell r="D2245">
            <v>265</v>
          </cell>
          <cell r="E2245">
            <v>210000</v>
          </cell>
          <cell r="F2245" t="str">
            <v>Evento</v>
          </cell>
        </row>
        <row r="2246">
          <cell r="B2246">
            <v>82121503</v>
          </cell>
          <cell r="C2246" t="str">
            <v>Impresion digital</v>
          </cell>
          <cell r="D2246">
            <v>333</v>
          </cell>
          <cell r="E2246">
            <v>50000</v>
          </cell>
          <cell r="F2246" t="str">
            <v>BLOCK</v>
          </cell>
        </row>
        <row r="2247">
          <cell r="B2247">
            <v>82121505</v>
          </cell>
          <cell r="C2247" t="str">
            <v>Impresion promocional o publicitaria</v>
          </cell>
          <cell r="D2247">
            <v>333</v>
          </cell>
          <cell r="E2247">
            <v>80000</v>
          </cell>
          <cell r="F2247" t="str">
            <v>UNIDAD</v>
          </cell>
        </row>
        <row r="2248">
          <cell r="B2248">
            <v>82121506</v>
          </cell>
          <cell r="C2248" t="str">
            <v>Impresion de publicaciones</v>
          </cell>
          <cell r="D2248">
            <v>333</v>
          </cell>
          <cell r="E2248">
            <v>300000</v>
          </cell>
          <cell r="F2248" t="str">
            <v>CAJA</v>
          </cell>
        </row>
        <row r="2249">
          <cell r="B2249">
            <v>82121507</v>
          </cell>
          <cell r="C2249" t="str">
            <v>Impresion de papeleria o formularios comerciales</v>
          </cell>
          <cell r="D2249">
            <v>333</v>
          </cell>
          <cell r="E2249">
            <v>20000</v>
          </cell>
          <cell r="F2249" t="str">
            <v>CAJA</v>
          </cell>
        </row>
        <row r="2250">
          <cell r="B2250">
            <v>82121902</v>
          </cell>
          <cell r="C2250" t="str">
            <v>Encuadernacion espiral</v>
          </cell>
          <cell r="D2250">
            <v>333</v>
          </cell>
          <cell r="E2250">
            <v>200</v>
          </cell>
          <cell r="F2250" t="str">
            <v>UNIDAD</v>
          </cell>
        </row>
        <row r="2251">
          <cell r="B2251">
            <v>82121904</v>
          </cell>
          <cell r="C2251" t="str">
            <v>Encuadernacion por carda o grapa</v>
          </cell>
          <cell r="D2251">
            <v>333</v>
          </cell>
          <cell r="E2251">
            <v>2300</v>
          </cell>
          <cell r="F2251" t="str">
            <v>UNIDAD</v>
          </cell>
        </row>
        <row r="2252">
          <cell r="B2252">
            <v>82131604</v>
          </cell>
          <cell r="C2252" t="str">
            <v>Servicios de estudio fotografico (fotos fijas)</v>
          </cell>
          <cell r="D2252">
            <v>265</v>
          </cell>
          <cell r="E2252">
            <v>126419</v>
          </cell>
          <cell r="F2252" t="str">
            <v>Evento</v>
          </cell>
        </row>
        <row r="2253">
          <cell r="B2253">
            <v>83101801</v>
          </cell>
          <cell r="C2253" t="str">
            <v>Suministro de electricidad monofasica</v>
          </cell>
          <cell r="D2253">
            <v>211</v>
          </cell>
          <cell r="E2253">
            <v>100000</v>
          </cell>
          <cell r="F2253" t="str">
            <v>Unidad (Nr</v>
          </cell>
        </row>
        <row r="2254">
          <cell r="B2254">
            <v>83101802</v>
          </cell>
          <cell r="C2254" t="str">
            <v>Suministro de electricidad bifasica</v>
          </cell>
          <cell r="D2254">
            <v>211</v>
          </cell>
          <cell r="E2254">
            <v>100000</v>
          </cell>
          <cell r="F2254" t="str">
            <v>Unidad (Nr</v>
          </cell>
        </row>
        <row r="2255">
          <cell r="B2255">
            <v>83111602</v>
          </cell>
          <cell r="C2255" t="str">
            <v>Servicios de sistemas de comunicacion por satelite o terrestre</v>
          </cell>
          <cell r="D2255">
            <v>268</v>
          </cell>
          <cell r="E2255">
            <v>875000</v>
          </cell>
          <cell r="F2255" t="str">
            <v>Evento</v>
          </cell>
        </row>
        <row r="2256">
          <cell r="B2256">
            <v>83111603</v>
          </cell>
          <cell r="C2256" t="str">
            <v>Servicios de telefonia movil</v>
          </cell>
          <cell r="D2256">
            <v>214</v>
          </cell>
          <cell r="E2256">
            <v>248611</v>
          </cell>
          <cell r="F2256" t="str">
            <v>Evento</v>
          </cell>
        </row>
        <row r="2257">
          <cell r="B2257">
            <v>83111802</v>
          </cell>
          <cell r="C2257" t="str">
            <v>Servicios de television por circuito cerrado</v>
          </cell>
          <cell r="D2257">
            <v>214</v>
          </cell>
          <cell r="E2257">
            <v>1250000</v>
          </cell>
          <cell r="F2257" t="str">
            <v>UNIDAD</v>
          </cell>
        </row>
        <row r="2258">
          <cell r="B2258">
            <v>83111904</v>
          </cell>
          <cell r="C2258" t="str">
            <v>Servicios de estudios o equipos de radio</v>
          </cell>
          <cell r="D2258">
            <v>214</v>
          </cell>
          <cell r="E2258">
            <v>55000</v>
          </cell>
          <cell r="F2258" t="str">
            <v>UNIDAD</v>
          </cell>
        </row>
        <row r="2259">
          <cell r="B2259">
            <v>83111905</v>
          </cell>
          <cell r="C2259" t="str">
            <v>Servicios bilaterales internacionales y lineas alquiladas privadas internacionales</v>
          </cell>
          <cell r="D2259">
            <v>214</v>
          </cell>
          <cell r="E2259">
            <v>540</v>
          </cell>
          <cell r="F2259" t="str">
            <v>MINUTO</v>
          </cell>
        </row>
        <row r="2260">
          <cell r="B2260">
            <v>83112403</v>
          </cell>
          <cell r="C2260" t="str">
            <v>Circuitos de telecomunicaciones digitales punto a punto</v>
          </cell>
          <cell r="D2260">
            <v>214</v>
          </cell>
          <cell r="E2260">
            <v>6800000</v>
          </cell>
          <cell r="F2260" t="str">
            <v>UNIDAD</v>
          </cell>
        </row>
        <row r="2261">
          <cell r="B2261">
            <v>83112405</v>
          </cell>
          <cell r="C2261" t="str">
            <v>Circuitos de telecomunicaciones analogicas punto a punto</v>
          </cell>
          <cell r="D2261">
            <v>214</v>
          </cell>
          <cell r="E2261">
            <v>9500000</v>
          </cell>
          <cell r="F2261" t="str">
            <v>UNIDAD</v>
          </cell>
        </row>
        <row r="2262">
          <cell r="B2262">
            <v>83112603</v>
          </cell>
          <cell r="C2262" t="str">
            <v>Lineas de acceso internacionales</v>
          </cell>
          <cell r="D2262">
            <v>214</v>
          </cell>
          <cell r="E2262">
            <v>846000</v>
          </cell>
          <cell r="F2262" t="str">
            <v>UNIDAD</v>
          </cell>
        </row>
        <row r="2263">
          <cell r="B2263">
            <v>84101501</v>
          </cell>
          <cell r="C2263" t="str">
            <v>Asistencia financiera</v>
          </cell>
          <cell r="D2263">
            <v>263</v>
          </cell>
          <cell r="E2263">
            <v>1000000</v>
          </cell>
          <cell r="F2263" t="str">
            <v>Evento</v>
          </cell>
        </row>
        <row r="2264">
          <cell r="B2264">
            <v>84121603</v>
          </cell>
          <cell r="C2264" t="str">
            <v>Servicios de cambio de divisas</v>
          </cell>
          <cell r="D2264">
            <v>263</v>
          </cell>
          <cell r="E2264">
            <v>5000</v>
          </cell>
          <cell r="F2264" t="str">
            <v>Evento</v>
          </cell>
        </row>
        <row r="2265">
          <cell r="B2265">
            <v>84121701</v>
          </cell>
          <cell r="C2265" t="str">
            <v>Asesores de inversiones</v>
          </cell>
          <cell r="D2265">
            <v>263</v>
          </cell>
          <cell r="E2265">
            <v>768516</v>
          </cell>
          <cell r="F2265" t="str">
            <v>Evento</v>
          </cell>
        </row>
        <row r="2266">
          <cell r="B2266">
            <v>84131501</v>
          </cell>
          <cell r="C2266" t="str">
            <v>Seguros de edificios o del contenido de edificios</v>
          </cell>
          <cell r="D2266">
            <v>264</v>
          </cell>
          <cell r="E2266">
            <v>1500000</v>
          </cell>
          <cell r="F2266" t="str">
            <v>UNIDAD</v>
          </cell>
        </row>
        <row r="2267">
          <cell r="B2267">
            <v>84131503</v>
          </cell>
          <cell r="C2267" t="str">
            <v>Seguro de automoviles o camiones</v>
          </cell>
          <cell r="D2267">
            <v>264</v>
          </cell>
          <cell r="E2267">
            <v>30000000</v>
          </cell>
          <cell r="F2267" t="str">
            <v>UNIDAD</v>
          </cell>
        </row>
        <row r="2268">
          <cell r="B2268">
            <v>84131504</v>
          </cell>
          <cell r="C2268" t="str">
            <v>Seguros de carga</v>
          </cell>
          <cell r="D2268">
            <v>264</v>
          </cell>
          <cell r="E2268">
            <v>200000000</v>
          </cell>
          <cell r="F2268" t="str">
            <v>Evento</v>
          </cell>
        </row>
        <row r="2269">
          <cell r="B2269">
            <v>84131509</v>
          </cell>
          <cell r="C2269" t="str">
            <v>Seguro completo de proyecto</v>
          </cell>
          <cell r="D2269">
            <v>264</v>
          </cell>
          <cell r="E2269">
            <v>100000</v>
          </cell>
          <cell r="F2269" t="str">
            <v>EVENTO</v>
          </cell>
        </row>
        <row r="2270">
          <cell r="B2270">
            <v>84131510</v>
          </cell>
          <cell r="C2270" t="str">
            <v>Seguro a todo riesgo de contratistas</v>
          </cell>
          <cell r="D2270">
            <v>264</v>
          </cell>
          <cell r="E2270">
            <v>520194405</v>
          </cell>
          <cell r="F2270" t="str">
            <v>Evento</v>
          </cell>
        </row>
        <row r="2271">
          <cell r="B2271">
            <v>84131511</v>
          </cell>
          <cell r="C2271" t="str">
            <v>Seguro de deterioro de valores</v>
          </cell>
          <cell r="D2271">
            <v>264</v>
          </cell>
          <cell r="E2271">
            <v>12000000</v>
          </cell>
          <cell r="F2271" t="str">
            <v>Evento</v>
          </cell>
        </row>
        <row r="2272">
          <cell r="B2272">
            <v>84131514</v>
          </cell>
          <cell r="C2272" t="str">
            <v>Seguro de garantia de fidelidad</v>
          </cell>
          <cell r="D2272">
            <v>264</v>
          </cell>
          <cell r="E2272">
            <v>300000000</v>
          </cell>
          <cell r="F2272" t="str">
            <v>Evento</v>
          </cell>
        </row>
        <row r="2273">
          <cell r="B2273">
            <v>84131517</v>
          </cell>
          <cell r="C2273" t="str">
            <v>Seguro de viaje</v>
          </cell>
          <cell r="D2273">
            <v>264</v>
          </cell>
          <cell r="E2273">
            <v>35000000</v>
          </cell>
          <cell r="F2273" t="str">
            <v>Evento</v>
          </cell>
        </row>
        <row r="2274">
          <cell r="B2274">
            <v>84131605</v>
          </cell>
          <cell r="C2274" t="str">
            <v>Seguros laborales</v>
          </cell>
          <cell r="D2274">
            <v>264</v>
          </cell>
          <cell r="E2274">
            <v>20000000</v>
          </cell>
          <cell r="F2274" t="str">
            <v>UNIDAD</v>
          </cell>
        </row>
        <row r="2275">
          <cell r="B2275">
            <v>86101601</v>
          </cell>
          <cell r="C2275" t="str">
            <v>Servicios de formacion profesional de informatica</v>
          </cell>
          <cell r="D2275">
            <v>291</v>
          </cell>
          <cell r="E2275">
            <v>360000</v>
          </cell>
          <cell r="F2275" t="str">
            <v>UNIDAD</v>
          </cell>
        </row>
        <row r="2276">
          <cell r="B2276">
            <v>90101801</v>
          </cell>
          <cell r="C2276" t="str">
            <v>Comidas para llevar preparadas profesionalmente</v>
          </cell>
          <cell r="D2276">
            <v>311</v>
          </cell>
          <cell r="E2276">
            <v>61257</v>
          </cell>
          <cell r="F2276" t="str">
            <v>Unidad (Nr</v>
          </cell>
        </row>
        <row r="2277">
          <cell r="B2277" t="str">
            <v>90121503</v>
          </cell>
          <cell r="C2277" t="str">
            <v>Provision de pasaje terrestre internacional</v>
          </cell>
          <cell r="D2277">
            <v>231</v>
          </cell>
        </row>
        <row r="2278">
          <cell r="B2278" t="str">
            <v>90121503</v>
          </cell>
          <cell r="C2278" t="str">
            <v>Provision de pasaje terrestre nacional</v>
          </cell>
          <cell r="D2278">
            <v>231</v>
          </cell>
        </row>
        <row r="2279">
          <cell r="B2279" t="str">
            <v>90121503</v>
          </cell>
          <cell r="C2279" t="str">
            <v>Provision de pasaje pluvial</v>
          </cell>
          <cell r="D2279">
            <v>231</v>
          </cell>
        </row>
        <row r="2280">
          <cell r="B2280" t="str">
            <v>90151802</v>
          </cell>
          <cell r="C2280" t="str">
            <v>Provision de arreglo floral</v>
          </cell>
        </row>
        <row r="2281">
          <cell r="B2281" t="str">
            <v>90151802</v>
          </cell>
          <cell r="C2281" t="str">
            <v>Provision de corona de flores</v>
          </cell>
        </row>
        <row r="2282">
          <cell r="B2282" t="str">
            <v>90151802</v>
          </cell>
          <cell r="C2282" t="str">
            <v>Servicios de actores artisticos</v>
          </cell>
        </row>
        <row r="2283">
          <cell r="B2283" t="str">
            <v>90151802</v>
          </cell>
          <cell r="C2283" t="str">
            <v>Sevicios de montaje y desmontaje para evento</v>
          </cell>
        </row>
        <row r="2284">
          <cell r="B2284" t="str">
            <v>90151802</v>
          </cell>
          <cell r="C2284" t="str">
            <v>Servicio de director de protocolo</v>
          </cell>
        </row>
        <row r="2285">
          <cell r="B2285" t="str">
            <v>90151802</v>
          </cell>
          <cell r="C2285" t="str">
            <v>Provision de hielera</v>
          </cell>
        </row>
        <row r="2286">
          <cell r="B2286" t="str">
            <v>90151802</v>
          </cell>
          <cell r="C2286" t="str">
            <v>Provision de vaso plastico</v>
          </cell>
        </row>
        <row r="2287">
          <cell r="B2287" t="str">
            <v>90151802</v>
          </cell>
          <cell r="C2287" t="str">
            <v>Provisión de silla</v>
          </cell>
        </row>
        <row r="2288">
          <cell r="B2288" t="str">
            <v>90151802</v>
          </cell>
          <cell r="C2288" t="str">
            <v>Provision de cafetera</v>
          </cell>
        </row>
        <row r="2289">
          <cell r="B2289" t="str">
            <v>90151802</v>
          </cell>
          <cell r="C2289" t="str">
            <v>Provision de conservadora</v>
          </cell>
        </row>
        <row r="2290">
          <cell r="B2290" t="str">
            <v>90151802</v>
          </cell>
          <cell r="C2290" t="str">
            <v>Provision de equipos deportivos</v>
          </cell>
        </row>
        <row r="2291">
          <cell r="B2291" t="str">
            <v>90151803</v>
          </cell>
          <cell r="C2291" t="str">
            <v>Stand en exposiciones y ferias</v>
          </cell>
        </row>
        <row r="2292">
          <cell r="B2292" t="str">
            <v>91111502</v>
          </cell>
          <cell r="C2292" t="str">
            <v>Servicio de lavanderia</v>
          </cell>
        </row>
        <row r="2293">
          <cell r="B2293">
            <v>91111602</v>
          </cell>
          <cell r="C2293" t="str">
            <v>Servicios de mantenimiento de patios y piscinas</v>
          </cell>
          <cell r="D2293">
            <v>242</v>
          </cell>
          <cell r="E2293">
            <v>65000</v>
          </cell>
          <cell r="F2293" t="str">
            <v>Evento</v>
          </cell>
        </row>
        <row r="2294">
          <cell r="B2294">
            <v>91111803</v>
          </cell>
          <cell r="C2294" t="str">
            <v>Alquiler de casilleros</v>
          </cell>
          <cell r="D2294">
            <v>252</v>
          </cell>
          <cell r="E2294">
            <v>800000</v>
          </cell>
          <cell r="F2294" t="str">
            <v>UNIDAD</v>
          </cell>
        </row>
        <row r="2295">
          <cell r="B2295">
            <v>92101501</v>
          </cell>
          <cell r="C2295" t="str">
            <v>Servicios de vigilancia</v>
          </cell>
          <cell r="D2295">
            <v>282</v>
          </cell>
          <cell r="E2295">
            <v>49607662</v>
          </cell>
          <cell r="F2295" t="str">
            <v>Evento</v>
          </cell>
        </row>
        <row r="2296">
          <cell r="B2296">
            <v>92101803</v>
          </cell>
          <cell r="C2296" t="str">
            <v>Gastos judiciales</v>
          </cell>
          <cell r="D2296">
            <v>915</v>
          </cell>
          <cell r="E2296">
            <v>1548210</v>
          </cell>
          <cell r="F2296" t="str">
            <v>EVENTO</v>
          </cell>
        </row>
        <row r="2297">
          <cell r="B2297" t="str">
            <v>92121701</v>
          </cell>
          <cell r="C2297" t="str">
            <v>Instalacion de sistemas de seguridad</v>
          </cell>
        </row>
        <row r="2298">
          <cell r="B2298" t="str">
            <v>92121701</v>
          </cell>
          <cell r="C2298" t="str">
            <v>Mantenimiento de sistema de alarmas contra intrusos</v>
          </cell>
        </row>
        <row r="2299">
          <cell r="B2299" t="str">
            <v>92121701</v>
          </cell>
          <cell r="C2299" t="str">
            <v>Servicio de Rastreo Satelital</v>
          </cell>
        </row>
        <row r="2300">
          <cell r="B2300" t="str">
            <v>92121702</v>
          </cell>
          <cell r="C2300" t="str">
            <v>Mantenimiento extintor de incendio</v>
          </cell>
        </row>
        <row r="2301">
          <cell r="B2301" t="str">
            <v>92121702</v>
          </cell>
          <cell r="C2301" t="str">
            <v>Instalacion de sistema contra incendios</v>
          </cell>
        </row>
        <row r="2302">
          <cell r="B2302" t="str">
            <v>92121702</v>
          </cell>
          <cell r="C2302" t="str">
            <v>Mantenimiento de sistema de deteccion de incendios</v>
          </cell>
        </row>
        <row r="2303">
          <cell r="B2303" t="str">
            <v>92121702</v>
          </cell>
          <cell r="C2303" t="str">
            <v>Mantenimiento y reparacion de sistema de extincion de incendio</v>
          </cell>
        </row>
        <row r="2304">
          <cell r="B2304" t="str">
            <v>92121704</v>
          </cell>
          <cell r="C2304" t="str">
            <v>Servicio de monitoreo de alarmas contra intrusos</v>
          </cell>
        </row>
        <row r="2305">
          <cell r="B2305" t="str">
            <v>93101703</v>
          </cell>
          <cell r="C2305" t="str">
            <v>Consultoria de Elaboracion de Ley</v>
          </cell>
          <cell r="D2305">
            <v>266</v>
          </cell>
        </row>
        <row r="2306">
          <cell r="B2306" t="str">
            <v>93101703</v>
          </cell>
          <cell r="C2306" t="str">
            <v>Consultoria de ampliacion y modificacion de ley</v>
          </cell>
          <cell r="D2306">
            <v>266</v>
          </cell>
        </row>
        <row r="2307">
          <cell r="B2307">
            <v>93131608</v>
          </cell>
          <cell r="C2307" t="str">
            <v>Servicios de suministro de alimentos</v>
          </cell>
          <cell r="D2307">
            <v>284</v>
          </cell>
          <cell r="E2307">
            <v>350000</v>
          </cell>
          <cell r="F2307" t="str">
            <v>FRASCO</v>
          </cell>
        </row>
        <row r="2308">
          <cell r="B2308" t="str">
            <v>93141513</v>
          </cell>
          <cell r="C2308" t="str">
            <v>Consultoría sobre Institucionalización del Enfoque de Género</v>
          </cell>
          <cell r="D2308">
            <v>266</v>
          </cell>
        </row>
        <row r="2309">
          <cell r="B2309">
            <v>93141901</v>
          </cell>
          <cell r="C2309" t="str">
            <v>Servicios bancarios comerciales agricolas</v>
          </cell>
          <cell r="D2309">
            <v>263</v>
          </cell>
          <cell r="E2309">
            <v>132000</v>
          </cell>
          <cell r="F2309" t="str">
            <v>EVENTO</v>
          </cell>
        </row>
        <row r="2310">
          <cell r="B2310" t="str">
            <v>93151501</v>
          </cell>
          <cell r="C2310" t="str">
            <v>Servicio de Gestión Financiero  de Empresas Publicas</v>
          </cell>
          <cell r="D2310">
            <v>266</v>
          </cell>
        </row>
        <row r="2311">
          <cell r="B2311" t="str">
            <v>93151606</v>
          </cell>
          <cell r="C2311" t="str">
            <v>Asesoramiento Integral</v>
          </cell>
          <cell r="D2311">
            <v>266</v>
          </cell>
        </row>
        <row r="2312">
          <cell r="B2312" t="str">
            <v>93151606</v>
          </cell>
          <cell r="C2312" t="str">
            <v>Consultaría Patrimonial - Contable</v>
          </cell>
          <cell r="D2312">
            <v>266</v>
          </cell>
        </row>
        <row r="2313">
          <cell r="B2313" t="str">
            <v>93151607</v>
          </cell>
          <cell r="C2313" t="str">
            <v>Auditoria Interna y Asesoramiento Económico</v>
          </cell>
          <cell r="D2313">
            <v>266</v>
          </cell>
        </row>
        <row r="2314">
          <cell r="B2314" t="str">
            <v>93151607</v>
          </cell>
          <cell r="C2314" t="str">
            <v>Auditoria Externa</v>
          </cell>
          <cell r="D2314">
            <v>266</v>
          </cell>
        </row>
        <row r="2315">
          <cell r="B2315" t="str">
            <v>93151607</v>
          </cell>
          <cell r="C2315" t="str">
            <v>Auditoria Juridica y de Gestion</v>
          </cell>
          <cell r="D2315">
            <v>266</v>
          </cell>
        </row>
        <row r="2316">
          <cell r="B2316" t="str">
            <v>93151607</v>
          </cell>
          <cell r="C2316" t="str">
            <v>Auditoria de los Estados Contables y Auditoria de Gestion</v>
          </cell>
          <cell r="D2316">
            <v>266</v>
          </cell>
        </row>
        <row r="2317">
          <cell r="B2317">
            <v>93151608</v>
          </cell>
          <cell r="C2317" t="str">
            <v>Servicios bancarios gubernamentales o centrales</v>
          </cell>
          <cell r="D2317">
            <v>263</v>
          </cell>
          <cell r="E2317">
            <v>140632525</v>
          </cell>
          <cell r="F2317" t="str">
            <v>Evento</v>
          </cell>
        </row>
        <row r="2318">
          <cell r="B2318" t="str">
            <v>93151608</v>
          </cell>
          <cell r="C2318" t="str">
            <v>Servicio Bancario</v>
          </cell>
          <cell r="D2318">
            <v>263</v>
          </cell>
        </row>
        <row r="2319">
          <cell r="B2319" t="str">
            <v>93151701</v>
          </cell>
          <cell r="C2319" t="str">
            <v>Servicio de acuñacion de moneda</v>
          </cell>
          <cell r="D2319">
            <v>265</v>
          </cell>
        </row>
        <row r="2320">
          <cell r="B2320" t="str">
            <v>93151702</v>
          </cell>
          <cell r="C2320" t="str">
            <v>Servicio de impresion de billetes</v>
          </cell>
          <cell r="D2320">
            <v>265</v>
          </cell>
        </row>
        <row r="2321">
          <cell r="B2321" t="str">
            <v>94131603</v>
          </cell>
          <cell r="C2321" t="str">
            <v>Servicio de asistencia social</v>
          </cell>
          <cell r="D2321">
            <v>265</v>
          </cell>
        </row>
        <row r="2322">
          <cell r="B2322" t="str">
            <v>10191509-002</v>
          </cell>
          <cell r="C2322" t="str">
            <v>Insecticida en aerosol</v>
          </cell>
          <cell r="D2322">
            <v>354</v>
          </cell>
          <cell r="E2322">
            <v>8100</v>
          </cell>
          <cell r="F2322" t="str">
            <v>Frasco</v>
          </cell>
        </row>
        <row r="2323">
          <cell r="B2323" t="str">
            <v>12171703-002</v>
          </cell>
          <cell r="C2323" t="str">
            <v>Tinta para almohadilla</v>
          </cell>
          <cell r="D2323">
            <v>355</v>
          </cell>
          <cell r="E2323">
            <v>4400</v>
          </cell>
          <cell r="F2323" t="str">
            <v>UNIDAD</v>
          </cell>
        </row>
        <row r="2324">
          <cell r="B2324" t="str">
            <v>14111507-001</v>
          </cell>
          <cell r="C2324" t="str">
            <v>Papel tamano carta</v>
          </cell>
          <cell r="D2324">
            <v>332</v>
          </cell>
          <cell r="E2324">
            <v>198000</v>
          </cell>
          <cell r="F2324" t="str">
            <v>CAJA</v>
          </cell>
        </row>
        <row r="2325">
          <cell r="B2325" t="str">
            <v>14111507-002</v>
          </cell>
          <cell r="C2325" t="str">
            <v>Papel tamano A4</v>
          </cell>
          <cell r="D2325">
            <v>332</v>
          </cell>
          <cell r="E2325">
            <v>209000</v>
          </cell>
          <cell r="F2325" t="str">
            <v>CAJA</v>
          </cell>
        </row>
        <row r="2326">
          <cell r="B2326" t="str">
            <v>14111507-003</v>
          </cell>
          <cell r="C2326" t="str">
            <v>Papel tamano oficio</v>
          </cell>
          <cell r="D2326">
            <v>332</v>
          </cell>
          <cell r="E2326">
            <v>220000</v>
          </cell>
          <cell r="F2326" t="str">
            <v>CAJA</v>
          </cell>
        </row>
        <row r="2327">
          <cell r="B2327" t="str">
            <v>14111507-004</v>
          </cell>
          <cell r="C2327" t="str">
            <v>Formulario continuo</v>
          </cell>
          <cell r="D2327">
            <v>332</v>
          </cell>
          <cell r="E2327">
            <v>154000</v>
          </cell>
          <cell r="F2327" t="str">
            <v>UNIDAD</v>
          </cell>
        </row>
        <row r="2328">
          <cell r="B2328" t="str">
            <v>14111507-008</v>
          </cell>
          <cell r="C2328" t="str">
            <v>Papel heliográfico</v>
          </cell>
          <cell r="D2328">
            <v>332</v>
          </cell>
          <cell r="E2328">
            <v>330000</v>
          </cell>
          <cell r="F2328" t="str">
            <v>UNIDAD</v>
          </cell>
        </row>
        <row r="2329">
          <cell r="B2329" t="str">
            <v>14111507-010</v>
          </cell>
          <cell r="C2329" t="str">
            <v>Papel para fotocopia doble carta</v>
          </cell>
          <cell r="D2329">
            <v>332</v>
          </cell>
          <cell r="E2329">
            <v>550000</v>
          </cell>
          <cell r="F2329" t="str">
            <v>CAJA</v>
          </cell>
        </row>
        <row r="2330">
          <cell r="B2330" t="str">
            <v>14111508-001</v>
          </cell>
          <cell r="C2330" t="str">
            <v>Papel para fax</v>
          </cell>
          <cell r="D2330">
            <v>334</v>
          </cell>
          <cell r="E2330">
            <v>11000</v>
          </cell>
          <cell r="F2330" t="str">
            <v>UNIDAD</v>
          </cell>
        </row>
        <row r="2331">
          <cell r="B2331" t="str">
            <v>14111509-004</v>
          </cell>
          <cell r="C2331" t="str">
            <v>Resmas de papel comercial de 50 grs.</v>
          </cell>
          <cell r="D2331">
            <v>339</v>
          </cell>
          <cell r="E2331">
            <v>297000</v>
          </cell>
          <cell r="F2331" t="str">
            <v>Unidad</v>
          </cell>
        </row>
        <row r="2332">
          <cell r="B2332" t="str">
            <v>14111518-001</v>
          </cell>
          <cell r="C2332" t="str">
            <v>Rollos papel para fax</v>
          </cell>
          <cell r="D2332">
            <v>334</v>
          </cell>
          <cell r="E2332">
            <v>11000</v>
          </cell>
          <cell r="F2332" t="str">
            <v>UNIDAD</v>
          </cell>
        </row>
        <row r="2333">
          <cell r="B2333" t="str">
            <v>14111519-001</v>
          </cell>
          <cell r="C2333" t="str">
            <v>Papeles de acetato (transparencia)</v>
          </cell>
          <cell r="D2333">
            <v>339</v>
          </cell>
          <cell r="E2333">
            <v>121000</v>
          </cell>
          <cell r="F2333" t="str">
            <v>FRASCO</v>
          </cell>
        </row>
        <row r="2334">
          <cell r="B2334" t="str">
            <v>14111530-001</v>
          </cell>
          <cell r="C2334" t="str">
            <v>Unidades de papel adhesivo postil chico</v>
          </cell>
          <cell r="D2334">
            <v>339</v>
          </cell>
          <cell r="E2334">
            <v>4400</v>
          </cell>
          <cell r="F2334" t="str">
            <v>UNIDAD</v>
          </cell>
        </row>
        <row r="2335">
          <cell r="B2335" t="str">
            <v>14111530-002</v>
          </cell>
          <cell r="C2335" t="str">
            <v>Unidades de papel adhesivo postil mediano</v>
          </cell>
          <cell r="D2335">
            <v>339</v>
          </cell>
          <cell r="E2335">
            <v>5500</v>
          </cell>
          <cell r="F2335" t="str">
            <v>UNIDAD</v>
          </cell>
        </row>
        <row r="2336">
          <cell r="B2336" t="str">
            <v>14111531-001</v>
          </cell>
          <cell r="C2336" t="str">
            <v>Libro de acta de 100 hojas</v>
          </cell>
          <cell r="D2336">
            <v>339</v>
          </cell>
          <cell r="E2336">
            <v>18700</v>
          </cell>
          <cell r="F2336" t="str">
            <v>UNIDAD</v>
          </cell>
        </row>
        <row r="2337">
          <cell r="B2337" t="str">
            <v>14111606-001</v>
          </cell>
          <cell r="C2337" t="str">
            <v>Unidades de papel manteca (Papel artistico o papel Kraft)</v>
          </cell>
          <cell r="D2337">
            <v>339</v>
          </cell>
          <cell r="E2337">
            <v>990</v>
          </cell>
          <cell r="F2337" t="str">
            <v>UNIDAD</v>
          </cell>
        </row>
        <row r="2338">
          <cell r="B2338" t="str">
            <v>14111704-001</v>
          </cell>
          <cell r="C2338" t="str">
            <v>Papel higienico común</v>
          </cell>
          <cell r="D2338">
            <v>334</v>
          </cell>
          <cell r="E2338">
            <v>17400</v>
          </cell>
          <cell r="F2338" t="str">
            <v>Fardo</v>
          </cell>
        </row>
        <row r="2339">
          <cell r="B2339" t="str">
            <v>14111704-002</v>
          </cell>
          <cell r="C2339" t="str">
            <v>Paquete de Papel higienico de 4 unidades</v>
          </cell>
          <cell r="D2339">
            <v>334</v>
          </cell>
          <cell r="E2339">
            <v>7920</v>
          </cell>
          <cell r="F2339" t="str">
            <v>PAQUETE</v>
          </cell>
        </row>
        <row r="2340">
          <cell r="B2340" t="str">
            <v>14111705-002</v>
          </cell>
          <cell r="C2340" t="str">
            <v>Paquete de servilleta de papel</v>
          </cell>
          <cell r="D2340">
            <v>334</v>
          </cell>
          <cell r="E2340">
            <v>1980</v>
          </cell>
          <cell r="F2340" t="str">
            <v>PAQUETE</v>
          </cell>
        </row>
        <row r="2341">
          <cell r="B2341" t="str">
            <v>14121810-001</v>
          </cell>
          <cell r="C2341" t="str">
            <v>Papel carbónico tamaño oficio</v>
          </cell>
          <cell r="D2341">
            <v>339</v>
          </cell>
          <cell r="E2341">
            <v>27500</v>
          </cell>
          <cell r="F2341" t="str">
            <v>UNIDAD</v>
          </cell>
        </row>
        <row r="2342">
          <cell r="B2342" t="str">
            <v>15121501-001</v>
          </cell>
          <cell r="C2342" t="str">
            <v>Aceite para vehiculo 15W40W</v>
          </cell>
          <cell r="D2342">
            <v>362</v>
          </cell>
          <cell r="E2342">
            <v>2810080</v>
          </cell>
          <cell r="F2342" t="str">
            <v>Tambor</v>
          </cell>
        </row>
        <row r="2343">
          <cell r="B2343" t="str">
            <v>15121501-003</v>
          </cell>
          <cell r="C2343" t="str">
            <v>Aceite 2T Cajas</v>
          </cell>
          <cell r="D2343">
            <v>362</v>
          </cell>
          <cell r="E2343">
            <v>162120</v>
          </cell>
          <cell r="F2343" t="str">
            <v>Cajas</v>
          </cell>
        </row>
        <row r="2344">
          <cell r="B2344" t="str">
            <v>15121501-005</v>
          </cell>
          <cell r="C2344" t="str">
            <v>Aceite para vehiculo 40W</v>
          </cell>
          <cell r="D2344">
            <v>362</v>
          </cell>
          <cell r="E2344">
            <v>2577120</v>
          </cell>
          <cell r="F2344" t="str">
            <v>Tambor</v>
          </cell>
        </row>
        <row r="2345">
          <cell r="B2345" t="str">
            <v>15121509-001</v>
          </cell>
          <cell r="C2345" t="str">
            <v>Fluido de Freno</v>
          </cell>
          <cell r="D2345">
            <v>362</v>
          </cell>
          <cell r="E2345">
            <v>360000</v>
          </cell>
          <cell r="F2345" t="str">
            <v>Cajas</v>
          </cell>
        </row>
        <row r="2346">
          <cell r="B2346" t="str">
            <v>15121902-001</v>
          </cell>
          <cell r="C2346" t="str">
            <v>Grasa para alta Temperatura</v>
          </cell>
          <cell r="D2346">
            <v>362</v>
          </cell>
          <cell r="E2346">
            <v>4004000</v>
          </cell>
          <cell r="F2346" t="str">
            <v>Tambor</v>
          </cell>
        </row>
        <row r="2347">
          <cell r="B2347" t="str">
            <v>15121902-002</v>
          </cell>
          <cell r="C2347" t="str">
            <v>Grasas para mantenimiento de vehiculos y maquinarias pesadas</v>
          </cell>
          <cell r="D2347">
            <v>362</v>
          </cell>
          <cell r="E2347">
            <v>4004000</v>
          </cell>
          <cell r="F2347" t="str">
            <v>Tambor</v>
          </cell>
        </row>
        <row r="2348">
          <cell r="B2348" t="str">
            <v>25171905-001</v>
          </cell>
          <cell r="C2348" t="str">
            <v>Picos para valvulas</v>
          </cell>
          <cell r="D2348">
            <v>392</v>
          </cell>
          <cell r="E2348">
            <v>10000</v>
          </cell>
          <cell r="F2348" t="str">
            <v>Unidad</v>
          </cell>
        </row>
        <row r="2349">
          <cell r="B2349" t="str">
            <v>25172502-004</v>
          </cell>
          <cell r="C2349" t="str">
            <v>Camara para automovil</v>
          </cell>
          <cell r="D2349">
            <v>392</v>
          </cell>
          <cell r="E2349">
            <v>50000</v>
          </cell>
          <cell r="F2349" t="str">
            <v>Unidad</v>
          </cell>
        </row>
        <row r="2350">
          <cell r="B2350" t="str">
            <v>25172502-005</v>
          </cell>
          <cell r="C2350" t="str">
            <v>Camaras para camioneta</v>
          </cell>
          <cell r="D2350">
            <v>392</v>
          </cell>
          <cell r="E2350">
            <v>62000</v>
          </cell>
          <cell r="F2350" t="str">
            <v>Unidad</v>
          </cell>
        </row>
        <row r="2351">
          <cell r="B2351" t="str">
            <v>25172502-006</v>
          </cell>
          <cell r="C2351" t="str">
            <v>Camara para camiones</v>
          </cell>
          <cell r="D2351">
            <v>392</v>
          </cell>
          <cell r="E2351">
            <v>94000</v>
          </cell>
          <cell r="F2351" t="str">
            <v>Unidad</v>
          </cell>
        </row>
        <row r="2352">
          <cell r="B2352" t="str">
            <v>25172502-007</v>
          </cell>
          <cell r="C2352" t="str">
            <v>Camara para maquinas pesadas</v>
          </cell>
          <cell r="D2352">
            <v>392</v>
          </cell>
          <cell r="E2352">
            <v>260000</v>
          </cell>
          <cell r="F2352" t="str">
            <v>Unidad</v>
          </cell>
        </row>
        <row r="2353">
          <cell r="B2353" t="str">
            <v>25172502-008</v>
          </cell>
          <cell r="C2353" t="str">
            <v>Camisa para cubierta de vehiculos</v>
          </cell>
          <cell r="D2353">
            <v>392</v>
          </cell>
          <cell r="E2353">
            <v>68000</v>
          </cell>
          <cell r="F2353" t="str">
            <v>Unidad</v>
          </cell>
        </row>
        <row r="2354">
          <cell r="B2354" t="str">
            <v>25172503-001</v>
          </cell>
          <cell r="C2354" t="str">
            <v>Cubierta para automovil</v>
          </cell>
          <cell r="D2354">
            <v>392</v>
          </cell>
          <cell r="E2354">
            <v>452000</v>
          </cell>
          <cell r="F2354" t="str">
            <v>Unidad</v>
          </cell>
        </row>
        <row r="2355">
          <cell r="B2355" t="str">
            <v>25172503-002</v>
          </cell>
          <cell r="C2355" t="str">
            <v>Cubierta para camion</v>
          </cell>
          <cell r="D2355">
            <v>392</v>
          </cell>
          <cell r="E2355">
            <v>1265000</v>
          </cell>
          <cell r="F2355" t="str">
            <v>Unidad</v>
          </cell>
        </row>
        <row r="2356">
          <cell r="B2356" t="str">
            <v>25172503-003</v>
          </cell>
          <cell r="C2356" t="str">
            <v>Cubierta para maquinaria pesada</v>
          </cell>
          <cell r="D2356">
            <v>392</v>
          </cell>
          <cell r="E2356">
            <v>9900000</v>
          </cell>
          <cell r="F2356" t="str">
            <v>Unidad</v>
          </cell>
        </row>
        <row r="2357">
          <cell r="B2357" t="str">
            <v>25172504-002</v>
          </cell>
          <cell r="C2357" t="str">
            <v>Cubierta para camioneta</v>
          </cell>
          <cell r="D2357">
            <v>392</v>
          </cell>
          <cell r="E2357">
            <v>598000</v>
          </cell>
          <cell r="F2357" t="str">
            <v>Unidad</v>
          </cell>
        </row>
        <row r="2358">
          <cell r="B2358" t="str">
            <v>26111702-002</v>
          </cell>
          <cell r="C2358" t="str">
            <v>Pilas alcalinas AA</v>
          </cell>
          <cell r="D2358">
            <v>343</v>
          </cell>
          <cell r="E2358">
            <v>3300</v>
          </cell>
          <cell r="F2358" t="str">
            <v>UNIDAD</v>
          </cell>
        </row>
        <row r="2359">
          <cell r="B2359" t="str">
            <v>26111702-003</v>
          </cell>
          <cell r="C2359" t="str">
            <v>Pilas alcalinas AAA</v>
          </cell>
          <cell r="D2359">
            <v>343</v>
          </cell>
          <cell r="E2359">
            <v>3300</v>
          </cell>
          <cell r="F2359" t="str">
            <v>UNIDAD</v>
          </cell>
        </row>
        <row r="2360">
          <cell r="B2360" t="str">
            <v>26111711-004</v>
          </cell>
          <cell r="C2360" t="str">
            <v>Baterias de litio para computadora</v>
          </cell>
          <cell r="D2360">
            <v>343</v>
          </cell>
          <cell r="E2360">
            <v>12000</v>
          </cell>
          <cell r="F2360" t="str">
            <v>Unidad</v>
          </cell>
        </row>
        <row r="2361">
          <cell r="B2361" t="str">
            <v>31181601-001</v>
          </cell>
          <cell r="C2361" t="str">
            <v>Sello fechador año 2006 para delante</v>
          </cell>
          <cell r="D2361">
            <v>342</v>
          </cell>
          <cell r="E2361">
            <v>13200</v>
          </cell>
          <cell r="F2361" t="str">
            <v>UNIDAD</v>
          </cell>
        </row>
        <row r="2362">
          <cell r="B2362" t="str">
            <v>31201512-001</v>
          </cell>
          <cell r="C2362" t="str">
            <v>Cinta adhesiva fina, tamaño chico</v>
          </cell>
          <cell r="D2362">
            <v>342</v>
          </cell>
          <cell r="E2362">
            <v>880</v>
          </cell>
          <cell r="F2362" t="str">
            <v>UNIDAD</v>
          </cell>
        </row>
        <row r="2363">
          <cell r="B2363" t="str">
            <v>31201512-002</v>
          </cell>
          <cell r="C2363" t="str">
            <v>Cinta adhesiva fina, tamaño grande</v>
          </cell>
          <cell r="D2363">
            <v>342</v>
          </cell>
          <cell r="E2363">
            <v>1980</v>
          </cell>
          <cell r="F2363" t="str">
            <v>UNIDAD</v>
          </cell>
        </row>
        <row r="2364">
          <cell r="B2364" t="str">
            <v>31201512-003</v>
          </cell>
          <cell r="C2364" t="str">
            <v>Cinta adhesiva para embalaje color transparente</v>
          </cell>
          <cell r="D2364">
            <v>342</v>
          </cell>
          <cell r="E2364">
            <v>3300</v>
          </cell>
          <cell r="F2364" t="str">
            <v>UNIDAD</v>
          </cell>
        </row>
        <row r="2365">
          <cell r="B2365" t="str">
            <v>31201517-001</v>
          </cell>
          <cell r="C2365" t="str">
            <v>Cinta adhesiva para embalaje de color</v>
          </cell>
          <cell r="D2365">
            <v>342</v>
          </cell>
          <cell r="E2365">
            <v>4400</v>
          </cell>
          <cell r="F2365" t="str">
            <v>UNIDAD</v>
          </cell>
        </row>
        <row r="2366">
          <cell r="B2366" t="str">
            <v>31201610-001</v>
          </cell>
          <cell r="C2366" t="str">
            <v>Plasticola de 40 gramos</v>
          </cell>
          <cell r="D2366">
            <v>355</v>
          </cell>
          <cell r="E2366">
            <v>1650</v>
          </cell>
          <cell r="F2366" t="str">
            <v>UNIDAD</v>
          </cell>
        </row>
        <row r="2367">
          <cell r="B2367" t="str">
            <v>32101514-003</v>
          </cell>
          <cell r="C2367" t="str">
            <v>Amplificador de señal digital</v>
          </cell>
          <cell r="D2367">
            <v>536</v>
          </cell>
          <cell r="E2367">
            <v>2200000</v>
          </cell>
          <cell r="F2367" t="str">
            <v>Unidad</v>
          </cell>
        </row>
        <row r="2368">
          <cell r="B2368" t="str">
            <v>32101601-005</v>
          </cell>
          <cell r="C2368" t="str">
            <v>Memoria para PC 128MB</v>
          </cell>
          <cell r="D2368">
            <v>543</v>
          </cell>
          <cell r="E2368">
            <v>68000</v>
          </cell>
          <cell r="F2368" t="str">
            <v>Unidad</v>
          </cell>
        </row>
        <row r="2369">
          <cell r="B2369" t="str">
            <v>40101604-001</v>
          </cell>
          <cell r="C2369" t="str">
            <v>Ventilador de techo</v>
          </cell>
          <cell r="D2369">
            <v>541</v>
          </cell>
          <cell r="E2369">
            <v>282000</v>
          </cell>
          <cell r="F2369" t="str">
            <v>Unidad</v>
          </cell>
        </row>
        <row r="2370">
          <cell r="B2370" t="str">
            <v>40101701-001</v>
          </cell>
          <cell r="C2370" t="str">
            <v>Acondicionador de aire de ventana 18.000 BTU</v>
          </cell>
          <cell r="D2370">
            <v>541</v>
          </cell>
          <cell r="E2370">
            <v>3468000</v>
          </cell>
          <cell r="F2370" t="str">
            <v>Unidad</v>
          </cell>
        </row>
        <row r="2371">
          <cell r="B2371" t="str">
            <v>40101701-002</v>
          </cell>
          <cell r="C2371" t="str">
            <v>Acondicionador de aire tipo split de 60.000 btu</v>
          </cell>
          <cell r="D2371">
            <v>541</v>
          </cell>
          <cell r="E2371">
            <v>12300000</v>
          </cell>
          <cell r="F2371" t="str">
            <v>Unidad</v>
          </cell>
        </row>
        <row r="2372">
          <cell r="B2372" t="str">
            <v>41121511-015</v>
          </cell>
          <cell r="C2372" t="str">
            <v>Cajas de gomitas para billetes</v>
          </cell>
          <cell r="D2372">
            <v>535</v>
          </cell>
          <cell r="E2372">
            <v>7700</v>
          </cell>
          <cell r="F2372" t="str">
            <v>CAJA</v>
          </cell>
        </row>
        <row r="2373">
          <cell r="B2373" t="str">
            <v>43201405-001</v>
          </cell>
          <cell r="C2373" t="str">
            <v>Tarjeta de red</v>
          </cell>
          <cell r="D2373">
            <v>543</v>
          </cell>
          <cell r="E2373">
            <v>25000</v>
          </cell>
          <cell r="F2373" t="str">
            <v>Unidad</v>
          </cell>
        </row>
        <row r="2374">
          <cell r="B2374" t="str">
            <v>43201531-004</v>
          </cell>
          <cell r="C2374" t="str">
            <v>Tarjeta de Video PCI</v>
          </cell>
          <cell r="D2374">
            <v>543</v>
          </cell>
          <cell r="E2374">
            <v>275000</v>
          </cell>
          <cell r="F2374" t="str">
            <v>Unidad</v>
          </cell>
        </row>
        <row r="2375">
          <cell r="B2375" t="str">
            <v>43201538-001</v>
          </cell>
          <cell r="C2375" t="str">
            <v>Cooler para procesador</v>
          </cell>
          <cell r="D2375">
            <v>543</v>
          </cell>
          <cell r="E2375">
            <v>60000</v>
          </cell>
          <cell r="F2375" t="str">
            <v>Unidad</v>
          </cell>
        </row>
        <row r="2376">
          <cell r="B2376" t="str">
            <v>43201803-001</v>
          </cell>
          <cell r="C2376" t="str">
            <v>Discos duro de 80 GB IDE 7200 RPM</v>
          </cell>
          <cell r="D2376">
            <v>346</v>
          </cell>
          <cell r="E2376">
            <v>585000</v>
          </cell>
          <cell r="F2376" t="str">
            <v>Unidad (Nr</v>
          </cell>
        </row>
        <row r="2377">
          <cell r="B2377" t="str">
            <v>43201803-001</v>
          </cell>
          <cell r="C2377" t="str">
            <v>Disco duro para almacenamiento</v>
          </cell>
          <cell r="D2377">
            <v>543</v>
          </cell>
          <cell r="E2377">
            <v>250000</v>
          </cell>
          <cell r="F2377" t="str">
            <v>Unidad</v>
          </cell>
        </row>
        <row r="2378">
          <cell r="B2378" t="str">
            <v>43201803-002</v>
          </cell>
          <cell r="C2378" t="str">
            <v>Pen Drive de 1 GB</v>
          </cell>
          <cell r="D2378">
            <v>346</v>
          </cell>
          <cell r="E2378">
            <v>825000</v>
          </cell>
          <cell r="F2378" t="str">
            <v>Unidad (Nr</v>
          </cell>
        </row>
        <row r="2379">
          <cell r="B2379" t="str">
            <v>43201809-001</v>
          </cell>
          <cell r="C2379" t="str">
            <v>Cajas de 10 unidades de CD-R</v>
          </cell>
          <cell r="D2379">
            <v>342</v>
          </cell>
          <cell r="E2379">
            <v>52000</v>
          </cell>
          <cell r="F2379" t="str">
            <v>UNIDAD</v>
          </cell>
        </row>
        <row r="2380">
          <cell r="B2380" t="str">
            <v>43201809-002</v>
          </cell>
          <cell r="C2380" t="str">
            <v>Cajas de 10 unidades de CD-RW</v>
          </cell>
          <cell r="D2380">
            <v>342</v>
          </cell>
          <cell r="E2380">
            <v>84500</v>
          </cell>
          <cell r="F2380" t="str">
            <v>UNIDAD</v>
          </cell>
        </row>
        <row r="2381">
          <cell r="B2381" t="str">
            <v>43202003-001</v>
          </cell>
          <cell r="C2381" t="str">
            <v xml:space="preserve">Cajas de 10 unidades de DVD-R </v>
          </cell>
          <cell r="D2381">
            <v>342</v>
          </cell>
          <cell r="E2381">
            <v>52000</v>
          </cell>
          <cell r="F2381" t="str">
            <v>UNIDAD</v>
          </cell>
        </row>
        <row r="2382">
          <cell r="B2382" t="str">
            <v>43202003-002</v>
          </cell>
          <cell r="C2382" t="str">
            <v>Cajas de 10 unidades de DVD-RW</v>
          </cell>
          <cell r="D2382">
            <v>342</v>
          </cell>
          <cell r="E2382">
            <v>84500</v>
          </cell>
          <cell r="F2382" t="str">
            <v>UNIDAD</v>
          </cell>
        </row>
        <row r="2383">
          <cell r="B2383" t="str">
            <v>43202004-001</v>
          </cell>
          <cell r="C2383" t="str">
            <v>Cajas de 10 unid. de Diskette de 3 1/2 de 1,44 mb.</v>
          </cell>
          <cell r="D2383">
            <v>342</v>
          </cell>
          <cell r="E2383">
            <v>22100</v>
          </cell>
          <cell r="F2383" t="str">
            <v>UNIDAD</v>
          </cell>
        </row>
        <row r="2384">
          <cell r="B2384" t="str">
            <v>43202005-002</v>
          </cell>
          <cell r="C2384" t="str">
            <v>Memoria USB 2GB</v>
          </cell>
          <cell r="D2384">
            <v>543</v>
          </cell>
          <cell r="E2384">
            <v>156000</v>
          </cell>
          <cell r="F2384" t="str">
            <v>Unidad</v>
          </cell>
        </row>
        <row r="2385">
          <cell r="B2385" t="str">
            <v>43211508-001</v>
          </cell>
          <cell r="C2385" t="str">
            <v>Computadoras personales (PC) de escritorio</v>
          </cell>
          <cell r="D2385">
            <v>543</v>
          </cell>
          <cell r="E2385">
            <v>5200000</v>
          </cell>
          <cell r="F2385" t="str">
            <v>Unidad</v>
          </cell>
        </row>
        <row r="2386">
          <cell r="B2386" t="str">
            <v>43211706-003</v>
          </cell>
          <cell r="C2386" t="str">
            <v>Teclado PS2</v>
          </cell>
          <cell r="D2386">
            <v>543</v>
          </cell>
          <cell r="E2386">
            <v>27500</v>
          </cell>
          <cell r="F2386" t="str">
            <v>Unidad</v>
          </cell>
        </row>
        <row r="2387">
          <cell r="B2387" t="str">
            <v>43211706-005</v>
          </cell>
          <cell r="C2387" t="str">
            <v>Adaptador ficha de teclado PS2</v>
          </cell>
          <cell r="D2387">
            <v>543</v>
          </cell>
          <cell r="E2387">
            <v>20000</v>
          </cell>
          <cell r="F2387" t="str">
            <v>Unidad</v>
          </cell>
        </row>
        <row r="2388">
          <cell r="B2388" t="str">
            <v>43211708-002</v>
          </cell>
          <cell r="C2388" t="str">
            <v>Mouse optico</v>
          </cell>
          <cell r="D2388">
            <v>543</v>
          </cell>
          <cell r="E2388">
            <v>30000</v>
          </cell>
          <cell r="F2388" t="str">
            <v>Unidad</v>
          </cell>
        </row>
        <row r="2389">
          <cell r="B2389" t="str">
            <v>43211802-001</v>
          </cell>
          <cell r="C2389" t="str">
            <v>Almohadillas de raton o Mouse pads</v>
          </cell>
          <cell r="D2389">
            <v>543</v>
          </cell>
          <cell r="E2389">
            <v>8800</v>
          </cell>
          <cell r="F2389" t="str">
            <v>Unidad</v>
          </cell>
        </row>
        <row r="2390">
          <cell r="B2390" t="str">
            <v>43212001-001</v>
          </cell>
          <cell r="C2390" t="str">
            <v>Filtro protector de pantalla p/PC</v>
          </cell>
          <cell r="D2390">
            <v>543</v>
          </cell>
          <cell r="E2390">
            <v>22000</v>
          </cell>
          <cell r="F2390" t="str">
            <v>Unidad</v>
          </cell>
        </row>
        <row r="2391">
          <cell r="B2391" t="str">
            <v>43212105-001</v>
          </cell>
          <cell r="C2391" t="str">
            <v>Impresora laser blanco y negro</v>
          </cell>
          <cell r="D2391">
            <v>543</v>
          </cell>
          <cell r="E2391">
            <v>1900000</v>
          </cell>
          <cell r="F2391" t="str">
            <v>Unidad</v>
          </cell>
        </row>
        <row r="2392">
          <cell r="B2392" t="str">
            <v>43212110-001</v>
          </cell>
          <cell r="C2392" t="str">
            <v>Impresora multifuncion con fotocopiadora y escaner</v>
          </cell>
          <cell r="D2392">
            <v>543</v>
          </cell>
          <cell r="E2392">
            <v>600000</v>
          </cell>
          <cell r="F2392" t="str">
            <v>Unidad</v>
          </cell>
        </row>
        <row r="2393">
          <cell r="B2393" t="str">
            <v>44101501-002</v>
          </cell>
          <cell r="C2393" t="str">
            <v>Fotocopiadora Digital</v>
          </cell>
          <cell r="D2393">
            <v>542</v>
          </cell>
          <cell r="E2393">
            <v>4395000</v>
          </cell>
          <cell r="F2393" t="str">
            <v>Unidad</v>
          </cell>
        </row>
        <row r="2394">
          <cell r="B2394" t="str">
            <v>44101501-003</v>
          </cell>
          <cell r="C2394" t="str">
            <v>Fotocopiadora Multifuncional</v>
          </cell>
          <cell r="D2394">
            <v>542</v>
          </cell>
          <cell r="E2394">
            <v>8195000</v>
          </cell>
          <cell r="F2394" t="str">
            <v>Unidad</v>
          </cell>
        </row>
        <row r="2395">
          <cell r="B2395" t="str">
            <v>44101801-002</v>
          </cell>
          <cell r="C2395" t="str">
            <v>Calculadora financiera</v>
          </cell>
          <cell r="D2395">
            <v>542</v>
          </cell>
          <cell r="E2395">
            <v>35000</v>
          </cell>
          <cell r="F2395" t="str">
            <v>Unidad</v>
          </cell>
        </row>
        <row r="2396">
          <cell r="B2396" t="str">
            <v>44102606-002</v>
          </cell>
          <cell r="C2396" t="str">
            <v>Cinta corrector para maquina de escribir</v>
          </cell>
          <cell r="D2396">
            <v>542</v>
          </cell>
          <cell r="E2396">
            <v>16500</v>
          </cell>
          <cell r="F2396" t="str">
            <v>UNIDAD</v>
          </cell>
        </row>
        <row r="2397">
          <cell r="B2397" t="str">
            <v>44102606-003</v>
          </cell>
          <cell r="C2397" t="str">
            <v>Cinta bicolor para maquina de escribir mecanica</v>
          </cell>
          <cell r="D2397">
            <v>542</v>
          </cell>
          <cell r="E2397">
            <v>8800</v>
          </cell>
          <cell r="F2397" t="str">
            <v>UNIDAD</v>
          </cell>
        </row>
        <row r="2398">
          <cell r="B2398" t="str">
            <v>44103103-001</v>
          </cell>
          <cell r="C2398" t="str">
            <v>Toner LEXMARK t632 - 1217462</v>
          </cell>
          <cell r="D2398">
            <v>342</v>
          </cell>
          <cell r="E2398">
            <v>1430000</v>
          </cell>
          <cell r="F2398" t="str">
            <v>UNIDAD</v>
          </cell>
        </row>
        <row r="2399">
          <cell r="B2399" t="str">
            <v>44103103-002</v>
          </cell>
          <cell r="C2399" t="str">
            <v>Toner para impresora Cod. 92298 A</v>
          </cell>
          <cell r="D2399">
            <v>342</v>
          </cell>
          <cell r="E2399">
            <v>845000</v>
          </cell>
          <cell r="F2399" t="str">
            <v>UNIDAD</v>
          </cell>
        </row>
        <row r="2400">
          <cell r="B2400" t="str">
            <v>44103103-003</v>
          </cell>
          <cell r="C2400" t="str">
            <v>Toner para impresora Cod. 92298 CE</v>
          </cell>
          <cell r="D2400">
            <v>342</v>
          </cell>
          <cell r="E2400">
            <v>845000</v>
          </cell>
          <cell r="F2400" t="str">
            <v>UNIDAD</v>
          </cell>
        </row>
        <row r="2401">
          <cell r="B2401" t="str">
            <v>44103103-004</v>
          </cell>
          <cell r="C2401" t="str">
            <v>Toner para impresora Cod. C3903 A</v>
          </cell>
          <cell r="D2401">
            <v>342</v>
          </cell>
          <cell r="E2401">
            <v>780000</v>
          </cell>
          <cell r="F2401" t="str">
            <v>UNIDAD</v>
          </cell>
        </row>
        <row r="2402">
          <cell r="B2402" t="str">
            <v>44103103-005</v>
          </cell>
          <cell r="C2402" t="str">
            <v>Toner para impresora Cod. C3909 A</v>
          </cell>
          <cell r="D2402">
            <v>342</v>
          </cell>
          <cell r="E2402">
            <v>1170000</v>
          </cell>
          <cell r="F2402" t="str">
            <v>UNIDAD</v>
          </cell>
        </row>
        <row r="2403">
          <cell r="B2403" t="str">
            <v>44103103-006</v>
          </cell>
          <cell r="C2403" t="str">
            <v>Toner para impresora Cod. C4092 A</v>
          </cell>
          <cell r="D2403">
            <v>342</v>
          </cell>
          <cell r="E2403">
            <v>520000</v>
          </cell>
          <cell r="F2403" t="str">
            <v>UNIDAD</v>
          </cell>
        </row>
        <row r="2404">
          <cell r="B2404" t="str">
            <v>44103103-007</v>
          </cell>
          <cell r="C2404" t="str">
            <v>Toner para impresora Cod. C4096 A</v>
          </cell>
          <cell r="D2404">
            <v>342</v>
          </cell>
          <cell r="E2404">
            <v>845000</v>
          </cell>
          <cell r="F2404" t="str">
            <v>UNIDAD</v>
          </cell>
        </row>
        <row r="2405">
          <cell r="B2405" t="str">
            <v>44103103-008</v>
          </cell>
          <cell r="C2405" t="str">
            <v>Toner para impresora Cod. C4127 X</v>
          </cell>
          <cell r="D2405">
            <v>342</v>
          </cell>
          <cell r="E2405">
            <v>1040000</v>
          </cell>
          <cell r="F2405" t="str">
            <v>UNIDAD</v>
          </cell>
        </row>
        <row r="2406">
          <cell r="B2406" t="str">
            <v>44103103-009</v>
          </cell>
          <cell r="C2406" t="str">
            <v>Toner para impresora Cod. C4182 X</v>
          </cell>
          <cell r="D2406">
            <v>342</v>
          </cell>
          <cell r="E2406">
            <v>1300000</v>
          </cell>
          <cell r="F2406" t="str">
            <v>UNIDAD</v>
          </cell>
        </row>
        <row r="2407">
          <cell r="B2407" t="str">
            <v>44103103-010</v>
          </cell>
          <cell r="C2407" t="str">
            <v>Toner para impresora Cod. Q1339 A</v>
          </cell>
          <cell r="D2407">
            <v>342</v>
          </cell>
          <cell r="E2407">
            <v>1300000</v>
          </cell>
          <cell r="F2407" t="str">
            <v>UNIDAD</v>
          </cell>
        </row>
        <row r="2408">
          <cell r="B2408" t="str">
            <v>44103103-011</v>
          </cell>
          <cell r="C2408" t="str">
            <v>Toner para impresora Cod. Q6511 A</v>
          </cell>
          <cell r="D2408">
            <v>342</v>
          </cell>
          <cell r="E2408">
            <v>1170000</v>
          </cell>
          <cell r="F2408" t="str">
            <v>UNIDAD</v>
          </cell>
        </row>
        <row r="2409">
          <cell r="B2409" t="str">
            <v>44103103-012</v>
          </cell>
          <cell r="C2409" t="str">
            <v>Toner para impresora Cod. IBM 38L1410</v>
          </cell>
          <cell r="D2409">
            <v>342</v>
          </cell>
          <cell r="E2409">
            <v>1885000</v>
          </cell>
          <cell r="F2409" t="str">
            <v>UNIDAD</v>
          </cell>
        </row>
        <row r="2410">
          <cell r="B2410" t="str">
            <v>44103103-013</v>
          </cell>
          <cell r="C2410" t="str">
            <v>Toner para impresora Cod. 12a7462</v>
          </cell>
          <cell r="D2410">
            <v>342</v>
          </cell>
          <cell r="E2410">
            <v>650000</v>
          </cell>
          <cell r="F2410" t="str">
            <v>UNIDAD</v>
          </cell>
        </row>
        <row r="2411">
          <cell r="B2411" t="str">
            <v>44103103-014</v>
          </cell>
          <cell r="C2411" t="str">
            <v>Toner para impresora Cod. 7313</v>
          </cell>
          <cell r="D2411">
            <v>342</v>
          </cell>
          <cell r="E2411">
            <v>1170000</v>
          </cell>
          <cell r="F2411" t="str">
            <v>UNIDAD</v>
          </cell>
        </row>
        <row r="2412">
          <cell r="B2412" t="str">
            <v>44103103-015</v>
          </cell>
          <cell r="C2412" t="str">
            <v>Toner para impresora HP LASER JET 1320</v>
          </cell>
          <cell r="D2412">
            <v>342</v>
          </cell>
          <cell r="E2412">
            <v>845000</v>
          </cell>
          <cell r="F2412" t="str">
            <v>UNIDAD</v>
          </cell>
        </row>
        <row r="2413">
          <cell r="B2413" t="str">
            <v>44103103-016</v>
          </cell>
          <cell r="C2413" t="str">
            <v>Toner para impresora HP 2420N</v>
          </cell>
          <cell r="D2413">
            <v>342</v>
          </cell>
          <cell r="E2413">
            <v>1170000</v>
          </cell>
          <cell r="F2413" t="str">
            <v>UNIDAD</v>
          </cell>
        </row>
        <row r="2414">
          <cell r="B2414" t="str">
            <v>44103103-017</v>
          </cell>
          <cell r="C2414" t="str">
            <v>Toner para impresora EPSON A.L. 1500</v>
          </cell>
          <cell r="D2414">
            <v>342</v>
          </cell>
          <cell r="E2414">
            <v>156000</v>
          </cell>
          <cell r="F2414" t="str">
            <v>UNIDAD</v>
          </cell>
        </row>
        <row r="2415">
          <cell r="B2415" t="str">
            <v>44103105-001</v>
          </cell>
          <cell r="C2415" t="str">
            <v xml:space="preserve">Cartucho de tinta color negro Cod. 51645a </v>
          </cell>
          <cell r="D2415">
            <v>342</v>
          </cell>
          <cell r="E2415">
            <v>187000</v>
          </cell>
          <cell r="F2415" t="str">
            <v>UNIDAD</v>
          </cell>
        </row>
        <row r="2416">
          <cell r="B2416" t="str">
            <v>44103105-002</v>
          </cell>
          <cell r="C2416" t="str">
            <v xml:space="preserve">Cartucho de tinta color negro Cod. Q2610A </v>
          </cell>
          <cell r="D2416">
            <v>342</v>
          </cell>
          <cell r="E2416">
            <v>746350</v>
          </cell>
          <cell r="F2416" t="str">
            <v>UNIDAD</v>
          </cell>
        </row>
        <row r="2417">
          <cell r="B2417" t="str">
            <v>44103105-003</v>
          </cell>
          <cell r="C2417" t="str">
            <v>Cartucho Negro EPSON STYLUS C II</v>
          </cell>
          <cell r="D2417">
            <v>342</v>
          </cell>
          <cell r="E2417">
            <v>225280</v>
          </cell>
          <cell r="F2417" t="str">
            <v>UNIDAD</v>
          </cell>
        </row>
        <row r="2418">
          <cell r="B2418" t="str">
            <v>44103105-004</v>
          </cell>
          <cell r="C2418" t="str">
            <v>Cartucho Negro EPSON STYLUS PRO XL</v>
          </cell>
          <cell r="D2418">
            <v>342</v>
          </cell>
          <cell r="E2418">
            <v>213180</v>
          </cell>
          <cell r="F2418" t="str">
            <v>UNIDAD</v>
          </cell>
        </row>
        <row r="2419">
          <cell r="B2419" t="str">
            <v>44103105-005</v>
          </cell>
          <cell r="C2419" t="str">
            <v>Cartucho Negro EPSON XEROX-PHASER 3425</v>
          </cell>
          <cell r="D2419">
            <v>342</v>
          </cell>
          <cell r="E2419">
            <v>1725990</v>
          </cell>
          <cell r="F2419" t="str">
            <v>UNIDAD</v>
          </cell>
        </row>
        <row r="2420">
          <cell r="B2420" t="str">
            <v>44103105-006</v>
          </cell>
          <cell r="C2420" t="str">
            <v>Cartucho Negro 56.19 PHPTTOSMART 7200</v>
          </cell>
          <cell r="D2420">
            <v>342</v>
          </cell>
          <cell r="E2420">
            <v>168949</v>
          </cell>
          <cell r="F2420" t="str">
            <v>UNIDAD</v>
          </cell>
        </row>
        <row r="2421">
          <cell r="B2421" t="str">
            <v>44103105-007</v>
          </cell>
          <cell r="C2421" t="str">
            <v>Cartucho Negro LEXMARK Z812</v>
          </cell>
          <cell r="D2421">
            <v>342</v>
          </cell>
          <cell r="E2421">
            <v>139370</v>
          </cell>
          <cell r="F2421" t="str">
            <v>UNIDAD</v>
          </cell>
        </row>
        <row r="2422">
          <cell r="B2422" t="str">
            <v>44103105-008</v>
          </cell>
          <cell r="C2422" t="str">
            <v>Cartucho Color Cod. 6122 HP 78D</v>
          </cell>
          <cell r="D2422">
            <v>342</v>
          </cell>
          <cell r="E2422">
            <v>224895</v>
          </cell>
          <cell r="F2422" t="str">
            <v>UNIDAD</v>
          </cell>
        </row>
        <row r="2423">
          <cell r="B2423" t="str">
            <v>44103105-009</v>
          </cell>
          <cell r="C2423" t="str">
            <v>Cartucho Color EPSON STYLUS C II</v>
          </cell>
          <cell r="D2423">
            <v>342</v>
          </cell>
          <cell r="E2423">
            <v>225280</v>
          </cell>
          <cell r="F2423" t="str">
            <v>UNIDAD</v>
          </cell>
        </row>
        <row r="2424">
          <cell r="B2424" t="str">
            <v>44103105-010</v>
          </cell>
          <cell r="C2424" t="str">
            <v>Cartucho Color EPSON STYLUS PRO XL</v>
          </cell>
          <cell r="D2424">
            <v>342</v>
          </cell>
          <cell r="E2424">
            <v>213180</v>
          </cell>
          <cell r="F2424" t="str">
            <v>UNIDAD</v>
          </cell>
        </row>
        <row r="2425">
          <cell r="B2425" t="str">
            <v>44103105-011</v>
          </cell>
          <cell r="C2425" t="str">
            <v>Cartucho Color EPSON XEROX-PHASER 3425</v>
          </cell>
          <cell r="D2425">
            <v>342</v>
          </cell>
          <cell r="E2425">
            <v>1725990</v>
          </cell>
          <cell r="F2425" t="str">
            <v>UNIDAD</v>
          </cell>
        </row>
        <row r="2426">
          <cell r="B2426" t="str">
            <v>44103105-012</v>
          </cell>
          <cell r="C2426" t="str">
            <v>Cartucho Color 57.17 PHPTOSMAR 7200</v>
          </cell>
          <cell r="D2426">
            <v>342</v>
          </cell>
          <cell r="E2426">
            <v>242869</v>
          </cell>
          <cell r="F2426" t="str">
            <v>UNIDAD</v>
          </cell>
        </row>
        <row r="2427">
          <cell r="B2427" t="str">
            <v>44103105-013</v>
          </cell>
          <cell r="C2427" t="str">
            <v>Cartucho Color LEXMARK Z812</v>
          </cell>
          <cell r="D2427">
            <v>342</v>
          </cell>
          <cell r="E2427">
            <v>162250</v>
          </cell>
          <cell r="F2427" t="str">
            <v>UNIDAD</v>
          </cell>
        </row>
        <row r="2428">
          <cell r="B2428" t="str">
            <v>44103105-014</v>
          </cell>
          <cell r="C2428" t="str">
            <v>Cartucho LEXMARK IBM 4037</v>
          </cell>
          <cell r="D2428">
            <v>342</v>
          </cell>
          <cell r="E2428">
            <v>1677500</v>
          </cell>
          <cell r="F2428" t="str">
            <v>UNIDAD</v>
          </cell>
        </row>
        <row r="2429">
          <cell r="B2429" t="str">
            <v>44103105-015</v>
          </cell>
          <cell r="C2429" t="str">
            <v xml:space="preserve">Cartucho para PLOTER </v>
          </cell>
          <cell r="D2429">
            <v>342</v>
          </cell>
          <cell r="E2429">
            <v>234000</v>
          </cell>
          <cell r="F2429" t="str">
            <v>UNIDAD</v>
          </cell>
        </row>
        <row r="2430">
          <cell r="B2430" t="str">
            <v>44103111-012</v>
          </cell>
          <cell r="C2430" t="str">
            <v>Cintas pata TAPE BACK-UP SLR 60 de 60 GB</v>
          </cell>
          <cell r="D2430">
            <v>346</v>
          </cell>
          <cell r="E2430">
            <v>32500</v>
          </cell>
          <cell r="F2430" t="str">
            <v>UNIDAD</v>
          </cell>
        </row>
        <row r="2431">
          <cell r="B2431" t="str">
            <v>44103111-014</v>
          </cell>
          <cell r="C2431" t="str">
            <v>Cintas pata TAPE BACK-UP IMATION DDS-150 20/40 GB</v>
          </cell>
          <cell r="D2431">
            <v>346</v>
          </cell>
          <cell r="E2431">
            <v>32500</v>
          </cell>
          <cell r="F2431" t="str">
            <v>UNIDAD</v>
          </cell>
        </row>
        <row r="2432">
          <cell r="B2432" t="str">
            <v>44103117-001</v>
          </cell>
          <cell r="C2432" t="str">
            <v>Film para fax panasonic KX-FHD353</v>
          </cell>
          <cell r="D2432">
            <v>342</v>
          </cell>
          <cell r="E2432">
            <v>165000</v>
          </cell>
          <cell r="F2432" t="str">
            <v>UNIDAD</v>
          </cell>
        </row>
        <row r="2433">
          <cell r="B2433" t="str">
            <v>44103503-001</v>
          </cell>
          <cell r="C2433" t="str">
            <v xml:space="preserve">Paquete de espiral para encuadernación N° 7 milímetros </v>
          </cell>
          <cell r="D2433">
            <v>342</v>
          </cell>
          <cell r="E2433">
            <v>33000</v>
          </cell>
          <cell r="F2433" t="str">
            <v>UNIDAD</v>
          </cell>
        </row>
        <row r="2434">
          <cell r="B2434" t="str">
            <v>44103503-002</v>
          </cell>
          <cell r="C2434" t="str">
            <v xml:space="preserve">Paquete de espiral para encuadernación N° 9 milímetros </v>
          </cell>
          <cell r="D2434">
            <v>342</v>
          </cell>
          <cell r="E2434">
            <v>44000</v>
          </cell>
          <cell r="F2434" t="str">
            <v>UNIDAD</v>
          </cell>
        </row>
        <row r="2435">
          <cell r="B2435" t="str">
            <v>44103503-003</v>
          </cell>
          <cell r="C2435" t="str">
            <v xml:space="preserve">Paquete de espiral para encuadernación N° 12 milímetros </v>
          </cell>
          <cell r="D2435">
            <v>342</v>
          </cell>
          <cell r="E2435">
            <v>1100</v>
          </cell>
          <cell r="F2435" t="str">
            <v>UNIDAD</v>
          </cell>
        </row>
        <row r="2436">
          <cell r="B2436" t="str">
            <v>44103503-004</v>
          </cell>
          <cell r="C2436" t="str">
            <v xml:space="preserve">Paquete de espiral para encuadernación N° 14 milímetros </v>
          </cell>
          <cell r="D2436">
            <v>342</v>
          </cell>
          <cell r="E2436">
            <v>55000</v>
          </cell>
          <cell r="F2436" t="str">
            <v>UNIDAD</v>
          </cell>
        </row>
        <row r="2437">
          <cell r="B2437" t="str">
            <v>44103503-005</v>
          </cell>
          <cell r="C2437" t="str">
            <v xml:space="preserve">Paquete de espiral para encuadernación N° 17 milímetros </v>
          </cell>
          <cell r="D2437">
            <v>342</v>
          </cell>
          <cell r="E2437">
            <v>77000</v>
          </cell>
          <cell r="F2437" t="str">
            <v>UNIDAD</v>
          </cell>
        </row>
        <row r="2438">
          <cell r="B2438" t="str">
            <v>44103503-006</v>
          </cell>
          <cell r="C2438" t="str">
            <v xml:space="preserve">Paquete de espiral para encuadernación N° 20 milímetros </v>
          </cell>
          <cell r="D2438">
            <v>342</v>
          </cell>
          <cell r="E2438">
            <v>88000</v>
          </cell>
          <cell r="F2438" t="str">
            <v>UNIDAD</v>
          </cell>
        </row>
        <row r="2439">
          <cell r="B2439" t="str">
            <v>44103503-007</v>
          </cell>
          <cell r="C2439" t="str">
            <v xml:space="preserve">Paquete de espiral para encuadernación N° 23 milímetros </v>
          </cell>
          <cell r="D2439">
            <v>342</v>
          </cell>
          <cell r="E2439">
            <v>121000</v>
          </cell>
          <cell r="F2439" t="str">
            <v>UNIDAD</v>
          </cell>
        </row>
        <row r="2440">
          <cell r="B2440" t="str">
            <v>44103503-008</v>
          </cell>
          <cell r="C2440" t="str">
            <v xml:space="preserve">Paquete de espiral para encuadernación N° 25 milímetros </v>
          </cell>
          <cell r="D2440">
            <v>342</v>
          </cell>
          <cell r="E2440">
            <v>165000</v>
          </cell>
          <cell r="F2440" t="str">
            <v>UNIDAD</v>
          </cell>
        </row>
        <row r="2441">
          <cell r="B2441" t="str">
            <v>44103503-011</v>
          </cell>
          <cell r="C2441" t="str">
            <v xml:space="preserve">Paquete de espiral para encuadernación N° 40 milímetros </v>
          </cell>
          <cell r="D2441">
            <v>342</v>
          </cell>
          <cell r="E2441">
            <v>110000</v>
          </cell>
          <cell r="F2441" t="str">
            <v>UNIDAD</v>
          </cell>
        </row>
        <row r="2442">
          <cell r="B2442" t="str">
            <v>44103503-012</v>
          </cell>
          <cell r="C2442" t="str">
            <v xml:space="preserve">Paquete de espiral para encuadernación N° 45 milímetros </v>
          </cell>
          <cell r="D2442">
            <v>342</v>
          </cell>
          <cell r="E2442">
            <v>66000</v>
          </cell>
          <cell r="F2442" t="str">
            <v>UNIDAD</v>
          </cell>
        </row>
        <row r="2443">
          <cell r="B2443" t="str">
            <v>44103503-013</v>
          </cell>
          <cell r="C2443" t="str">
            <v xml:space="preserve">Paquete de espiral para encuadernación N° 50 milímetros </v>
          </cell>
          <cell r="D2443">
            <v>342</v>
          </cell>
          <cell r="E2443">
            <v>77000</v>
          </cell>
          <cell r="F2443" t="str">
            <v>UNIDAD</v>
          </cell>
        </row>
        <row r="2444">
          <cell r="B2444" t="str">
            <v>44103503-014</v>
          </cell>
          <cell r="C2444" t="str">
            <v xml:space="preserve">Paquete de espiral para encuadernación N° 12 milímetros </v>
          </cell>
          <cell r="D2444">
            <v>342</v>
          </cell>
          <cell r="E2444">
            <v>38500</v>
          </cell>
          <cell r="F2444" t="str">
            <v>UNIDAD</v>
          </cell>
        </row>
        <row r="2445">
          <cell r="B2445" t="str">
            <v>44111503-002</v>
          </cell>
          <cell r="C2445" t="str">
            <v>Bandeja porta documento</v>
          </cell>
          <cell r="D2445">
            <v>342</v>
          </cell>
          <cell r="E2445">
            <v>19800</v>
          </cell>
          <cell r="F2445" t="str">
            <v>UNIDAD</v>
          </cell>
        </row>
        <row r="2446">
          <cell r="B2446" t="str">
            <v>44111509-001</v>
          </cell>
          <cell r="C2446" t="str">
            <v>Porta CD con cierre para 90 discos</v>
          </cell>
          <cell r="D2446">
            <v>342</v>
          </cell>
          <cell r="E2446">
            <v>33000</v>
          </cell>
          <cell r="F2446" t="str">
            <v>UNIDAD</v>
          </cell>
        </row>
        <row r="2447">
          <cell r="B2447" t="str">
            <v>44111509-002</v>
          </cell>
          <cell r="C2447" t="str">
            <v>Porta diskette de 3 1/2 para 50 unidades</v>
          </cell>
          <cell r="D2447">
            <v>342</v>
          </cell>
          <cell r="E2447">
            <v>33000</v>
          </cell>
          <cell r="F2447" t="str">
            <v>UNIDAD</v>
          </cell>
        </row>
        <row r="2448">
          <cell r="B2448" t="str">
            <v>44111509-004</v>
          </cell>
          <cell r="C2448" t="str">
            <v xml:space="preserve">Porta clips con iman </v>
          </cell>
          <cell r="D2448">
            <v>342</v>
          </cell>
          <cell r="E2448">
            <v>4400</v>
          </cell>
          <cell r="F2448" t="str">
            <v>UNIDAD</v>
          </cell>
        </row>
        <row r="2449">
          <cell r="B2449" t="str">
            <v>44111509-006</v>
          </cell>
          <cell r="C2449" t="str">
            <v>Porta lápices transparente</v>
          </cell>
          <cell r="D2449">
            <v>342</v>
          </cell>
          <cell r="E2449">
            <v>9900</v>
          </cell>
          <cell r="F2449" t="str">
            <v>UNIDAD</v>
          </cell>
        </row>
        <row r="2450">
          <cell r="B2450" t="str">
            <v>44111509-014</v>
          </cell>
          <cell r="C2450" t="str">
            <v>Arquipel tamaño oficio</v>
          </cell>
          <cell r="D2450">
            <v>342</v>
          </cell>
          <cell r="E2450">
            <v>4400</v>
          </cell>
          <cell r="F2450" t="str">
            <v>UNIDAD</v>
          </cell>
        </row>
        <row r="2451">
          <cell r="B2451" t="str">
            <v>44111514-002</v>
          </cell>
          <cell r="C2451" t="str">
            <v>Porta sello</v>
          </cell>
          <cell r="D2451">
            <v>342</v>
          </cell>
          <cell r="E2451">
            <v>24200</v>
          </cell>
          <cell r="F2451" t="str">
            <v>UNIDAD</v>
          </cell>
        </row>
        <row r="2452">
          <cell r="B2452" t="str">
            <v>44111808-001</v>
          </cell>
          <cell r="C2452" t="str">
            <v>Escuadras de Plásticos de 30° o de 45°</v>
          </cell>
          <cell r="D2452">
            <v>342</v>
          </cell>
          <cell r="E2452">
            <v>12100</v>
          </cell>
          <cell r="F2452" t="str">
            <v>UNIDAD</v>
          </cell>
        </row>
        <row r="2453">
          <cell r="B2453" t="str">
            <v>44111808-003</v>
          </cell>
          <cell r="C2453" t="str">
            <v>Escalímetros</v>
          </cell>
          <cell r="D2453">
            <v>342</v>
          </cell>
          <cell r="E2453">
            <v>9900</v>
          </cell>
          <cell r="F2453" t="str">
            <v>UNIDAD</v>
          </cell>
        </row>
        <row r="2454">
          <cell r="B2454" t="str">
            <v>44121604-006</v>
          </cell>
          <cell r="C2454" t="str">
            <v>Sello foliador con cambio automático de número</v>
          </cell>
          <cell r="D2454">
            <v>342</v>
          </cell>
          <cell r="E2454">
            <v>440000</v>
          </cell>
          <cell r="F2454" t="str">
            <v>UNIDAD</v>
          </cell>
        </row>
        <row r="2455">
          <cell r="B2455" t="str">
            <v>44121612-002</v>
          </cell>
          <cell r="C2455" t="str">
            <v>Cutter de plástico tamaño mediano</v>
          </cell>
          <cell r="D2455">
            <v>342</v>
          </cell>
          <cell r="E2455">
            <v>1980</v>
          </cell>
          <cell r="F2455" t="str">
            <v>UNIDAD</v>
          </cell>
        </row>
        <row r="2456">
          <cell r="B2456" t="str">
            <v>44121612-003</v>
          </cell>
          <cell r="C2456" t="str">
            <v>Cutter de plástico tamaño grande</v>
          </cell>
          <cell r="D2456">
            <v>342</v>
          </cell>
          <cell r="E2456">
            <v>3300</v>
          </cell>
          <cell r="F2456" t="str">
            <v>UNIDAD</v>
          </cell>
        </row>
        <row r="2457">
          <cell r="B2457" t="str">
            <v>44121612-005</v>
          </cell>
          <cell r="C2457" t="str">
            <v>Repuesto de cutter hoja tamaño mediano de 10 unidades</v>
          </cell>
          <cell r="D2457">
            <v>342</v>
          </cell>
          <cell r="E2457">
            <v>4400</v>
          </cell>
          <cell r="F2457" t="str">
            <v>UNIDAD</v>
          </cell>
        </row>
        <row r="2458">
          <cell r="B2458" t="str">
            <v>44121612-006</v>
          </cell>
          <cell r="C2458" t="str">
            <v>Repuesto de cutter hoja tamaño grande de 10 unidades</v>
          </cell>
          <cell r="D2458">
            <v>342</v>
          </cell>
          <cell r="E2458">
            <v>7700</v>
          </cell>
          <cell r="F2458" t="str">
            <v>UNIDAD</v>
          </cell>
        </row>
        <row r="2459">
          <cell r="B2459" t="str">
            <v>44121615-002</v>
          </cell>
          <cell r="C2459" t="str">
            <v>Presilladora tamaño mediana</v>
          </cell>
          <cell r="D2459">
            <v>342</v>
          </cell>
          <cell r="E2459">
            <v>16500</v>
          </cell>
          <cell r="F2459" t="str">
            <v>UNIDAD</v>
          </cell>
        </row>
        <row r="2460">
          <cell r="B2460" t="str">
            <v>44121615-003</v>
          </cell>
          <cell r="C2460" t="str">
            <v>Presilladora tamaño grande</v>
          </cell>
          <cell r="D2460">
            <v>342</v>
          </cell>
          <cell r="E2460">
            <v>121000</v>
          </cell>
          <cell r="F2460" t="str">
            <v>UNIDAD</v>
          </cell>
        </row>
        <row r="2461">
          <cell r="B2461" t="str">
            <v>44121618-003</v>
          </cell>
          <cell r="C2461" t="str">
            <v>Tijera para corte de papel</v>
          </cell>
          <cell r="D2461">
            <v>342</v>
          </cell>
          <cell r="E2461">
            <v>7700</v>
          </cell>
          <cell r="F2461" t="str">
            <v>UNIDAD</v>
          </cell>
        </row>
        <row r="2462">
          <cell r="B2462" t="str">
            <v>44121619-002</v>
          </cell>
          <cell r="C2462" t="str">
            <v>Sacapunta doble de metal</v>
          </cell>
          <cell r="D2462">
            <v>342</v>
          </cell>
          <cell r="E2462">
            <v>5500</v>
          </cell>
          <cell r="F2462" t="str">
            <v>UNIDAD</v>
          </cell>
        </row>
        <row r="2463">
          <cell r="B2463" t="str">
            <v>44121622-001</v>
          </cell>
          <cell r="C2463" t="str">
            <v>Mojaderos de goma</v>
          </cell>
          <cell r="D2463">
            <v>342</v>
          </cell>
          <cell r="E2463">
            <v>1980</v>
          </cell>
          <cell r="F2463" t="str">
            <v>UNIDAD</v>
          </cell>
        </row>
        <row r="2464">
          <cell r="B2464" t="str">
            <v>44121624-001</v>
          </cell>
          <cell r="C2464" t="str">
            <v>Regla de plástico de 30 centímetros</v>
          </cell>
          <cell r="D2464">
            <v>342</v>
          </cell>
          <cell r="E2464">
            <v>990</v>
          </cell>
          <cell r="F2464" t="str">
            <v>UNIDAD</v>
          </cell>
        </row>
        <row r="2465">
          <cell r="B2465" t="str">
            <v>44121624-002</v>
          </cell>
          <cell r="C2465" t="str">
            <v>Regla de plástico de 50 centímetros</v>
          </cell>
          <cell r="D2465">
            <v>342</v>
          </cell>
          <cell r="E2465">
            <v>5500</v>
          </cell>
          <cell r="F2465" t="str">
            <v>UNIDAD</v>
          </cell>
        </row>
        <row r="2466">
          <cell r="B2466" t="str">
            <v>44121635-003</v>
          </cell>
          <cell r="C2466" t="str">
            <v>Porta cinta adhesiva tamaño grande</v>
          </cell>
          <cell r="D2466">
            <v>342</v>
          </cell>
          <cell r="E2466">
            <v>18700</v>
          </cell>
          <cell r="F2466" t="str">
            <v>UNIDAD</v>
          </cell>
        </row>
        <row r="2467">
          <cell r="B2467" t="str">
            <v>44121701-002</v>
          </cell>
          <cell r="C2467" t="str">
            <v>Bolígrafos</v>
          </cell>
          <cell r="D2467">
            <v>342</v>
          </cell>
          <cell r="E2467">
            <v>440</v>
          </cell>
          <cell r="F2467" t="str">
            <v>UNIDAD</v>
          </cell>
        </row>
        <row r="2468">
          <cell r="B2468" t="str">
            <v>44121703-001</v>
          </cell>
          <cell r="C2468" t="str">
            <v>Bol{igrafo tipo floating</v>
          </cell>
          <cell r="D2468">
            <v>342</v>
          </cell>
          <cell r="E2468">
            <v>44000</v>
          </cell>
          <cell r="F2468" t="str">
            <v>UNIDAD</v>
          </cell>
        </row>
        <row r="2469">
          <cell r="B2469" t="str">
            <v>44121705-001</v>
          </cell>
          <cell r="C2469" t="str">
            <v>Porta mina con punta de metal de 0,5 milímetro</v>
          </cell>
          <cell r="D2469">
            <v>342</v>
          </cell>
          <cell r="E2469">
            <v>16500</v>
          </cell>
          <cell r="F2469" t="str">
            <v>UNIDAD</v>
          </cell>
        </row>
        <row r="2470">
          <cell r="B2470" t="str">
            <v>44121705-002</v>
          </cell>
          <cell r="C2470" t="str">
            <v>Porta mina con punta de metal de 0,7 milímetro</v>
          </cell>
          <cell r="D2470">
            <v>342</v>
          </cell>
          <cell r="E2470">
            <v>16500</v>
          </cell>
          <cell r="F2470" t="str">
            <v>UNIDAD</v>
          </cell>
        </row>
        <row r="2471">
          <cell r="B2471" t="str">
            <v>44121706-001</v>
          </cell>
          <cell r="C2471" t="str">
            <v>Lápiz de papel común</v>
          </cell>
          <cell r="D2471">
            <v>342</v>
          </cell>
          <cell r="E2471">
            <v>550</v>
          </cell>
          <cell r="F2471" t="str">
            <v>UNIDAD</v>
          </cell>
        </row>
        <row r="2472">
          <cell r="B2472" t="str">
            <v>44121707-001</v>
          </cell>
          <cell r="C2472" t="str">
            <v>Caja de lápices de colores de 12 unidades</v>
          </cell>
          <cell r="D2472">
            <v>342</v>
          </cell>
          <cell r="E2472">
            <v>8800</v>
          </cell>
          <cell r="F2472" t="str">
            <v>UNIDAD</v>
          </cell>
        </row>
        <row r="2473">
          <cell r="B2473" t="str">
            <v>44121708-001</v>
          </cell>
          <cell r="C2473" t="str">
            <v>Marcador para pizarra acrílica</v>
          </cell>
          <cell r="D2473">
            <v>342</v>
          </cell>
          <cell r="E2473">
            <v>5500</v>
          </cell>
          <cell r="F2473" t="str">
            <v>UNIDAD</v>
          </cell>
        </row>
        <row r="2474">
          <cell r="B2474" t="str">
            <v>44121708-002</v>
          </cell>
          <cell r="C2474" t="str">
            <v>Marcador punta gruesa para cuaderno</v>
          </cell>
          <cell r="D2474">
            <v>342</v>
          </cell>
          <cell r="E2474">
            <v>2200</v>
          </cell>
          <cell r="F2474" t="str">
            <v>UNIDAD</v>
          </cell>
        </row>
        <row r="2475">
          <cell r="B2475" t="str">
            <v>44121708-003</v>
          </cell>
          <cell r="C2475" t="str">
            <v>Cajas de pincel punta gruesa en colores de 6 unidades</v>
          </cell>
          <cell r="D2475">
            <v>342</v>
          </cell>
          <cell r="E2475">
            <v>19800</v>
          </cell>
          <cell r="F2475" t="str">
            <v>UNIDAD</v>
          </cell>
        </row>
        <row r="2476">
          <cell r="B2476" t="str">
            <v>44121708-004</v>
          </cell>
          <cell r="C2476" t="str">
            <v>Cajas de pincel punta fina en colores de 12 unidades</v>
          </cell>
          <cell r="D2476">
            <v>342</v>
          </cell>
          <cell r="E2476">
            <v>13200</v>
          </cell>
          <cell r="F2476" t="str">
            <v>UNIDAD</v>
          </cell>
        </row>
        <row r="2477">
          <cell r="B2477" t="str">
            <v>44121708-006</v>
          </cell>
          <cell r="C2477" t="str">
            <v>Marcador fosforescente</v>
          </cell>
          <cell r="D2477">
            <v>342</v>
          </cell>
          <cell r="E2477">
            <v>2970</v>
          </cell>
          <cell r="F2477" t="str">
            <v>UNIDAD</v>
          </cell>
        </row>
        <row r="2478">
          <cell r="B2478" t="str">
            <v>44121708-007</v>
          </cell>
          <cell r="C2478" t="str">
            <v>Marcador permanente punta fina color plateado</v>
          </cell>
          <cell r="D2478">
            <v>342</v>
          </cell>
          <cell r="E2478">
            <v>16500</v>
          </cell>
          <cell r="F2478" t="str">
            <v>UNIDAD</v>
          </cell>
        </row>
        <row r="2479">
          <cell r="B2479" t="str">
            <v>44121708-009</v>
          </cell>
          <cell r="C2479" t="str">
            <v>Marcadores finos x 12, de varios colores</v>
          </cell>
          <cell r="D2479">
            <v>342</v>
          </cell>
          <cell r="E2479">
            <v>18700</v>
          </cell>
          <cell r="F2479" t="str">
            <v>UNIDAD</v>
          </cell>
        </row>
        <row r="2480">
          <cell r="B2480" t="str">
            <v>44121708-010</v>
          </cell>
          <cell r="C2480" t="str">
            <v>Marcador permanente punta fina color negro</v>
          </cell>
          <cell r="D2480">
            <v>342</v>
          </cell>
          <cell r="E2480">
            <v>16500</v>
          </cell>
          <cell r="F2480" t="str">
            <v>UNIDAD</v>
          </cell>
        </row>
        <row r="2481">
          <cell r="B2481" t="str">
            <v>44121708-011</v>
          </cell>
          <cell r="C2481" t="str">
            <v>Marcador permanente</v>
          </cell>
          <cell r="D2481">
            <v>342</v>
          </cell>
          <cell r="E2481">
            <v>2970</v>
          </cell>
          <cell r="F2481" t="str">
            <v>UNIDAD</v>
          </cell>
        </row>
        <row r="2482">
          <cell r="B2482" t="str">
            <v>44121802-002</v>
          </cell>
          <cell r="C2482" t="str">
            <v xml:space="preserve">Corrector Liquido </v>
          </cell>
          <cell r="D2482">
            <v>342</v>
          </cell>
          <cell r="E2482">
            <v>2750</v>
          </cell>
          <cell r="F2482" t="str">
            <v>UNIDAD</v>
          </cell>
        </row>
        <row r="2483">
          <cell r="B2483" t="str">
            <v>44121804-002</v>
          </cell>
          <cell r="C2483" t="str">
            <v>Borrador de goma bicocor</v>
          </cell>
          <cell r="D2483">
            <v>342</v>
          </cell>
          <cell r="E2483">
            <v>550</v>
          </cell>
          <cell r="F2483" t="str">
            <v>UNIDAD</v>
          </cell>
        </row>
        <row r="2484">
          <cell r="B2484" t="str">
            <v>44121804-003</v>
          </cell>
          <cell r="C2484" t="str">
            <v>Borrador de goma blanco para lápiz</v>
          </cell>
          <cell r="D2484">
            <v>342</v>
          </cell>
          <cell r="E2484">
            <v>330</v>
          </cell>
          <cell r="F2484" t="str">
            <v>UNIDAD</v>
          </cell>
        </row>
        <row r="2485">
          <cell r="B2485" t="str">
            <v>44121804-004</v>
          </cell>
          <cell r="C2485" t="str">
            <v>Borrador para pizarra acrílica</v>
          </cell>
          <cell r="D2485">
            <v>342</v>
          </cell>
          <cell r="E2485">
            <v>4400</v>
          </cell>
          <cell r="F2485" t="str">
            <v>UNIDAD</v>
          </cell>
        </row>
        <row r="2486">
          <cell r="B2486" t="str">
            <v>44121806-001</v>
          </cell>
          <cell r="C2486" t="str">
            <v>Repuesto para floting parker de 0,8 mm.</v>
          </cell>
          <cell r="D2486">
            <v>342</v>
          </cell>
          <cell r="E2486">
            <v>17600</v>
          </cell>
          <cell r="F2486" t="str">
            <v>UNIDAD</v>
          </cell>
        </row>
        <row r="2487">
          <cell r="B2487" t="str">
            <v>44121905-001</v>
          </cell>
          <cell r="C2487" t="str">
            <v>Mina para portamina de 0,5 milímetro</v>
          </cell>
          <cell r="D2487">
            <v>342</v>
          </cell>
          <cell r="E2487">
            <v>3300</v>
          </cell>
          <cell r="F2487" t="str">
            <v>UNIDAD</v>
          </cell>
        </row>
        <row r="2488">
          <cell r="B2488" t="str">
            <v>44121905-002</v>
          </cell>
          <cell r="C2488" t="str">
            <v>Almohadillas de entintar o estampar para sello tamaño mediano</v>
          </cell>
          <cell r="D2488">
            <v>342</v>
          </cell>
          <cell r="E2488">
            <v>9900</v>
          </cell>
          <cell r="F2488" t="str">
            <v>UNIDAD</v>
          </cell>
        </row>
        <row r="2489">
          <cell r="B2489" t="str">
            <v>44121905-003</v>
          </cell>
          <cell r="C2489" t="str">
            <v>Almohadillas de entintar o estampar para sello tamaño grande</v>
          </cell>
          <cell r="D2489">
            <v>342</v>
          </cell>
          <cell r="E2489">
            <v>13200</v>
          </cell>
          <cell r="F2489" t="str">
            <v>UNIDAD</v>
          </cell>
        </row>
        <row r="2490">
          <cell r="B2490" t="str">
            <v>44121905-004</v>
          </cell>
          <cell r="C2490" t="str">
            <v>Mina para portamina de 0,7 milímetro</v>
          </cell>
          <cell r="D2490">
            <v>342</v>
          </cell>
          <cell r="E2490">
            <v>3300</v>
          </cell>
          <cell r="F2490" t="str">
            <v>UNIDAD</v>
          </cell>
        </row>
        <row r="2491">
          <cell r="B2491" t="str">
            <v>44122011-001</v>
          </cell>
          <cell r="C2491" t="str">
            <v>Carpeta archivadora plastificada</v>
          </cell>
          <cell r="D2491">
            <v>342</v>
          </cell>
          <cell r="E2491">
            <v>990</v>
          </cell>
          <cell r="F2491" t="str">
            <v>UNIDAD</v>
          </cell>
        </row>
        <row r="2492">
          <cell r="B2492" t="str">
            <v>44122011-009</v>
          </cell>
          <cell r="C2492" t="str">
            <v xml:space="preserve">Carpeta archivadora con tapa transparente </v>
          </cell>
          <cell r="D2492">
            <v>342</v>
          </cell>
          <cell r="E2492">
            <v>2200</v>
          </cell>
          <cell r="F2492" t="str">
            <v>UNIDAD</v>
          </cell>
        </row>
        <row r="2493">
          <cell r="B2493" t="str">
            <v>44122011-011</v>
          </cell>
          <cell r="C2493" t="str">
            <v>Carpeta archivadora cartulina</v>
          </cell>
          <cell r="D2493">
            <v>342</v>
          </cell>
          <cell r="E2493">
            <v>990</v>
          </cell>
          <cell r="F2493" t="str">
            <v>UNIDAD</v>
          </cell>
        </row>
        <row r="2494">
          <cell r="B2494" t="str">
            <v>44122015-001</v>
          </cell>
          <cell r="C2494" t="str">
            <v>Bibliorato lomo ancho tamaño oficio</v>
          </cell>
          <cell r="D2494">
            <v>342</v>
          </cell>
          <cell r="E2494">
            <v>7700</v>
          </cell>
          <cell r="F2494" t="str">
            <v>UNIDAD</v>
          </cell>
        </row>
        <row r="2495">
          <cell r="B2495" t="str">
            <v>44122015-003</v>
          </cell>
          <cell r="C2495" t="str">
            <v>Bibliorato chico</v>
          </cell>
          <cell r="D2495">
            <v>342</v>
          </cell>
          <cell r="E2495">
            <v>7700</v>
          </cell>
          <cell r="F2495" t="str">
            <v>UNIDAD</v>
          </cell>
        </row>
        <row r="2496">
          <cell r="B2496" t="str">
            <v>44122015-008</v>
          </cell>
          <cell r="C2496" t="str">
            <v>Bibliorato lomo fino tamaño oficio</v>
          </cell>
          <cell r="D2496">
            <v>342</v>
          </cell>
          <cell r="E2496">
            <v>7700</v>
          </cell>
          <cell r="F2496" t="str">
            <v>UNIDAD</v>
          </cell>
        </row>
        <row r="2497">
          <cell r="B2497" t="str">
            <v>44122017-002</v>
          </cell>
          <cell r="C2497" t="str">
            <v>Carpeta archivadora colgante con accesorios</v>
          </cell>
          <cell r="D2497">
            <v>342</v>
          </cell>
          <cell r="E2497">
            <v>2200</v>
          </cell>
          <cell r="F2497" t="str">
            <v>UNIDAD</v>
          </cell>
        </row>
        <row r="2498">
          <cell r="B2498" t="str">
            <v>44122025-001</v>
          </cell>
          <cell r="C2498" t="str">
            <v>Tapa para encuadernación transparente</v>
          </cell>
          <cell r="D2498">
            <v>342</v>
          </cell>
          <cell r="E2498">
            <v>990</v>
          </cell>
          <cell r="F2498" t="str">
            <v>UNIDAD</v>
          </cell>
        </row>
        <row r="2499">
          <cell r="B2499" t="str">
            <v>44122025-003</v>
          </cell>
          <cell r="C2499" t="str">
            <v>Contratapa para encuadernación en colores</v>
          </cell>
          <cell r="D2499">
            <v>342</v>
          </cell>
          <cell r="E2499">
            <v>990</v>
          </cell>
          <cell r="F2499" t="str">
            <v>UNIDAD</v>
          </cell>
        </row>
        <row r="2500">
          <cell r="B2500" t="str">
            <v>44122026-001</v>
          </cell>
          <cell r="C2500" t="str">
            <v>Desgrampador</v>
          </cell>
          <cell r="D2500">
            <v>342</v>
          </cell>
          <cell r="E2500">
            <v>3300</v>
          </cell>
          <cell r="F2500" t="str">
            <v>UNIDAD</v>
          </cell>
        </row>
        <row r="2501">
          <cell r="B2501" t="str">
            <v>44122104-001</v>
          </cell>
          <cell r="C2501" t="str">
            <v>Cjas de Clips tamaño chico</v>
          </cell>
          <cell r="D2501">
            <v>342</v>
          </cell>
          <cell r="E2501">
            <v>1210</v>
          </cell>
          <cell r="F2501" t="str">
            <v>CAJA</v>
          </cell>
        </row>
        <row r="2502">
          <cell r="B2502" t="str">
            <v>44122104-002</v>
          </cell>
          <cell r="C2502" t="str">
            <v>Cjas de Clips tamaño mediano</v>
          </cell>
          <cell r="D2502">
            <v>342</v>
          </cell>
          <cell r="E2502">
            <v>1980</v>
          </cell>
          <cell r="F2502" t="str">
            <v>CAJA</v>
          </cell>
        </row>
        <row r="2503">
          <cell r="B2503" t="str">
            <v>44122104-003</v>
          </cell>
          <cell r="C2503" t="str">
            <v>Cjas de Clips tamaño grande</v>
          </cell>
          <cell r="D2503">
            <v>342</v>
          </cell>
          <cell r="E2503">
            <v>4400</v>
          </cell>
          <cell r="F2503" t="str">
            <v>CAJA</v>
          </cell>
        </row>
        <row r="2504">
          <cell r="B2504" t="str">
            <v>44122106-002</v>
          </cell>
          <cell r="C2504" t="str">
            <v>Cajas de pinches</v>
          </cell>
          <cell r="D2504">
            <v>342</v>
          </cell>
          <cell r="E2504">
            <v>1650</v>
          </cell>
          <cell r="F2504" t="str">
            <v>CAJA</v>
          </cell>
        </row>
        <row r="2505">
          <cell r="B2505" t="str">
            <v>44122107-001</v>
          </cell>
          <cell r="C2505" t="str">
            <v>Cajitas de 10 unid. Grampas 24/6</v>
          </cell>
          <cell r="D2505">
            <v>342</v>
          </cell>
          <cell r="E2505">
            <v>11000</v>
          </cell>
          <cell r="F2505" t="str">
            <v>CAJA</v>
          </cell>
        </row>
        <row r="2506">
          <cell r="B2506" t="str">
            <v>44122107-002</v>
          </cell>
          <cell r="C2506" t="str">
            <v>Cajitas de 10 unid. Grampas 24/10</v>
          </cell>
          <cell r="D2506">
            <v>342</v>
          </cell>
          <cell r="E2506">
            <v>77000</v>
          </cell>
          <cell r="F2506" t="str">
            <v>CAJA</v>
          </cell>
        </row>
        <row r="2507">
          <cell r="B2507" t="str">
            <v>44122112-001</v>
          </cell>
          <cell r="C2507" t="str">
            <v>Cajas de broches grande o mediano</v>
          </cell>
          <cell r="D2507">
            <v>342</v>
          </cell>
          <cell r="E2507">
            <v>19800</v>
          </cell>
          <cell r="F2507" t="str">
            <v>UNIDAD</v>
          </cell>
        </row>
        <row r="2508">
          <cell r="B2508" t="str">
            <v>45101903-002</v>
          </cell>
          <cell r="C2508" t="str">
            <v>Perforador de papel, tamaño mediano</v>
          </cell>
          <cell r="D2508">
            <v>342</v>
          </cell>
          <cell r="E2508">
            <v>16500</v>
          </cell>
          <cell r="F2508" t="str">
            <v>UNIDAD</v>
          </cell>
        </row>
        <row r="2509">
          <cell r="B2509" t="str">
            <v>45101903-003</v>
          </cell>
          <cell r="C2509" t="str">
            <v>Perforador de papel, tamaño grande</v>
          </cell>
          <cell r="D2509">
            <v>342</v>
          </cell>
          <cell r="E2509">
            <v>165000</v>
          </cell>
          <cell r="F2509" t="str">
            <v>UNIDAD</v>
          </cell>
        </row>
        <row r="2510">
          <cell r="B2510" t="str">
            <v>47121602-001</v>
          </cell>
          <cell r="C2510" t="str">
            <v>Aspiradora</v>
          </cell>
          <cell r="D2510">
            <v>541</v>
          </cell>
          <cell r="E2510">
            <v>780000</v>
          </cell>
          <cell r="F2510" t="str">
            <v>Unidad</v>
          </cell>
        </row>
        <row r="2511">
          <cell r="B2511" t="str">
            <v>47121701-006</v>
          </cell>
          <cell r="C2511" t="str">
            <v>Bolsa para basura de 100 litros</v>
          </cell>
          <cell r="D2511">
            <v>396</v>
          </cell>
          <cell r="E2511">
            <v>1392</v>
          </cell>
          <cell r="F2511" t="str">
            <v>Paquete</v>
          </cell>
        </row>
        <row r="2512">
          <cell r="B2512" t="str">
            <v>47121701-010</v>
          </cell>
          <cell r="C2512" t="str">
            <v>Bolsa para basura de 200 litros</v>
          </cell>
          <cell r="D2512">
            <v>396</v>
          </cell>
          <cell r="E2512">
            <v>3132</v>
          </cell>
          <cell r="F2512" t="str">
            <v>Paquete</v>
          </cell>
        </row>
        <row r="2513">
          <cell r="B2513" t="str">
            <v>47121801-003</v>
          </cell>
          <cell r="C2513" t="str">
            <v>Plumero mediano</v>
          </cell>
          <cell r="D2513">
            <v>341</v>
          </cell>
          <cell r="E2513">
            <v>6700</v>
          </cell>
          <cell r="F2513" t="str">
            <v>Unidad</v>
          </cell>
        </row>
        <row r="2514">
          <cell r="B2514" t="str">
            <v>47121804-008</v>
          </cell>
          <cell r="C2514" t="str">
            <v>Balde de aluminio mediano</v>
          </cell>
          <cell r="D2514">
            <v>341</v>
          </cell>
          <cell r="E2514">
            <v>52500</v>
          </cell>
          <cell r="F2514" t="str">
            <v>Unidad</v>
          </cell>
        </row>
        <row r="2515">
          <cell r="B2515" t="str">
            <v>47121806-001</v>
          </cell>
          <cell r="C2515" t="str">
            <v>Escurridor de goma para piso</v>
          </cell>
          <cell r="D2515">
            <v>341</v>
          </cell>
          <cell r="E2515">
            <v>9690</v>
          </cell>
          <cell r="F2515" t="str">
            <v>Unidad</v>
          </cell>
        </row>
        <row r="2516">
          <cell r="B2516" t="str">
            <v>47131502-005</v>
          </cell>
          <cell r="C2516" t="str">
            <v>Franela</v>
          </cell>
          <cell r="D2516">
            <v>341</v>
          </cell>
          <cell r="E2516">
            <v>2494</v>
          </cell>
          <cell r="F2516" t="str">
            <v>Unidad</v>
          </cell>
        </row>
        <row r="2517">
          <cell r="B2517" t="str">
            <v>47131502-006</v>
          </cell>
          <cell r="C2517" t="str">
            <v>Trapo de piso algodon</v>
          </cell>
          <cell r="D2517">
            <v>341</v>
          </cell>
          <cell r="E2517">
            <v>2650</v>
          </cell>
          <cell r="F2517" t="str">
            <v>Unidad</v>
          </cell>
        </row>
        <row r="2518">
          <cell r="B2518" t="str">
            <v>47131503-001</v>
          </cell>
          <cell r="C2518" t="str">
            <v>Guante de goma para limpiar</v>
          </cell>
          <cell r="D2518">
            <v>341</v>
          </cell>
          <cell r="E2518">
            <v>2900</v>
          </cell>
          <cell r="F2518" t="str">
            <v>Unidad</v>
          </cell>
        </row>
        <row r="2519">
          <cell r="B2519" t="str">
            <v>47131603-001</v>
          </cell>
          <cell r="C2519" t="str">
            <v>Virulana</v>
          </cell>
          <cell r="D2519">
            <v>341</v>
          </cell>
          <cell r="E2519">
            <v>2500</v>
          </cell>
          <cell r="F2519" t="str">
            <v>Paquete</v>
          </cell>
        </row>
        <row r="2520">
          <cell r="B2520" t="str">
            <v>47131603-003</v>
          </cell>
          <cell r="C2520" t="str">
            <v>Esponja doble faz con lana de acero</v>
          </cell>
          <cell r="D2520">
            <v>341</v>
          </cell>
          <cell r="E2520">
            <v>1740</v>
          </cell>
          <cell r="F2520" t="str">
            <v>Unidad</v>
          </cell>
        </row>
        <row r="2521">
          <cell r="B2521" t="str">
            <v>47131603-004</v>
          </cell>
          <cell r="C2521" t="str">
            <v>Alambrillo</v>
          </cell>
          <cell r="D2521">
            <v>341</v>
          </cell>
          <cell r="E2521">
            <v>900</v>
          </cell>
          <cell r="F2521" t="str">
            <v>Unidad</v>
          </cell>
        </row>
        <row r="2522">
          <cell r="B2522" t="str">
            <v>47131604-002</v>
          </cell>
          <cell r="C2522" t="str">
            <v>Escoba de nylon con mango metalico</v>
          </cell>
          <cell r="D2522">
            <v>341</v>
          </cell>
          <cell r="E2522">
            <v>5800</v>
          </cell>
          <cell r="F2522" t="str">
            <v>Unidad</v>
          </cell>
        </row>
        <row r="2523">
          <cell r="B2523" t="str">
            <v>47131604-003</v>
          </cell>
          <cell r="C2523" t="str">
            <v>Escoba mango largo para techo</v>
          </cell>
          <cell r="D2523">
            <v>341</v>
          </cell>
          <cell r="E2523">
            <v>9300</v>
          </cell>
          <cell r="F2523" t="str">
            <v>Unidad</v>
          </cell>
        </row>
        <row r="2524">
          <cell r="B2524" t="str">
            <v>47131605-002</v>
          </cell>
          <cell r="C2524" t="str">
            <v>Cepillo para inodoro</v>
          </cell>
          <cell r="D2524">
            <v>341</v>
          </cell>
          <cell r="E2524">
            <v>2900</v>
          </cell>
          <cell r="F2524" t="str">
            <v>Unidad</v>
          </cell>
        </row>
        <row r="2525">
          <cell r="B2525" t="str">
            <v>47131611-002</v>
          </cell>
          <cell r="C2525" t="str">
            <v>Palita para basura de metal mediano</v>
          </cell>
          <cell r="D2525">
            <v>341</v>
          </cell>
          <cell r="E2525">
            <v>4650</v>
          </cell>
          <cell r="F2525" t="str">
            <v>Unidad</v>
          </cell>
        </row>
        <row r="2526">
          <cell r="B2526" t="str">
            <v>47131803-006</v>
          </cell>
          <cell r="C2526" t="str">
            <v>Naftalina</v>
          </cell>
          <cell r="D2526">
            <v>354</v>
          </cell>
          <cell r="E2526">
            <v>1500</v>
          </cell>
          <cell r="F2526" t="str">
            <v>Paquete</v>
          </cell>
        </row>
        <row r="2527">
          <cell r="B2527" t="str">
            <v>47131810-001</v>
          </cell>
          <cell r="C2527" t="str">
            <v>Detergente liquido</v>
          </cell>
          <cell r="D2527">
            <v>341</v>
          </cell>
          <cell r="E2527">
            <v>9280</v>
          </cell>
          <cell r="F2527" t="str">
            <v>Bidón</v>
          </cell>
        </row>
        <row r="2528">
          <cell r="B2528" t="str">
            <v>47131816-001</v>
          </cell>
          <cell r="C2528" t="str">
            <v>Desodorante de ambiente en aerosol</v>
          </cell>
          <cell r="D2528">
            <v>341</v>
          </cell>
          <cell r="E2528">
            <v>6700</v>
          </cell>
          <cell r="F2528" t="str">
            <v>Frasco</v>
          </cell>
        </row>
        <row r="2529">
          <cell r="B2529" t="str">
            <v>47131816-003</v>
          </cell>
          <cell r="C2529" t="str">
            <v>Desodorante de ambiente liquido</v>
          </cell>
          <cell r="D2529">
            <v>341</v>
          </cell>
          <cell r="E2529">
            <v>8120</v>
          </cell>
          <cell r="F2529" t="str">
            <v>Bidón</v>
          </cell>
        </row>
        <row r="2530">
          <cell r="B2530" t="str">
            <v>47131816-004</v>
          </cell>
          <cell r="C2530" t="str">
            <v>Desodorante para inodoro en pastilla</v>
          </cell>
          <cell r="D2530">
            <v>341</v>
          </cell>
          <cell r="E2530">
            <v>1200</v>
          </cell>
          <cell r="F2530" t="str">
            <v>Botella</v>
          </cell>
        </row>
        <row r="2531">
          <cell r="B2531" t="str">
            <v>47131824-001</v>
          </cell>
          <cell r="C2531" t="str">
            <v>Limpia vidrio con atomizador</v>
          </cell>
          <cell r="D2531">
            <v>341</v>
          </cell>
          <cell r="E2531">
            <v>8000</v>
          </cell>
          <cell r="F2531" t="str">
            <v>Frasco</v>
          </cell>
        </row>
        <row r="2532">
          <cell r="B2532" t="str">
            <v>47131830-001</v>
          </cell>
          <cell r="C2532" t="str">
            <v>Lustra muebles</v>
          </cell>
          <cell r="D2532">
            <v>341</v>
          </cell>
          <cell r="E2532">
            <v>6300</v>
          </cell>
          <cell r="F2532" t="str">
            <v>Frasco</v>
          </cell>
        </row>
        <row r="2533">
          <cell r="B2533" t="str">
            <v>52121701-001</v>
          </cell>
          <cell r="C2533" t="str">
            <v>Toalla de baño</v>
          </cell>
          <cell r="D2533">
            <v>323</v>
          </cell>
          <cell r="E2533">
            <v>9200</v>
          </cell>
          <cell r="F2533" t="str">
            <v>Unidad</v>
          </cell>
        </row>
        <row r="2534">
          <cell r="B2534" t="str">
            <v>52121704-001</v>
          </cell>
          <cell r="C2534" t="str">
            <v>Toalla de mano</v>
          </cell>
          <cell r="D2534">
            <v>323</v>
          </cell>
          <cell r="E2534">
            <v>2900</v>
          </cell>
          <cell r="F2534" t="str">
            <v>Unidad</v>
          </cell>
        </row>
        <row r="2535">
          <cell r="B2535" t="str">
            <v xml:space="preserve">52141501-002 </v>
          </cell>
          <cell r="C2535" t="str">
            <v>Heladera de 2 puertas</v>
          </cell>
          <cell r="D2535">
            <v>541</v>
          </cell>
          <cell r="E2535">
            <v>2040000</v>
          </cell>
          <cell r="F2535" t="str">
            <v>Unidad</v>
          </cell>
        </row>
        <row r="2536">
          <cell r="B2536" t="str">
            <v>52161509-002</v>
          </cell>
          <cell r="C2536" t="str">
            <v>Radio Grabadora Mini Componente</v>
          </cell>
          <cell r="D2536">
            <v>541</v>
          </cell>
          <cell r="E2536">
            <v>950000</v>
          </cell>
          <cell r="F2536" t="str">
            <v>Unidad</v>
          </cell>
        </row>
        <row r="2537">
          <cell r="B2537" t="str">
            <v>52161512-004</v>
          </cell>
          <cell r="C2537" t="str">
            <v>Bafle con pedestal</v>
          </cell>
          <cell r="D2537">
            <v>534</v>
          </cell>
          <cell r="E2537">
            <v>480000</v>
          </cell>
          <cell r="F2537" t="str">
            <v>Unidad</v>
          </cell>
        </row>
        <row r="2538">
          <cell r="B2538" t="str">
            <v>52161520-003</v>
          </cell>
          <cell r="C2538" t="str">
            <v xml:space="preserve">Sistema VHF de Microfono Inalambrico Multifrecuencia de 4 Canales, con Micrfono </v>
          </cell>
          <cell r="D2538">
            <v>534</v>
          </cell>
          <cell r="E2538">
            <v>1900000</v>
          </cell>
          <cell r="F2538" t="str">
            <v>Unidad</v>
          </cell>
        </row>
        <row r="2539">
          <cell r="B2539" t="str">
            <v>53131608-001</v>
          </cell>
          <cell r="C2539" t="str">
            <v>Jabon de tocador en pan</v>
          </cell>
          <cell r="D2539">
            <v>341</v>
          </cell>
          <cell r="E2539">
            <v>1200</v>
          </cell>
          <cell r="F2539" t="str">
            <v>Unidad</v>
          </cell>
        </row>
        <row r="2540">
          <cell r="B2540" t="str">
            <v>55121606-001</v>
          </cell>
          <cell r="C2540" t="str">
            <v>Rótulos adhesivos o pegasola</v>
          </cell>
          <cell r="D2540">
            <v>334</v>
          </cell>
          <cell r="E2540">
            <v>7700</v>
          </cell>
          <cell r="F2540" t="str">
            <v>UNIDAD</v>
          </cell>
        </row>
        <row r="2541">
          <cell r="B2541" t="str">
            <v>56101504-002</v>
          </cell>
          <cell r="C2541" t="str">
            <v>Silla giratoria ejecutiva</v>
          </cell>
          <cell r="D2541">
            <v>541</v>
          </cell>
          <cell r="E2541">
            <v>398310</v>
          </cell>
          <cell r="F2541" t="str">
            <v>Unidad</v>
          </cell>
        </row>
        <row r="2542">
          <cell r="B2542" t="str">
            <v>56101504-003</v>
          </cell>
          <cell r="C2542" t="str">
            <v>Silla giratoria secretaria</v>
          </cell>
          <cell r="D2542">
            <v>541</v>
          </cell>
          <cell r="E2542">
            <v>308000</v>
          </cell>
          <cell r="F2542" t="str">
            <v>Unidad</v>
          </cell>
        </row>
        <row r="2543">
          <cell r="B2543" t="str">
            <v>56101504-005</v>
          </cell>
          <cell r="C2543" t="str">
            <v>Silla interlocutora</v>
          </cell>
          <cell r="D2543">
            <v>541</v>
          </cell>
          <cell r="E2543">
            <v>323400</v>
          </cell>
          <cell r="F2543" t="str">
            <v>Unidad</v>
          </cell>
        </row>
        <row r="2544">
          <cell r="B2544" t="str">
            <v>56101538-002</v>
          </cell>
          <cell r="C2544" t="str">
            <v>Juego de muebles para cocina</v>
          </cell>
          <cell r="D2544">
            <v>541</v>
          </cell>
          <cell r="E2544">
            <v>1210000</v>
          </cell>
          <cell r="F2544" t="str">
            <v>Unidad</v>
          </cell>
        </row>
        <row r="2545">
          <cell r="B2545" t="str">
            <v>56101703-002</v>
          </cell>
          <cell r="C2545" t="str">
            <v>Escritorio estructura metalica</v>
          </cell>
          <cell r="D2545">
            <v>541</v>
          </cell>
          <cell r="E2545">
            <v>316800</v>
          </cell>
          <cell r="F2545" t="str">
            <v>Unidad</v>
          </cell>
        </row>
        <row r="2546">
          <cell r="B2546" t="str">
            <v>56101703-003</v>
          </cell>
          <cell r="C2546" t="str">
            <v>Escritorio tipo L tipo ejecutivo</v>
          </cell>
          <cell r="D2546">
            <v>541</v>
          </cell>
          <cell r="E2546">
            <v>542300</v>
          </cell>
          <cell r="F2546" t="str">
            <v>Unidad</v>
          </cell>
        </row>
        <row r="2547">
          <cell r="B2547" t="str">
            <v>56111906-001</v>
          </cell>
          <cell r="C2547" t="str">
            <v>Cajonera rodante</v>
          </cell>
          <cell r="D2547">
            <v>541</v>
          </cell>
          <cell r="E2547">
            <v>594990</v>
          </cell>
          <cell r="F2547" t="str">
            <v>Unidad</v>
          </cell>
        </row>
        <row r="2548">
          <cell r="B2548" t="str">
            <v>56111906-002</v>
          </cell>
          <cell r="C2548" t="str">
            <v>Cajonera colgante</v>
          </cell>
          <cell r="D2548">
            <v>541</v>
          </cell>
          <cell r="E2548">
            <v>252230</v>
          </cell>
          <cell r="F2548" t="str">
            <v>Unidad</v>
          </cell>
        </row>
        <row r="2549">
          <cell r="B2549" t="str">
            <v>56121704-002</v>
          </cell>
          <cell r="C2549" t="str">
            <v>Armario alto sin puertas con estantes internos</v>
          </cell>
          <cell r="D2549">
            <v>541</v>
          </cell>
          <cell r="E2549">
            <v>1600995</v>
          </cell>
          <cell r="F2549" t="str">
            <v>Unidad</v>
          </cell>
        </row>
        <row r="2550">
          <cell r="B2550" t="str">
            <v>56121704-003</v>
          </cell>
          <cell r="C2550" t="str">
            <v>Armario alto con 2 puertas con estantes internos</v>
          </cell>
          <cell r="D2550">
            <v>541</v>
          </cell>
          <cell r="E2550">
            <v>850300</v>
          </cell>
          <cell r="F2550" t="str">
            <v>Unidad</v>
          </cell>
        </row>
        <row r="2551">
          <cell r="B2551" t="str">
            <v>60101732-001</v>
          </cell>
          <cell r="C2551" t="str">
            <v>Punteros laser</v>
          </cell>
          <cell r="D2551">
            <v>342</v>
          </cell>
          <cell r="E2551">
            <v>9900</v>
          </cell>
          <cell r="F2551" t="str">
            <v>UNIDAD</v>
          </cell>
        </row>
        <row r="2552">
          <cell r="B2552" t="str">
            <v>60101905-001</v>
          </cell>
          <cell r="C2552" t="str">
            <v>Plantilla de letras tamaño grande</v>
          </cell>
          <cell r="D2552">
            <v>534</v>
          </cell>
          <cell r="E2552">
            <v>16500</v>
          </cell>
          <cell r="F2552" t="str">
            <v>UNIDAD</v>
          </cell>
        </row>
        <row r="2553">
          <cell r="B2553" t="str">
            <v>60103804-001</v>
          </cell>
          <cell r="C2553" t="str">
            <v>Mapa de madera del Paraguay (Políticos y Rutas)</v>
          </cell>
          <cell r="D2553">
            <v>342</v>
          </cell>
          <cell r="E2553">
            <v>165000</v>
          </cell>
          <cell r="F2553" t="str">
            <v>UNIDAD</v>
          </cell>
        </row>
        <row r="2554">
          <cell r="B2554" t="str">
            <v>60121108-001</v>
          </cell>
          <cell r="C2554" t="str">
            <v>Cuaderno de 20 hojas chico de una raya</v>
          </cell>
          <cell r="D2554">
            <v>342</v>
          </cell>
          <cell r="E2554">
            <v>770</v>
          </cell>
          <cell r="F2554" t="str">
            <v>UNIDAD</v>
          </cell>
        </row>
        <row r="2555">
          <cell r="B2555" t="str">
            <v>60121108-004</v>
          </cell>
          <cell r="C2555" t="str">
            <v>Cuaderno de 50 hojas tapa dura chico de una raya</v>
          </cell>
          <cell r="D2555">
            <v>342</v>
          </cell>
          <cell r="E2555">
            <v>3300</v>
          </cell>
          <cell r="F2555" t="str">
            <v>UNIDAD</v>
          </cell>
        </row>
        <row r="2556">
          <cell r="B2556" t="str">
            <v>60121108-005</v>
          </cell>
          <cell r="C2556" t="str">
            <v>Cuaderno de 100 hojas tapa dura chico de una raya</v>
          </cell>
          <cell r="D2556">
            <v>342</v>
          </cell>
          <cell r="E2556">
            <v>4400</v>
          </cell>
          <cell r="F2556" t="str">
            <v>UNIDAD</v>
          </cell>
        </row>
        <row r="2557">
          <cell r="B2557" t="str">
            <v>60121108-006</v>
          </cell>
          <cell r="C2557" t="str">
            <v>Cuaderno de 200 hojas tapa dura chico de una raya</v>
          </cell>
          <cell r="D2557">
            <v>342</v>
          </cell>
          <cell r="E2557">
            <v>7700</v>
          </cell>
          <cell r="F2557" t="str">
            <v>UNIDAD</v>
          </cell>
        </row>
        <row r="2558">
          <cell r="B2558" t="str">
            <v>60121108-015</v>
          </cell>
          <cell r="C2558" t="str">
            <v>Cuaderno Universitario de 50 hojas de una raya</v>
          </cell>
          <cell r="D2558">
            <v>342</v>
          </cell>
          <cell r="E2558">
            <v>3300</v>
          </cell>
          <cell r="F2558" t="str">
            <v>UNIDAD</v>
          </cell>
        </row>
        <row r="2559">
          <cell r="B2559" t="str">
            <v>60121108-016</v>
          </cell>
          <cell r="C2559" t="str">
            <v>Cuaderno Universitario de 100 hojas de una raya</v>
          </cell>
          <cell r="D2559">
            <v>342</v>
          </cell>
          <cell r="E2559">
            <v>6600</v>
          </cell>
          <cell r="F2559" t="str">
            <v>UNIDAD</v>
          </cell>
        </row>
        <row r="2560">
          <cell r="B2560" t="str">
            <v>60121123-001</v>
          </cell>
          <cell r="C2560" t="str">
            <v>Papel contac</v>
          </cell>
          <cell r="D2560">
            <v>334</v>
          </cell>
          <cell r="E2560">
            <v>44000</v>
          </cell>
          <cell r="F2560" t="str">
            <v>ROLLO</v>
          </cell>
        </row>
        <row r="2561">
          <cell r="B2561" t="str">
            <v>60121134-001</v>
          </cell>
          <cell r="C2561" t="str">
            <v>Pliegos de papel Aluminio</v>
          </cell>
          <cell r="D2561">
            <v>334</v>
          </cell>
          <cell r="E2561">
            <v>16500</v>
          </cell>
          <cell r="F2561" t="str">
            <v>UNIDAD</v>
          </cell>
        </row>
        <row r="2562">
          <cell r="B2562" t="str">
            <v>81101508-001</v>
          </cell>
          <cell r="C2562" t="str">
            <v>Fiscalización de obra</v>
          </cell>
          <cell r="D2562">
            <v>589</v>
          </cell>
        </row>
        <row r="2563">
          <cell r="B2563" t="str">
            <v>81101508-002</v>
          </cell>
          <cell r="C2563" t="str">
            <v>Consultoria diseno de obra</v>
          </cell>
          <cell r="D2563">
            <v>589</v>
          </cell>
        </row>
        <row r="2564">
          <cell r="B2564" t="str">
            <v>81101510-001</v>
          </cell>
          <cell r="C2564" t="str">
            <v>Fiscalización de obras viales</v>
          </cell>
          <cell r="D2564">
            <v>589</v>
          </cell>
        </row>
        <row r="2565">
          <cell r="B2565" t="str">
            <v>81101510-002</v>
          </cell>
          <cell r="C2565" t="str">
            <v>Servicio de consultoria para diseno de ingenieria</v>
          </cell>
          <cell r="D2565">
            <v>266</v>
          </cell>
        </row>
        <row r="2566">
          <cell r="B2566" t="str">
            <v>81101510-003</v>
          </cell>
          <cell r="C2566" t="str">
            <v>Diseño de Obra</v>
          </cell>
          <cell r="D2566">
            <v>266</v>
          </cell>
        </row>
        <row r="2567">
          <cell r="B2567" t="str">
            <v>82121504-001</v>
          </cell>
          <cell r="C2567" t="str">
            <v>Calcomanía</v>
          </cell>
          <cell r="D2567">
            <v>333</v>
          </cell>
          <cell r="E2567">
            <v>110</v>
          </cell>
          <cell r="F2567" t="str">
            <v>Unidad</v>
          </cell>
        </row>
        <row r="2568">
          <cell r="B2568" t="str">
            <v>82121505-001</v>
          </cell>
          <cell r="C2568" t="str">
            <v>Tripticos</v>
          </cell>
          <cell r="D2568">
            <v>333</v>
          </cell>
          <cell r="E2568">
            <v>195</v>
          </cell>
          <cell r="F2568" t="str">
            <v>Unidad</v>
          </cell>
        </row>
        <row r="2569">
          <cell r="B2569" t="str">
            <v>82121505-003</v>
          </cell>
          <cell r="C2569" t="str">
            <v>Impresion de afiches</v>
          </cell>
          <cell r="D2569">
            <v>333</v>
          </cell>
          <cell r="E2569">
            <v>320</v>
          </cell>
          <cell r="F2569" t="str">
            <v>Unidad</v>
          </cell>
        </row>
        <row r="2570">
          <cell r="B2570" t="str">
            <v>90111501-001</v>
          </cell>
          <cell r="C2570" t="str">
            <v>Servicios de Hotelería y Hospedaje</v>
          </cell>
          <cell r="D2570">
            <v>232</v>
          </cell>
          <cell r="F2570" t="str">
            <v>Unidad</v>
          </cell>
        </row>
        <row r="2571">
          <cell r="B2571" t="str">
            <v>82121507-001</v>
          </cell>
          <cell r="C2571" t="str">
            <v>Impresion de caratulas, hojas o tapas (membretadas)</v>
          </cell>
          <cell r="D2571">
            <v>333</v>
          </cell>
          <cell r="E2571">
            <v>150</v>
          </cell>
          <cell r="F2571" t="str">
            <v>Unidad</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F"/>
      <sheetName val="MER"/>
      <sheetName val="MMR"/>
      <sheetName val="Settings"/>
    </sheetNames>
    <sheetDataSet>
      <sheetData sheetId="0">
        <row r="8">
          <cell r="C8" t="str">
            <v>I</v>
          </cell>
          <cell r="D8" t="str">
            <v>Desarrollo</v>
          </cell>
          <cell r="E8" t="str">
            <v xml:space="preserve">Que la entidad se vea sometida a procesos judiciales y/o administrativos </v>
          </cell>
        </row>
        <row r="12">
          <cell r="C12" t="str">
            <v>I y II</v>
          </cell>
          <cell r="D12" t="str">
            <v>Desarrollo</v>
          </cell>
          <cell r="E12" t="str">
            <v>Sobrecostos de las obras</v>
          </cell>
        </row>
        <row r="19">
          <cell r="C19" t="str">
            <v>II</v>
          </cell>
          <cell r="D19" t="str">
            <v>Desarrollo</v>
          </cell>
          <cell r="E19" t="str">
            <v>Retrasos/ paro de ejecución del interceptor</v>
          </cell>
        </row>
        <row r="26">
          <cell r="C26" t="str">
            <v>I y II</v>
          </cell>
          <cell r="D26" t="str">
            <v>Fiduciarios</v>
          </cell>
          <cell r="E26" t="str">
            <v>Retrasos en las contrataciones /adquisiciones</v>
          </cell>
        </row>
        <row r="31">
          <cell r="C31" t="str">
            <v>I y II</v>
          </cell>
          <cell r="D31" t="str">
            <v>Ambientales y Sociales</v>
          </cell>
          <cell r="E31" t="str">
            <v>No se logren los objetivos de calidad del proyecto</v>
          </cell>
        </row>
        <row r="35">
          <cell r="C35" t="str">
            <v>I y II</v>
          </cell>
          <cell r="D35" t="str">
            <v>Ambientales y Sociales</v>
          </cell>
          <cell r="E35" t="str">
            <v>Impacto en el medio ambiente por problemas en el proceso de construcción</v>
          </cell>
        </row>
        <row r="40">
          <cell r="C40" t="str">
            <v>III</v>
          </cell>
          <cell r="D40" t="str">
            <v>Gobernabilidad</v>
          </cell>
          <cell r="E40" t="str">
            <v>Retraso en la implementación de la NIIF</v>
          </cell>
        </row>
        <row r="44">
          <cell r="C44" t="str">
            <v>I</v>
          </cell>
          <cell r="D44" t="str">
            <v>Desarrollo</v>
          </cell>
          <cell r="E44" t="str">
            <v>Retrasos/ paro de ejecución de la PTAR</v>
          </cell>
        </row>
      </sheetData>
      <sheetData sheetId="1">
        <row r="15">
          <cell r="I15">
            <v>2</v>
          </cell>
          <cell r="J15" t="str">
            <v>Medio</v>
          </cell>
        </row>
        <row r="16">
          <cell r="I16">
            <v>1</v>
          </cell>
          <cell r="J16" t="str">
            <v>Bajo</v>
          </cell>
        </row>
        <row r="17">
          <cell r="I17">
            <v>2</v>
          </cell>
          <cell r="J17" t="str">
            <v>Medio</v>
          </cell>
        </row>
        <row r="18">
          <cell r="I18">
            <v>2</v>
          </cell>
          <cell r="J18" t="str">
            <v>Medio</v>
          </cell>
        </row>
        <row r="21">
          <cell r="I21">
            <v>2</v>
          </cell>
          <cell r="J21" t="str">
            <v>Medio</v>
          </cell>
        </row>
        <row r="22">
          <cell r="I22">
            <v>2</v>
          </cell>
          <cell r="J22" t="str">
            <v>Medio</v>
          </cell>
        </row>
        <row r="23">
          <cell r="I23">
            <v>1</v>
          </cell>
          <cell r="J23" t="str">
            <v>Bajo</v>
          </cell>
        </row>
        <row r="25">
          <cell r="I25">
            <v>2</v>
          </cell>
          <cell r="J25" t="str">
            <v>Medio</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
      <sheetName val="G04_01-01"/>
      <sheetName val="Clasificador"/>
      <sheetName val="Resumen x Area"/>
      <sheetName val="Catalogo"/>
      <sheetName val="0101"/>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
          <cell r="B1" t="str">
            <v>A</v>
          </cell>
          <cell r="L1" t="str">
            <v>A</v>
          </cell>
          <cell r="M1" t="str">
            <v>C</v>
          </cell>
        </row>
        <row r="2">
          <cell r="L2">
            <v>6</v>
          </cell>
          <cell r="M2">
            <v>10</v>
          </cell>
        </row>
        <row r="4">
          <cell r="L4" t="str">
            <v>A</v>
          </cell>
          <cell r="M4" t="str">
            <v>C</v>
          </cell>
        </row>
        <row r="5">
          <cell r="L5">
            <v>6</v>
          </cell>
          <cell r="M5">
            <v>20</v>
          </cell>
        </row>
        <row r="7">
          <cell r="L7" t="str">
            <v>A</v>
          </cell>
          <cell r="M7" t="str">
            <v>C</v>
          </cell>
          <cell r="N7" t="str">
            <v>A</v>
          </cell>
          <cell r="O7" t="str">
            <v>C</v>
          </cell>
        </row>
        <row r="8">
          <cell r="L8">
            <v>6</v>
          </cell>
          <cell r="M8">
            <v>30</v>
          </cell>
          <cell r="N8">
            <v>7</v>
          </cell>
          <cell r="O8">
            <v>30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4_01-01 20_jun"/>
      <sheetName val="G04_01-01 revisado"/>
      <sheetName val="Anteproyecto 2015"/>
      <sheetName val="POA2015"/>
      <sheetName val="Resumen 1"/>
      <sheetName val="POA 2015"/>
      <sheetName val="POA2015 (2)"/>
      <sheetName val="Resumen 2"/>
    </sheetNames>
    <sheetDataSet>
      <sheetData sheetId="0" refreshError="1"/>
      <sheetData sheetId="1">
        <row r="1">
          <cell r="A1" t="str">
            <v>A</v>
          </cell>
          <cell r="B1" t="str">
            <v>B</v>
          </cell>
          <cell r="C1" t="str">
            <v>C</v>
          </cell>
          <cell r="D1" t="str">
            <v>D</v>
          </cell>
          <cell r="E1" t="str">
            <v>E</v>
          </cell>
          <cell r="F1" t="str">
            <v>F</v>
          </cell>
          <cell r="G1" t="str">
            <v>G</v>
          </cell>
          <cell r="H1" t="str">
            <v>H</v>
          </cell>
          <cell r="I1" t="str">
            <v>I</v>
          </cell>
          <cell r="J1" t="str">
            <v>J</v>
          </cell>
          <cell r="K1" t="str">
            <v>K</v>
          </cell>
          <cell r="L1" t="str">
            <v>L</v>
          </cell>
          <cell r="M1" t="str">
            <v>M</v>
          </cell>
          <cell r="AF1" t="str">
            <v>G</v>
          </cell>
        </row>
        <row r="2">
          <cell r="B2" t="str">
            <v>MINISTERIO DE OBRAS PÚBLICAS Y COMUNICACIONES</v>
          </cell>
          <cell r="AF2">
            <v>11</v>
          </cell>
        </row>
        <row r="3">
          <cell r="B3" t="str">
            <v>Gabinete del Viceministro de Administración y Finanzas</v>
          </cell>
        </row>
        <row r="4">
          <cell r="B4" t="str">
            <v>Dirección de Planificación Económica</v>
          </cell>
        </row>
        <row r="5">
          <cell r="B5" t="str">
            <v xml:space="preserve"> FORMULARIO DE JUSTIFICACION</v>
          </cell>
        </row>
        <row r="6">
          <cell r="B6" t="str">
            <v>ENTIDAD:</v>
          </cell>
          <cell r="E6" t="str">
            <v>12-13</v>
          </cell>
          <cell r="F6" t="str">
            <v>Ministerio de Obras Públicas y Comunicaciones</v>
          </cell>
        </row>
        <row r="7">
          <cell r="B7" t="str">
            <v>TIPO DE PRESUP.:</v>
          </cell>
          <cell r="E7">
            <v>3</v>
          </cell>
          <cell r="F7" t="str">
            <v>Programación de Inversión</v>
          </cell>
        </row>
        <row r="8">
          <cell r="B8" t="str">
            <v>PROGRAMA:</v>
          </cell>
          <cell r="E8">
            <v>1</v>
          </cell>
          <cell r="F8" t="str">
            <v>Administración de Obras Publicas</v>
          </cell>
          <cell r="J8">
            <v>0</v>
          </cell>
        </row>
        <row r="9">
          <cell r="B9" t="str">
            <v>SUB-PROGRAMA</v>
          </cell>
          <cell r="E9">
            <v>7</v>
          </cell>
          <cell r="F9" t="str">
            <v>Const. Conserv. Mejoras de Edificios Públicos, Parques y Monumentos</v>
          </cell>
        </row>
        <row r="10">
          <cell r="B10" t="str">
            <v>PROYECTO</v>
          </cell>
          <cell r="E10">
            <v>11</v>
          </cell>
          <cell r="F10" t="str">
            <v>REC.Z.PTO.AS.CENT.OFIC.CONT.P2419/OC-PR Y 2420/BL-PR</v>
          </cell>
        </row>
        <row r="11">
          <cell r="B11" t="str">
            <v>UNIDAD RESP.:</v>
          </cell>
          <cell r="E11">
            <v>7</v>
          </cell>
          <cell r="F11" t="str">
            <v xml:space="preserve">Dirección de Obras Públicas </v>
          </cell>
        </row>
        <row r="14">
          <cell r="B14" t="str">
            <v>DIAGNOSTICO; Reconversión Centro, Modernización del Transporte Público Metropolitano y Oficinas de Gobierno</v>
          </cell>
          <cell r="N14" t="str">
            <v>OBJETIVO; Reconversión Centro, Modernización del Transporte Público Metropolitano y Oficinas de Gobierno</v>
          </cell>
        </row>
        <row r="15">
          <cell r="B15" t="str">
            <v>El abandono sufrido por el centro de la Ciudad de Asunción, es un proceso que ha propiciado un crecimiento desequilibrado de la ciudad, primero a la saturación del Centro y, luego, a su progresivo deterioro, así como el aumento de la precariedad, la perce</v>
          </cell>
          <cell r="N15" t="str">
            <v>La revitalización de la zona central de Asunción, a través de la implantación de vías peatonales y senderos para bicicletas, renovación y conformación de parques, construcción de obras de saneamiento pluvial y alcantarillado y la construcción de una edifi</v>
          </cell>
        </row>
        <row r="16">
          <cell r="B16" t="str">
            <v>Productos (denominación)</v>
          </cell>
          <cell r="J16" t="str">
            <v>Cantidad</v>
          </cell>
          <cell r="K16" t="str">
            <v>Unidad de Medida</v>
          </cell>
          <cell r="L16" t="str">
            <v>Asignación Presupuestaria</v>
          </cell>
          <cell r="N16" t="str">
            <v>PLANIFICACION DE LA PRODUCCION</v>
          </cell>
        </row>
        <row r="17">
          <cell r="N17" t="str">
            <v>ENE</v>
          </cell>
          <cell r="O17" t="str">
            <v>FEB</v>
          </cell>
          <cell r="P17" t="str">
            <v>MAR</v>
          </cell>
          <cell r="Q17" t="str">
            <v>ABR</v>
          </cell>
          <cell r="R17" t="str">
            <v>MAY</v>
          </cell>
          <cell r="S17" t="str">
            <v>JUN</v>
          </cell>
          <cell r="T17" t="str">
            <v>JUL</v>
          </cell>
          <cell r="U17" t="str">
            <v>AGO</v>
          </cell>
          <cell r="V17" t="str">
            <v>SET</v>
          </cell>
          <cell r="W17" t="str">
            <v>OCT</v>
          </cell>
          <cell r="X17" t="str">
            <v>NOV</v>
          </cell>
          <cell r="Y17" t="str">
            <v>DIC</v>
          </cell>
        </row>
        <row r="18">
          <cell r="B18">
            <v>1108</v>
          </cell>
          <cell r="C18" t="str">
            <v>OBRAS DE RECONVERSION DEL CENTRO DE ASUNCION</v>
          </cell>
          <cell r="J18">
            <v>11000</v>
          </cell>
          <cell r="K18" t="str">
            <v>m2</v>
          </cell>
          <cell r="L18" t="e">
            <v>#REF!</v>
          </cell>
          <cell r="N18">
            <v>0</v>
          </cell>
          <cell r="O18">
            <v>0</v>
          </cell>
          <cell r="P18">
            <v>0</v>
          </cell>
          <cell r="Q18">
            <v>0</v>
          </cell>
          <cell r="R18">
            <v>0</v>
          </cell>
          <cell r="S18">
            <v>0</v>
          </cell>
          <cell r="T18">
            <v>0</v>
          </cell>
          <cell r="U18">
            <v>0</v>
          </cell>
          <cell r="V18">
            <v>0</v>
          </cell>
          <cell r="W18">
            <v>0</v>
          </cell>
          <cell r="X18">
            <v>0</v>
          </cell>
          <cell r="Y18">
            <v>11000</v>
          </cell>
        </row>
        <row r="19">
          <cell r="B19">
            <v>1107</v>
          </cell>
          <cell r="C19" t="str">
            <v>SISTEMA DE BUS DE TRANSPORTE RAPIDO</v>
          </cell>
          <cell r="J19">
            <v>17</v>
          </cell>
          <cell r="K19" t="str">
            <v>km</v>
          </cell>
          <cell r="L19" t="e">
            <v>#REF!</v>
          </cell>
          <cell r="N19">
            <v>0</v>
          </cell>
          <cell r="O19">
            <v>0</v>
          </cell>
          <cell r="P19">
            <v>0</v>
          </cell>
          <cell r="Q19">
            <v>0</v>
          </cell>
          <cell r="R19">
            <v>0</v>
          </cell>
          <cell r="S19">
            <v>0</v>
          </cell>
          <cell r="T19">
            <v>0</v>
          </cell>
          <cell r="U19">
            <v>0</v>
          </cell>
          <cell r="V19">
            <v>0</v>
          </cell>
          <cell r="W19">
            <v>0</v>
          </cell>
          <cell r="X19">
            <v>0</v>
          </cell>
          <cell r="Y19">
            <v>17</v>
          </cell>
        </row>
        <row r="20">
          <cell r="B20">
            <v>59</v>
          </cell>
          <cell r="C20" t="str">
            <v>ESTUDIOS Y CONSULTORIAS</v>
          </cell>
          <cell r="J20">
            <v>18</v>
          </cell>
          <cell r="K20" t="str">
            <v>Informes</v>
          </cell>
          <cell r="L20">
            <v>4895270652.090909</v>
          </cell>
          <cell r="N20">
            <v>0</v>
          </cell>
          <cell r="O20">
            <v>0</v>
          </cell>
          <cell r="P20">
            <v>0</v>
          </cell>
          <cell r="Q20">
            <v>0</v>
          </cell>
          <cell r="R20">
            <v>0</v>
          </cell>
          <cell r="S20">
            <v>0</v>
          </cell>
          <cell r="T20">
            <v>0</v>
          </cell>
          <cell r="U20">
            <v>0</v>
          </cell>
          <cell r="V20">
            <v>0</v>
          </cell>
          <cell r="W20">
            <v>0</v>
          </cell>
          <cell r="X20">
            <v>0</v>
          </cell>
          <cell r="Y20">
            <v>18</v>
          </cell>
        </row>
        <row r="21">
          <cell r="B21">
            <v>145</v>
          </cell>
          <cell r="C21" t="str">
            <v>ADMINISTRACIÓN Y SUPERVICIÓN DEL PROYECTO</v>
          </cell>
          <cell r="J21">
            <v>1</v>
          </cell>
          <cell r="K21" t="str">
            <v>%</v>
          </cell>
          <cell r="L21">
            <v>5326811908</v>
          </cell>
          <cell r="N21">
            <v>0</v>
          </cell>
          <cell r="O21">
            <v>0</v>
          </cell>
          <cell r="P21">
            <v>0</v>
          </cell>
          <cell r="Q21">
            <v>0</v>
          </cell>
          <cell r="R21">
            <v>0</v>
          </cell>
          <cell r="S21">
            <v>0</v>
          </cell>
          <cell r="T21">
            <v>0</v>
          </cell>
          <cell r="U21">
            <v>0</v>
          </cell>
          <cell r="V21">
            <v>0</v>
          </cell>
          <cell r="W21">
            <v>0</v>
          </cell>
          <cell r="X21">
            <v>0</v>
          </cell>
          <cell r="Y21">
            <v>1</v>
          </cell>
        </row>
        <row r="22">
          <cell r="B22" t="str">
            <v>Actividades (Componentes)</v>
          </cell>
          <cell r="J22" t="str">
            <v>Cantidad</v>
          </cell>
          <cell r="K22" t="str">
            <v>Unidad Medida</v>
          </cell>
          <cell r="L22" t="str">
            <v>Asignación Presupuestaria</v>
          </cell>
          <cell r="N22" t="str">
            <v>PLANIFICACION DE LAS ACTIVIDADES</v>
          </cell>
        </row>
        <row r="23">
          <cell r="C23" t="str">
            <v>ESTUDIOS Y CONSULTORIAS</v>
          </cell>
          <cell r="L23">
            <v>4895270652.090909</v>
          </cell>
          <cell r="N23">
            <v>0</v>
          </cell>
          <cell r="O23">
            <v>0</v>
          </cell>
          <cell r="P23">
            <v>0</v>
          </cell>
          <cell r="Q23">
            <v>0</v>
          </cell>
          <cell r="R23">
            <v>0</v>
          </cell>
          <cell r="S23">
            <v>0</v>
          </cell>
          <cell r="U23">
            <v>0</v>
          </cell>
          <cell r="V23">
            <v>0</v>
          </cell>
          <cell r="W23">
            <v>0</v>
          </cell>
          <cell r="X23">
            <v>0</v>
          </cell>
          <cell r="Y23">
            <v>18</v>
          </cell>
        </row>
        <row r="24">
          <cell r="B24">
            <v>59</v>
          </cell>
          <cell r="C24" t="str">
            <v xml:space="preserve"> Consultoria de  desagüe pluvial, cloacal, agua potable y redes eléctricas, telefonia y fibra optica</v>
          </cell>
          <cell r="D24" t="str">
            <v xml:space="preserve"> Consultoria de  desagüe pluvial, cloacal, agua potable y redes eléctricas, telefonia y fibra optica</v>
          </cell>
          <cell r="E24" t="str">
            <v xml:space="preserve"> Consultoria de  desagüe pluvial, cloacal, agua potable y redes eléctricas, telefonia y fibra optica</v>
          </cell>
          <cell r="F24" t="str">
            <v xml:space="preserve"> Consultoria de  desagüe pluvial, cloacal, agua potable y redes eléctricas, telefonia y fibra optica</v>
          </cell>
          <cell r="G24" t="str">
            <v xml:space="preserve"> Consultoria de  desagüe pluvial, cloacal, agua potable y redes eléctricas, telefonia y fibra optica</v>
          </cell>
          <cell r="H24" t="str">
            <v xml:space="preserve"> Consultoria de  desagüe pluvial, cloacal, agua potable y redes eléctricas, telefonia y fibra optica</v>
          </cell>
          <cell r="I24" t="str">
            <v xml:space="preserve"> Consultoria de  desagüe pluvial, cloacal, agua potable y redes eléctricas, telefonia y fibra optica</v>
          </cell>
          <cell r="J24">
            <v>1</v>
          </cell>
          <cell r="K24" t="str">
            <v>Informes</v>
          </cell>
          <cell r="L24">
            <v>135000000</v>
          </cell>
          <cell r="Y24">
            <v>1</v>
          </cell>
        </row>
        <row r="25">
          <cell r="B25">
            <v>59</v>
          </cell>
          <cell r="C25" t="str">
            <v>Consultoria Mejoramiento Vial: vehicular y peatonal</v>
          </cell>
          <cell r="D25" t="str">
            <v>Consultoria Mejoramiento Vial: vehicular y peatonal</v>
          </cell>
          <cell r="E25" t="str">
            <v>Consultoria Mejoramiento Vial: vehicular y peatonal</v>
          </cell>
          <cell r="F25" t="str">
            <v>Consultoria Mejoramiento Vial: vehicular y peatonal</v>
          </cell>
          <cell r="G25" t="str">
            <v>Consultoria Mejoramiento Vial: vehicular y peatonal</v>
          </cell>
          <cell r="H25" t="str">
            <v>Consultoria Mejoramiento Vial: vehicular y peatonal</v>
          </cell>
          <cell r="I25" t="str">
            <v>Consultoria Mejoramiento Vial: vehicular y peatonal</v>
          </cell>
          <cell r="J25">
            <v>1</v>
          </cell>
          <cell r="K25" t="str">
            <v>Informes</v>
          </cell>
          <cell r="L25">
            <v>135000000</v>
          </cell>
          <cell r="Y25">
            <v>1</v>
          </cell>
        </row>
        <row r="26">
          <cell r="B26">
            <v>59</v>
          </cell>
          <cell r="C26" t="str">
            <v xml:space="preserve">Fiscalizacion Enlace vial de los tres Poderes del Estado e infraestructura de servicios básicos </v>
          </cell>
          <cell r="J26">
            <v>1</v>
          </cell>
          <cell r="K26" t="str">
            <v>Informes</v>
          </cell>
          <cell r="L26">
            <v>781199999.81818175</v>
          </cell>
          <cell r="Y26">
            <v>1</v>
          </cell>
        </row>
        <row r="27">
          <cell r="B27">
            <v>59</v>
          </cell>
          <cell r="C27" t="str">
            <v>Fiscalizacion Restauración de Edificios Históricos de uso Público</v>
          </cell>
          <cell r="J27">
            <v>1</v>
          </cell>
          <cell r="K27" t="str">
            <v>Informes</v>
          </cell>
          <cell r="L27">
            <v>135000000</v>
          </cell>
          <cell r="Y27">
            <v>1</v>
          </cell>
        </row>
        <row r="28">
          <cell r="B28">
            <v>59</v>
          </cell>
          <cell r="C28" t="str">
            <v>Consultoría de Proyecto de Redes de Servicios Básicos</v>
          </cell>
          <cell r="J28">
            <v>1</v>
          </cell>
          <cell r="K28" t="str">
            <v>Informes</v>
          </cell>
          <cell r="L28">
            <v>0</v>
          </cell>
          <cell r="Y28">
            <v>1</v>
          </cell>
        </row>
        <row r="29">
          <cell r="B29">
            <v>59</v>
          </cell>
          <cell r="C29" t="str">
            <v>Fiscalizadoras Corredor troncal (34 Kms de carriles segregados) que incluye redes de servicios públicos</v>
          </cell>
          <cell r="D29" t="str">
            <v>Fiscalizadoras Corredor troncal (34 Kms de carriles segregados) que incluye redes de servicios públicos</v>
          </cell>
          <cell r="E29" t="str">
            <v>Fiscalizadoras Corredor troncal (34 Kms de carriles segregados) que incluye redes de servicios públicos</v>
          </cell>
          <cell r="F29" t="str">
            <v>Fiscalizadoras Corredor troncal (34 Kms de carriles segregados) que incluye redes de servicios públicos</v>
          </cell>
          <cell r="G29" t="str">
            <v>Fiscalizadoras Corredor troncal (34 Kms de carriles segregados) que incluye redes de servicios públicos</v>
          </cell>
          <cell r="H29" t="str">
            <v>Fiscalizadoras Corredor troncal (34 Kms de carriles segregados) que incluye redes de servicios públicos</v>
          </cell>
          <cell r="I29" t="str">
            <v>Fiscalizadoras Corredor troncal (34 Kms de carriles segregados) que incluye redes de servicios públicos</v>
          </cell>
          <cell r="J29">
            <v>1</v>
          </cell>
          <cell r="K29" t="str">
            <v>Informes</v>
          </cell>
          <cell r="L29">
            <v>0</v>
          </cell>
          <cell r="Y29">
            <v>1</v>
          </cell>
        </row>
        <row r="30">
          <cell r="B30">
            <v>59</v>
          </cell>
          <cell r="C30" t="str">
            <v>Fiscalización Vías alimentadoras - 100 Kms de vías alimentadoras con pavimento de todo tiempo</v>
          </cell>
          <cell r="D30" t="str">
            <v>Fiscalización Vías alimentadoras - 100 Kms de vías alimentadoras con pavimento de todo tiempo</v>
          </cell>
          <cell r="E30" t="str">
            <v>Fiscalización Vías alimentadoras - 100 Kms de vías alimentadoras con pavimento de todo tiempo</v>
          </cell>
          <cell r="F30" t="str">
            <v>Fiscalización Vías alimentadoras - 100 Kms de vías alimentadoras con pavimento de todo tiempo</v>
          </cell>
          <cell r="G30" t="str">
            <v>Fiscalización Vías alimentadoras - 100 Kms de vías alimentadoras con pavimento de todo tiempo</v>
          </cell>
          <cell r="H30" t="str">
            <v>Fiscalización Vías alimentadoras - 100 Kms de vías alimentadoras con pavimento de todo tiempo</v>
          </cell>
          <cell r="I30" t="str">
            <v>Fiscalización Vías alimentadoras - 100 Kms de vías alimentadoras con pavimento de todo tiempo</v>
          </cell>
          <cell r="J30">
            <v>1</v>
          </cell>
          <cell r="K30" t="str">
            <v>Informes</v>
          </cell>
          <cell r="L30">
            <v>0</v>
          </cell>
          <cell r="Y30">
            <v>1</v>
          </cell>
        </row>
        <row r="31">
          <cell r="B31">
            <v>59</v>
          </cell>
          <cell r="C31" t="str">
            <v xml:space="preserve"> Fiscalizaciones Terminales de Integración y Patios - Tres terminales de Integración, San Lorenzo (1) y Asunción (2) y dos patios</v>
          </cell>
          <cell r="D31" t="str">
            <v xml:space="preserve"> Fiscalizaciones Terminales de Integración y Patios - Tres terminales de Integración, San Lorenzo (1) y Asunción (2) y dos patios</v>
          </cell>
          <cell r="E31" t="str">
            <v xml:space="preserve"> Fiscalizaciones Terminales de Integración y Patios - Tres terminales de Integración, San Lorenzo (1) y Asunción (2) y dos patios</v>
          </cell>
          <cell r="F31" t="str">
            <v xml:space="preserve"> Fiscalizaciones Terminales de Integración y Patios - Tres terminales de Integración, San Lorenzo (1) y Asunción (2) y dos patios</v>
          </cell>
          <cell r="G31" t="str">
            <v xml:space="preserve"> Fiscalizaciones Terminales de Integración y Patios - Tres terminales de Integración, San Lorenzo (1) y Asunción (2) y dos patios</v>
          </cell>
          <cell r="H31" t="str">
            <v xml:space="preserve"> Fiscalizaciones Terminales de Integración y Patios - Tres terminales de Integración, San Lorenzo (1) y Asunción (2) y dos patios</v>
          </cell>
          <cell r="I31" t="str">
            <v xml:space="preserve"> Fiscalizaciones Terminales de Integración y Patios - Tres terminales de Integración, San Lorenzo (1) y Asunción (2) y dos patios</v>
          </cell>
          <cell r="J31">
            <v>1</v>
          </cell>
          <cell r="K31" t="str">
            <v>Informes</v>
          </cell>
          <cell r="L31">
            <v>345682227.27272725</v>
          </cell>
          <cell r="Y31">
            <v>1</v>
          </cell>
        </row>
        <row r="32">
          <cell r="B32">
            <v>59</v>
          </cell>
          <cell r="C32" t="str">
            <v>Fiscalización para la Concesión de Transporte</v>
          </cell>
          <cell r="D32" t="str">
            <v>Fiscalización para la Concesión de Transporte</v>
          </cell>
          <cell r="E32" t="str">
            <v>Fiscalización para la Concesión de Transporte</v>
          </cell>
          <cell r="F32" t="str">
            <v>Fiscalización para la Concesión de Transporte</v>
          </cell>
          <cell r="G32" t="str">
            <v>Fiscalización para la Concesión de Transporte</v>
          </cell>
          <cell r="H32" t="str">
            <v>Fiscalización para la Concesión de Transporte</v>
          </cell>
          <cell r="I32" t="str">
            <v>Fiscalización para la Concesión de Transporte</v>
          </cell>
          <cell r="J32">
            <v>1</v>
          </cell>
          <cell r="K32" t="str">
            <v>Informes</v>
          </cell>
          <cell r="L32">
            <v>0</v>
          </cell>
          <cell r="Y32">
            <v>1</v>
          </cell>
        </row>
        <row r="33">
          <cell r="B33">
            <v>59</v>
          </cell>
          <cell r="C33" t="str">
            <v>Fiscalización de la Concesión de Billetaje</v>
          </cell>
          <cell r="D33" t="str">
            <v>Fiscalización de la Concesión de Billetaje</v>
          </cell>
          <cell r="E33" t="str">
            <v>Fiscalización de la Concesión de Billetaje</v>
          </cell>
          <cell r="F33" t="str">
            <v>Fiscalización de la Concesión de Billetaje</v>
          </cell>
          <cell r="G33" t="str">
            <v>Fiscalización de la Concesión de Billetaje</v>
          </cell>
          <cell r="H33" t="str">
            <v>Fiscalización de la Concesión de Billetaje</v>
          </cell>
          <cell r="I33" t="str">
            <v>Fiscalización de la Concesión de Billetaje</v>
          </cell>
          <cell r="J33">
            <v>1</v>
          </cell>
          <cell r="K33" t="str">
            <v>Informes</v>
          </cell>
          <cell r="L33">
            <v>0</v>
          </cell>
          <cell r="Y33">
            <v>1</v>
          </cell>
        </row>
        <row r="34">
          <cell r="B34">
            <v>59</v>
          </cell>
          <cell r="C34" t="str">
            <v>Asesoría para la implementación del sistema (Planeación Nacional de Colombia)</v>
          </cell>
          <cell r="D34" t="str">
            <v>Asesoría para la implementación del sistema (Planeación Nacional de Colombia)</v>
          </cell>
          <cell r="E34" t="str">
            <v>Asesoría para la implementación del sistema (Planeación Nacional de Colombia)</v>
          </cell>
          <cell r="F34" t="str">
            <v>Asesoría para la implementación del sistema (Planeación Nacional de Colombia)</v>
          </cell>
          <cell r="G34" t="str">
            <v>Asesoría para la implementación del sistema (Planeación Nacional de Colombia)</v>
          </cell>
          <cell r="H34" t="str">
            <v>Asesoría para la implementación del sistema (Planeación Nacional de Colombia)</v>
          </cell>
          <cell r="I34" t="str">
            <v>Asesoría para la implementación del sistema (Planeación Nacional de Colombia)</v>
          </cell>
          <cell r="J34">
            <v>1</v>
          </cell>
          <cell r="K34" t="str">
            <v>Informes</v>
          </cell>
          <cell r="L34">
            <v>0</v>
          </cell>
          <cell r="Y34">
            <v>1</v>
          </cell>
        </row>
        <row r="35">
          <cell r="B35">
            <v>59</v>
          </cell>
          <cell r="C35" t="str">
            <v>Desarrollo de capacidad de investigación en la Universidad</v>
          </cell>
          <cell r="D35" t="str">
            <v>Desarrollo de capacidad de investigación en la Universidad</v>
          </cell>
          <cell r="E35" t="str">
            <v>Desarrollo de capacidad de investigación en la Universidad</v>
          </cell>
          <cell r="F35" t="str">
            <v>Desarrollo de capacidad de investigación en la Universidad</v>
          </cell>
          <cell r="G35" t="str">
            <v>Desarrollo de capacidad de investigación en la Universidad</v>
          </cell>
          <cell r="H35" t="str">
            <v>Desarrollo de capacidad de investigación en la Universidad</v>
          </cell>
          <cell r="I35" t="str">
            <v>Desarrollo de capacidad de investigación en la Universidad</v>
          </cell>
          <cell r="J35">
            <v>1</v>
          </cell>
          <cell r="K35" t="str">
            <v>Informes</v>
          </cell>
          <cell r="L35">
            <v>0</v>
          </cell>
          <cell r="Y35">
            <v>1</v>
          </cell>
        </row>
        <row r="36">
          <cell r="B36">
            <v>59</v>
          </cell>
          <cell r="C36" t="str">
            <v>Campañas comunicacionales</v>
          </cell>
          <cell r="D36" t="str">
            <v>Campañas comunicacionales</v>
          </cell>
          <cell r="E36" t="str">
            <v>Campañas comunicacionales</v>
          </cell>
          <cell r="F36" t="str">
            <v>Campañas comunicacionales</v>
          </cell>
          <cell r="G36" t="str">
            <v>Campañas comunicacionales</v>
          </cell>
          <cell r="H36" t="str">
            <v>Campañas comunicacionales</v>
          </cell>
          <cell r="I36" t="str">
            <v>Campañas comunicacionales</v>
          </cell>
          <cell r="J36">
            <v>1</v>
          </cell>
          <cell r="K36" t="str">
            <v>Informes</v>
          </cell>
          <cell r="L36">
            <v>1304998200</v>
          </cell>
          <cell r="Y36">
            <v>1</v>
          </cell>
        </row>
        <row r="37">
          <cell r="B37">
            <v>59</v>
          </cell>
          <cell r="C37" t="str">
            <v xml:space="preserve"> Programa, Manuales y Propuesta de Normativa para la Optimización de Flota </v>
          </cell>
          <cell r="D37" t="str">
            <v xml:space="preserve"> Programa, Manuales y Propuesta de Normativa para la Optimización de Flota </v>
          </cell>
          <cell r="E37" t="str">
            <v xml:space="preserve"> Programa, Manuales y Propuesta de Normativa para la Optimización de Flota </v>
          </cell>
          <cell r="F37" t="str">
            <v xml:space="preserve"> Programa, Manuales y Propuesta de Normativa para la Optimización de Flota </v>
          </cell>
          <cell r="G37" t="str">
            <v xml:space="preserve"> Programa, Manuales y Propuesta de Normativa para la Optimización de Flota </v>
          </cell>
          <cell r="H37" t="str">
            <v xml:space="preserve"> Programa, Manuales y Propuesta de Normativa para la Optimización de Flota </v>
          </cell>
          <cell r="I37" t="str">
            <v xml:space="preserve"> Programa, Manuales y Propuesta de Normativa para la Optimización de Flota </v>
          </cell>
          <cell r="J37">
            <v>1</v>
          </cell>
          <cell r="K37" t="str">
            <v>Informes</v>
          </cell>
          <cell r="L37">
            <v>0</v>
          </cell>
          <cell r="Y37">
            <v>1</v>
          </cell>
        </row>
        <row r="38">
          <cell r="B38">
            <v>59</v>
          </cell>
          <cell r="C38" t="str">
            <v>Implementación de soluciones en los Mercados y Vendedores Informales</v>
          </cell>
          <cell r="D38" t="str">
            <v>Implementación de soluciones en los Mercados y Vendedores Informales</v>
          </cell>
          <cell r="E38" t="str">
            <v>Implementación de soluciones en los Mercados y Vendedores Informales</v>
          </cell>
          <cell r="F38" t="str">
            <v>Implementación de soluciones en los Mercados y Vendedores Informales</v>
          </cell>
          <cell r="G38" t="str">
            <v>Implementación de soluciones en los Mercados y Vendedores Informales</v>
          </cell>
          <cell r="H38" t="str">
            <v>Implementación de soluciones en los Mercados y Vendedores Informales</v>
          </cell>
          <cell r="I38" t="str">
            <v>Implementación de soluciones en los Mercados y Vendedores Informales</v>
          </cell>
          <cell r="J38">
            <v>1</v>
          </cell>
          <cell r="K38" t="str">
            <v>Informes</v>
          </cell>
          <cell r="L38">
            <v>1188000000</v>
          </cell>
          <cell r="Y38">
            <v>1</v>
          </cell>
        </row>
        <row r="39">
          <cell r="B39">
            <v>59</v>
          </cell>
          <cell r="C39" t="str">
            <v>Monitoreo de impactos sociales del proyecto</v>
          </cell>
          <cell r="D39" t="str">
            <v>Monitoreo de impactos sociales del proyecto</v>
          </cell>
          <cell r="E39" t="str">
            <v>Monitoreo de impactos sociales del proyecto</v>
          </cell>
          <cell r="F39" t="str">
            <v>Monitoreo de impactos sociales del proyecto</v>
          </cell>
          <cell r="G39" t="str">
            <v>Monitoreo de impactos sociales del proyecto</v>
          </cell>
          <cell r="H39" t="str">
            <v>Monitoreo de impactos sociales del proyecto</v>
          </cell>
          <cell r="I39" t="str">
            <v>Monitoreo de impactos sociales del proyecto</v>
          </cell>
          <cell r="J39">
            <v>1</v>
          </cell>
          <cell r="K39" t="str">
            <v>Informes</v>
          </cell>
          <cell r="L39">
            <v>67500675</v>
          </cell>
          <cell r="Y39">
            <v>1</v>
          </cell>
        </row>
        <row r="40">
          <cell r="B40">
            <v>59</v>
          </cell>
          <cell r="C40" t="str">
            <v xml:space="preserve"> Consultorías externas para la UEEP</v>
          </cell>
          <cell r="D40" t="str">
            <v xml:space="preserve"> Consultorías externas para la UEEP</v>
          </cell>
          <cell r="E40" t="str">
            <v xml:space="preserve"> Consultorías externas para la UEEP</v>
          </cell>
          <cell r="F40" t="str">
            <v xml:space="preserve"> Consultorías externas para la UEEP</v>
          </cell>
          <cell r="G40" t="str">
            <v xml:space="preserve"> Consultorías externas para la UEEP</v>
          </cell>
          <cell r="H40" t="str">
            <v xml:space="preserve"> Consultorías externas para la UEEP</v>
          </cell>
          <cell r="I40" t="str">
            <v xml:space="preserve"> Consultorías externas para la UEEP</v>
          </cell>
          <cell r="J40">
            <v>1</v>
          </cell>
          <cell r="K40" t="str">
            <v>Informes</v>
          </cell>
          <cell r="L40">
            <v>600390000</v>
          </cell>
          <cell r="Y40">
            <v>1</v>
          </cell>
        </row>
        <row r="41">
          <cell r="B41">
            <v>59</v>
          </cell>
          <cell r="C41" t="str">
            <v>Consultoría de apoyo para supervisiones</v>
          </cell>
          <cell r="D41" t="str">
            <v>Consultoría de apoyo para supervisiones</v>
          </cell>
          <cell r="E41" t="str">
            <v>Consultoría de apoyo para supervisiones</v>
          </cell>
          <cell r="F41" t="str">
            <v>Consultoría de apoyo para supervisiones</v>
          </cell>
          <cell r="G41" t="str">
            <v>Consultoría de apoyo para supervisiones</v>
          </cell>
          <cell r="H41" t="str">
            <v>Consultoría de apoyo para supervisiones</v>
          </cell>
          <cell r="I41" t="str">
            <v>Consultoría de apoyo para supervisiones</v>
          </cell>
          <cell r="J41">
            <v>1</v>
          </cell>
          <cell r="K41" t="str">
            <v>Informes</v>
          </cell>
          <cell r="L41">
            <v>0</v>
          </cell>
          <cell r="Y41">
            <v>1</v>
          </cell>
        </row>
        <row r="42">
          <cell r="B42">
            <v>59</v>
          </cell>
          <cell r="C42" t="str">
            <v xml:space="preserve"> Contratación de firma independiente para auditoría de Estados Financieros del Programa</v>
          </cell>
          <cell r="D42" t="str">
            <v xml:space="preserve"> Contratación de firma independiente para auditoría de Estados Financieros del Programa</v>
          </cell>
          <cell r="E42" t="str">
            <v xml:space="preserve"> Contratación de firma independiente para auditoría de Estados Financieros del Programa</v>
          </cell>
          <cell r="F42" t="str">
            <v xml:space="preserve"> Contratación de firma independiente para auditoría de Estados Financieros del Programa</v>
          </cell>
          <cell r="G42" t="str">
            <v xml:space="preserve"> Contratación de firma independiente para auditoría de Estados Financieros del Programa</v>
          </cell>
          <cell r="H42" t="str">
            <v xml:space="preserve"> Contratación de firma independiente para auditoría de Estados Financieros del Programa</v>
          </cell>
          <cell r="I42" t="str">
            <v xml:space="preserve"> Contratación de firma independiente para auditoría de Estados Financieros del Programa</v>
          </cell>
          <cell r="J42">
            <v>1</v>
          </cell>
          <cell r="K42" t="str">
            <v>Informes</v>
          </cell>
          <cell r="L42">
            <v>202499550</v>
          </cell>
          <cell r="Y42">
            <v>1</v>
          </cell>
        </row>
        <row r="43">
          <cell r="C43" t="str">
            <v>OBRAS DE RECONVERSION DEL CENTRO DE ASUNCION</v>
          </cell>
          <cell r="L43" t="e">
            <v>#REF!</v>
          </cell>
          <cell r="Y43">
            <v>11000</v>
          </cell>
        </row>
        <row r="44">
          <cell r="B44">
            <v>1108</v>
          </cell>
          <cell r="C44" t="str">
            <v>Adquisicion del predio para el Centro Comunal y Mirador</v>
          </cell>
          <cell r="J44">
            <v>1</v>
          </cell>
          <cell r="K44" t="str">
            <v>m2</v>
          </cell>
          <cell r="L44">
            <v>404999999.99999994</v>
          </cell>
        </row>
        <row r="45">
          <cell r="B45">
            <v>1108</v>
          </cell>
          <cell r="C45" t="str">
            <v xml:space="preserve"> Adquisicion de predio para Oficiinas de gobierno</v>
          </cell>
          <cell r="J45">
            <v>1</v>
          </cell>
          <cell r="K45" t="str">
            <v>m2</v>
          </cell>
          <cell r="L45">
            <v>3150001636.3636365</v>
          </cell>
        </row>
        <row r="46">
          <cell r="B46">
            <v>1108</v>
          </cell>
          <cell r="C46" t="str">
            <v>Adquisiciones de Estaciones y Paradas</v>
          </cell>
          <cell r="D46" t="str">
            <v>Adquisiciones de Estaciones y Paradas</v>
          </cell>
          <cell r="E46" t="str">
            <v>Adquisiciones de Estaciones y Paradas</v>
          </cell>
          <cell r="F46" t="str">
            <v>Adquisiciones de Estaciones y Paradas</v>
          </cell>
          <cell r="G46" t="str">
            <v>Adquisiciones de Estaciones y Paradas</v>
          </cell>
          <cell r="H46" t="str">
            <v>Adquisiciones de Estaciones y Paradas</v>
          </cell>
          <cell r="I46" t="str">
            <v>Adquisiciones de Estaciones y Paradas</v>
          </cell>
          <cell r="J46">
            <v>1</v>
          </cell>
          <cell r="K46" t="str">
            <v>m2</v>
          </cell>
          <cell r="L46">
            <v>7308001800</v>
          </cell>
        </row>
        <row r="47">
          <cell r="B47">
            <v>1108</v>
          </cell>
          <cell r="C47" t="str">
            <v xml:space="preserve"> Obra: Saneamiento Arroyos Jaen segunda Etapa y Arrollo Jardín</v>
          </cell>
          <cell r="D47" t="str">
            <v xml:space="preserve"> Obra: Saneamiento Arroyos Jaen segunda Etapa y Arrollo Jardín</v>
          </cell>
          <cell r="E47" t="str">
            <v xml:space="preserve"> Obra: Saneamiento Arroyos Jaen segunda Etapa y Arrollo Jardín</v>
          </cell>
          <cell r="F47" t="str">
            <v xml:space="preserve"> Obra: Saneamiento Arroyos Jaen segunda Etapa y Arrollo Jardín</v>
          </cell>
          <cell r="G47" t="str">
            <v xml:space="preserve"> Obra: Saneamiento Arroyos Jaen segunda Etapa y Arrollo Jardín</v>
          </cell>
          <cell r="H47" t="str">
            <v xml:space="preserve"> Obra: Saneamiento Arroyos Jaen segunda Etapa y Arrollo Jardín</v>
          </cell>
          <cell r="I47" t="str">
            <v xml:space="preserve"> Obra: Saneamiento Arroyos Jaen segunda Etapa y Arrollo Jardín</v>
          </cell>
          <cell r="J47">
            <v>1</v>
          </cell>
          <cell r="K47" t="str">
            <v>m2</v>
          </cell>
          <cell r="L47">
            <v>1889999100</v>
          </cell>
          <cell r="Y47">
            <v>11000</v>
          </cell>
        </row>
        <row r="48">
          <cell r="B48">
            <v>1108</v>
          </cell>
          <cell r="C48" t="str">
            <v xml:space="preserve"> Obra de  desagüe pluvial, cloacal, agua potable y redes eléctricas, telefonia y fibra optica</v>
          </cell>
          <cell r="D48" t="str">
            <v xml:space="preserve"> Obra de  desagüe pluvial, cloacal, agua potable y redes eléctricas, telefonia y fibra optica</v>
          </cell>
          <cell r="E48" t="str">
            <v xml:space="preserve"> Obra de  desagüe pluvial, cloacal, agua potable y redes eléctricas, telefonia y fibra optica</v>
          </cell>
          <cell r="F48" t="str">
            <v xml:space="preserve"> Obra de  desagüe pluvial, cloacal, agua potable y redes eléctricas, telefonia y fibra optica</v>
          </cell>
          <cell r="G48" t="str">
            <v xml:space="preserve"> Obra de  desagüe pluvial, cloacal, agua potable y redes eléctricas, telefonia y fibra optica</v>
          </cell>
          <cell r="H48" t="str">
            <v xml:space="preserve"> Obra de  desagüe pluvial, cloacal, agua potable y redes eléctricas, telefonia y fibra optica</v>
          </cell>
          <cell r="I48" t="str">
            <v xml:space="preserve"> Obra de  desagüe pluvial, cloacal, agua potable y redes eléctricas, telefonia y fibra optica</v>
          </cell>
          <cell r="J48">
            <v>1</v>
          </cell>
          <cell r="K48" t="str">
            <v>m2</v>
          </cell>
          <cell r="L48">
            <v>229499325</v>
          </cell>
        </row>
        <row r="49">
          <cell r="B49">
            <v>1108</v>
          </cell>
          <cell r="C49" t="str">
            <v>Obra: Construccion de espacios abiertos de uso publico</v>
          </cell>
          <cell r="D49" t="str">
            <v>Obra: Construccion de espacios abiertos de uso publico</v>
          </cell>
          <cell r="E49" t="str">
            <v>Obra: Construccion de espacios abiertos de uso publico</v>
          </cell>
          <cell r="F49" t="str">
            <v>Obra: Construccion de espacios abiertos de uso publico</v>
          </cell>
          <cell r="G49" t="str">
            <v>Obra: Construccion de espacios abiertos de uso publico</v>
          </cell>
          <cell r="H49" t="str">
            <v>Obra: Construccion de espacios abiertos de uso publico</v>
          </cell>
          <cell r="I49" t="str">
            <v>Obra: Construccion de espacios abiertos de uso publico</v>
          </cell>
          <cell r="J49">
            <v>1</v>
          </cell>
          <cell r="K49" t="str">
            <v>m2</v>
          </cell>
          <cell r="L49">
            <v>155925000</v>
          </cell>
        </row>
        <row r="50">
          <cell r="B50">
            <v>1108</v>
          </cell>
          <cell r="C50" t="str">
            <v xml:space="preserve"> Obra Regularización de servicios básicos y redes en  el desarrollo del enlace vial de las sedes de los tres Poderes del Estado . Incluye la Regularización y tratamiento de la infraestructura vial.</v>
          </cell>
          <cell r="D50" t="str">
            <v xml:space="preserve"> Obra Regularización de servicios básicos y redes en  el desarrollo del enlace vial de las sedes de los tres Poderes del Estado . Incluye la Regularización y tratamiento de la infraestructura vial.</v>
          </cell>
          <cell r="E50" t="str">
            <v xml:space="preserve"> Obra Regularización de servicios básicos y redes en  el desarrollo del enlace vial de las sedes de los tres Poderes del Estado . Incluye la Regularización y tratamiento de la infraestructura vial.</v>
          </cell>
          <cell r="F50" t="str">
            <v xml:space="preserve"> Obra Regularización de servicios básicos y redes en  el desarrollo del enlace vial de las sedes de los tres Poderes del Estado . Incluye la Regularización y tratamiento de la infraestructura vial.</v>
          </cell>
          <cell r="G50" t="str">
            <v xml:space="preserve"> Obra Regularización de servicios básicos y redes en  el desarrollo del enlace vial de las sedes de los tres Poderes del Estado . Incluye la Regularización y tratamiento de la infraestructura vial.</v>
          </cell>
          <cell r="H50" t="str">
            <v xml:space="preserve"> Obra Regularización de servicios básicos y redes en  el desarrollo del enlace vial de las sedes de los tres Poderes del Estado . Incluye la Regularización y tratamiento de la infraestructura vial.</v>
          </cell>
          <cell r="I50" t="str">
            <v xml:space="preserve"> Obra Regularización de servicios básicos y redes en  el desarrollo del enlace vial de las sedes de los tres Poderes del Estado . Incluye la Regularización y tratamiento de la infraestructura vial.</v>
          </cell>
          <cell r="J50">
            <v>1</v>
          </cell>
          <cell r="K50" t="str">
            <v>m2</v>
          </cell>
          <cell r="L50">
            <v>8922847500</v>
          </cell>
        </row>
        <row r="51">
          <cell r="B51">
            <v>1108</v>
          </cell>
          <cell r="C51" t="str">
            <v>Obra: Restauración de Edificio Histórico</v>
          </cell>
          <cell r="D51" t="str">
            <v>Obra: Restauración de Edificio Histórico</v>
          </cell>
          <cell r="E51" t="str">
            <v>Obra: Restauración de Edificio Histórico</v>
          </cell>
          <cell r="F51" t="str">
            <v>Obra: Restauración de Edificio Histórico</v>
          </cell>
          <cell r="G51" t="str">
            <v>Obra: Restauración de Edificio Histórico</v>
          </cell>
          <cell r="H51" t="str">
            <v>Obra: Restauración de Edificio Histórico</v>
          </cell>
          <cell r="I51" t="str">
            <v>Obra: Restauración de Edificio Histórico</v>
          </cell>
          <cell r="J51">
            <v>1</v>
          </cell>
          <cell r="K51" t="str">
            <v>m2</v>
          </cell>
          <cell r="L51">
            <v>3720737250</v>
          </cell>
        </row>
        <row r="52">
          <cell r="B52">
            <v>1108</v>
          </cell>
          <cell r="C52" t="str">
            <v>Consultoria Diseno Ejecutivo del Centro Comunal y Mirador</v>
          </cell>
          <cell r="D52" t="str">
            <v>Consultoria Diseno Ejecutivo del Centro Comunal y Mirador</v>
          </cell>
          <cell r="E52" t="str">
            <v>Consultoria Diseno Ejecutivo del Centro Comunal y Mirador</v>
          </cell>
          <cell r="F52" t="str">
            <v>Consultoria Diseno Ejecutivo del Centro Comunal y Mirador</v>
          </cell>
          <cell r="G52" t="str">
            <v>Consultoria Diseno Ejecutivo del Centro Comunal y Mirador</v>
          </cell>
          <cell r="H52" t="str">
            <v>Consultoria Diseno Ejecutivo del Centro Comunal y Mirador</v>
          </cell>
          <cell r="I52" t="str">
            <v>Consultoria Diseno Ejecutivo del Centro Comunal y Mirador</v>
          </cell>
          <cell r="J52">
            <v>1</v>
          </cell>
          <cell r="K52" t="str">
            <v>m2</v>
          </cell>
          <cell r="L52" t="e">
            <v>#REF!</v>
          </cell>
        </row>
        <row r="53">
          <cell r="B53">
            <v>1108</v>
          </cell>
          <cell r="C53" t="str">
            <v>Consultoría Diseño final Sistema de espacios abiertos de uso publico</v>
          </cell>
          <cell r="D53" t="str">
            <v>Consultoría Diseño final Sistema de espacios abiertos de uso publico</v>
          </cell>
          <cell r="E53" t="str">
            <v>Consultoría Diseño final Sistema de espacios abiertos de uso publico</v>
          </cell>
          <cell r="F53" t="str">
            <v>Consultoría Diseño final Sistema de espacios abiertos de uso publico</v>
          </cell>
          <cell r="G53" t="str">
            <v>Consultoría Diseño final Sistema de espacios abiertos de uso publico</v>
          </cell>
          <cell r="H53" t="str">
            <v>Consultoría Diseño final Sistema de espacios abiertos de uso publico</v>
          </cell>
          <cell r="I53" t="str">
            <v>Consultoría Diseño final Sistema de espacios abiertos de uso publico</v>
          </cell>
          <cell r="J53">
            <v>1</v>
          </cell>
          <cell r="K53" t="str">
            <v>m2</v>
          </cell>
          <cell r="L53">
            <v>135001350</v>
          </cell>
        </row>
        <row r="54">
          <cell r="B54">
            <v>1108</v>
          </cell>
          <cell r="C54" t="str">
            <v>Consultoria Diseno Ejecutivo de las Oficinas de Gobierno</v>
          </cell>
          <cell r="D54" t="str">
            <v>Consultoria Diseno Ejecutivo de las Oficinas de Gobierno</v>
          </cell>
          <cell r="E54" t="str">
            <v>Consultoria Diseno Ejecutivo de las Oficinas de Gobierno</v>
          </cell>
          <cell r="F54" t="str">
            <v>Consultoria Diseno Ejecutivo de las Oficinas de Gobierno</v>
          </cell>
          <cell r="G54" t="str">
            <v>Consultoria Diseno Ejecutivo de las Oficinas de Gobierno</v>
          </cell>
          <cell r="H54" t="str">
            <v>Consultoria Diseno Ejecutivo de las Oficinas de Gobierno</v>
          </cell>
          <cell r="I54" t="str">
            <v>Consultoria Diseno Ejecutivo de las Oficinas de Gobierno</v>
          </cell>
          <cell r="J54">
            <v>1</v>
          </cell>
          <cell r="K54" t="str">
            <v>m2</v>
          </cell>
          <cell r="L54">
            <v>404999100</v>
          </cell>
        </row>
        <row r="55">
          <cell r="C55" t="str">
            <v>SISTEMA DE BUS DE TRANSPORTE RAPIDO</v>
          </cell>
          <cell r="L55" t="e">
            <v>#REF!</v>
          </cell>
          <cell r="Y55" t="str">
            <v>17 km</v>
          </cell>
        </row>
        <row r="56">
          <cell r="B56">
            <v>1107</v>
          </cell>
          <cell r="C56" t="str">
            <v>Adquisiciones de Estaciones y Paradas</v>
          </cell>
          <cell r="J56">
            <v>1</v>
          </cell>
          <cell r="K56" t="str">
            <v>km</v>
          </cell>
          <cell r="L56">
            <v>404999999.99999994</v>
          </cell>
        </row>
        <row r="57">
          <cell r="B57">
            <v>1107</v>
          </cell>
          <cell r="C57" t="str">
            <v>Construcción del corredor troncal</v>
          </cell>
          <cell r="D57" t="str">
            <v>Construcción del corredor troncal</v>
          </cell>
          <cell r="E57" t="str">
            <v>Construcción del corredor troncal</v>
          </cell>
          <cell r="F57" t="str">
            <v>Construcción del corredor troncal</v>
          </cell>
          <cell r="G57" t="str">
            <v>Construcción del corredor troncal</v>
          </cell>
          <cell r="H57" t="str">
            <v>Construcción del corredor troncal</v>
          </cell>
          <cell r="I57" t="str">
            <v>Construcción del corredor troncal</v>
          </cell>
          <cell r="J57">
            <v>1</v>
          </cell>
          <cell r="K57" t="str">
            <v>km</v>
          </cell>
          <cell r="L57">
            <v>0</v>
          </cell>
          <cell r="Y57">
            <v>0.17</v>
          </cell>
        </row>
        <row r="58">
          <cell r="B58">
            <v>1107</v>
          </cell>
          <cell r="C58" t="str">
            <v xml:space="preserve">construcciòn de Redes </v>
          </cell>
          <cell r="D58" t="str">
            <v xml:space="preserve">construcciòn de Redes </v>
          </cell>
          <cell r="E58" t="str">
            <v xml:space="preserve">construcciòn de Redes </v>
          </cell>
          <cell r="F58" t="str">
            <v xml:space="preserve">construcciòn de Redes </v>
          </cell>
          <cell r="G58" t="str">
            <v xml:space="preserve">construcciòn de Redes </v>
          </cell>
          <cell r="H58" t="str">
            <v xml:space="preserve">construcciòn de Redes </v>
          </cell>
          <cell r="I58" t="str">
            <v xml:space="preserve">construcciòn de Redes </v>
          </cell>
          <cell r="J58">
            <v>1</v>
          </cell>
          <cell r="K58" t="str">
            <v>km</v>
          </cell>
          <cell r="L58">
            <v>0</v>
          </cell>
        </row>
        <row r="59">
          <cell r="B59">
            <v>1107</v>
          </cell>
          <cell r="C59" t="str">
            <v>Construcción de la Terminal Asunción</v>
          </cell>
          <cell r="D59" t="str">
            <v>Construcción de la Terminal Asunción</v>
          </cell>
          <cell r="E59" t="str">
            <v>Construcción de la Terminal Asunción</v>
          </cell>
          <cell r="F59" t="str">
            <v>Construcción de la Terminal Asunción</v>
          </cell>
          <cell r="G59" t="str">
            <v>Construcción de la Terminal Asunción</v>
          </cell>
          <cell r="H59" t="str">
            <v>Construcción de la Terminal Asunción</v>
          </cell>
          <cell r="I59" t="str">
            <v>Construcción de la Terminal Asunción</v>
          </cell>
          <cell r="J59">
            <v>1</v>
          </cell>
          <cell r="K59" t="str">
            <v>km</v>
          </cell>
          <cell r="L59">
            <v>0</v>
          </cell>
        </row>
        <row r="60">
          <cell r="B60">
            <v>1107</v>
          </cell>
          <cell r="C60" t="str">
            <v>Construcción de la Terminal de San Lorenzo</v>
          </cell>
          <cell r="D60" t="str">
            <v>Construcción de la Terminal de San Lorenzo</v>
          </cell>
          <cell r="E60" t="str">
            <v>Construcción de la Terminal de San Lorenzo</v>
          </cell>
          <cell r="F60" t="str">
            <v>Construcción de la Terminal de San Lorenzo</v>
          </cell>
          <cell r="G60" t="str">
            <v>Construcción de la Terminal de San Lorenzo</v>
          </cell>
          <cell r="H60" t="str">
            <v>Construcción de la Terminal de San Lorenzo</v>
          </cell>
          <cell r="I60" t="str">
            <v>Construcción de la Terminal de San Lorenzo</v>
          </cell>
          <cell r="J60">
            <v>1</v>
          </cell>
          <cell r="K60" t="str">
            <v>km</v>
          </cell>
          <cell r="L60">
            <v>9940911136.363636</v>
          </cell>
        </row>
        <row r="61">
          <cell r="B61">
            <v>1107</v>
          </cell>
          <cell r="C61" t="str">
            <v xml:space="preserve">Construcción del Terminal Intermedia </v>
          </cell>
          <cell r="D61" t="str">
            <v xml:space="preserve">Construcción del Terminal Intermedia </v>
          </cell>
          <cell r="E61" t="str">
            <v xml:space="preserve">Construcción del Terminal Intermedia </v>
          </cell>
          <cell r="F61" t="str">
            <v xml:space="preserve">Construcción del Terminal Intermedia </v>
          </cell>
          <cell r="G61" t="str">
            <v xml:space="preserve">Construcción del Terminal Intermedia </v>
          </cell>
          <cell r="H61" t="str">
            <v xml:space="preserve">Construcción del Terminal Intermedia </v>
          </cell>
          <cell r="I61" t="str">
            <v xml:space="preserve">Construcción del Terminal Intermedia </v>
          </cell>
          <cell r="J61">
            <v>1</v>
          </cell>
          <cell r="K61" t="str">
            <v>km</v>
          </cell>
          <cell r="L61">
            <v>0</v>
          </cell>
        </row>
        <row r="62">
          <cell r="B62">
            <v>1107</v>
          </cell>
          <cell r="C62" t="str">
            <v>Construcción de Patios</v>
          </cell>
          <cell r="D62" t="str">
            <v>Construcción de Patios</v>
          </cell>
          <cell r="E62" t="str">
            <v>Construcción de Patios</v>
          </cell>
          <cell r="F62" t="str">
            <v>Construcción de Patios</v>
          </cell>
          <cell r="G62" t="str">
            <v>Construcción de Patios</v>
          </cell>
          <cell r="H62" t="str">
            <v>Construcción de Patios</v>
          </cell>
          <cell r="I62" t="str">
            <v>Construcción de Patios</v>
          </cell>
          <cell r="J62">
            <v>1</v>
          </cell>
          <cell r="K62" t="str">
            <v>km</v>
          </cell>
          <cell r="L62">
            <v>0</v>
          </cell>
        </row>
        <row r="63">
          <cell r="B63">
            <v>1107</v>
          </cell>
          <cell r="C63" t="str">
            <v xml:space="preserve"> Obras de Mejoramiento Urbanístico y Paisajístico a lo largo del corredor</v>
          </cell>
          <cell r="D63" t="str">
            <v xml:space="preserve"> Obras de Mejoramiento Urbanístico y Paisajístico a lo largo del corredor</v>
          </cell>
          <cell r="E63" t="str">
            <v xml:space="preserve"> Obras de Mejoramiento Urbanístico y Paisajístico a lo largo del corredor</v>
          </cell>
          <cell r="F63" t="str">
            <v xml:space="preserve"> Obras de Mejoramiento Urbanístico y Paisajístico a lo largo del corredor</v>
          </cell>
          <cell r="G63" t="str">
            <v xml:space="preserve"> Obras de Mejoramiento Urbanístico y Paisajístico a lo largo del corredor</v>
          </cell>
          <cell r="H63" t="str">
            <v xml:space="preserve"> Obras de Mejoramiento Urbanístico y Paisajístico a lo largo del corredor</v>
          </cell>
          <cell r="I63" t="str">
            <v xml:space="preserve"> Obras de Mejoramiento Urbanístico y Paisajístico a lo largo del corredor</v>
          </cell>
          <cell r="J63">
            <v>1</v>
          </cell>
          <cell r="K63" t="str">
            <v>km</v>
          </cell>
          <cell r="L63">
            <v>3600202500</v>
          </cell>
        </row>
        <row r="64">
          <cell r="B64">
            <v>1107</v>
          </cell>
          <cell r="C64" t="str">
            <v xml:space="preserve">Obras para la construcción de la Red de Ciclovias, sistemas peatonales y paradas en el Centro Histórico de Asunción </v>
          </cell>
          <cell r="D64" t="str">
            <v xml:space="preserve">Obras para la construcción de la Red de Ciclovias, sistemas peatonales y paradas en el Centro Histórico de Asunción </v>
          </cell>
          <cell r="E64" t="str">
            <v xml:space="preserve">Obras para la construcción de la Red de Ciclovias, sistemas peatonales y paradas en el Centro Histórico de Asunción </v>
          </cell>
          <cell r="F64" t="str">
            <v xml:space="preserve">Obras para la construcción de la Red de Ciclovias, sistemas peatonales y paradas en el Centro Histórico de Asunción </v>
          </cell>
          <cell r="G64" t="str">
            <v xml:space="preserve">Obras para la construcción de la Red de Ciclovias, sistemas peatonales y paradas en el Centro Histórico de Asunción </v>
          </cell>
          <cell r="H64" t="str">
            <v xml:space="preserve">Obras para la construcción de la Red de Ciclovias, sistemas peatonales y paradas en el Centro Histórico de Asunción </v>
          </cell>
          <cell r="I64" t="str">
            <v xml:space="preserve">Obras para la construcción de la Red de Ciclovias, sistemas peatonales y paradas en el Centro Histórico de Asunción </v>
          </cell>
          <cell r="J64">
            <v>1</v>
          </cell>
          <cell r="K64" t="str">
            <v>km</v>
          </cell>
          <cell r="L64">
            <v>0</v>
          </cell>
        </row>
        <row r="65">
          <cell r="B65">
            <v>1107</v>
          </cell>
          <cell r="C65" t="str">
            <v>Adquisición de mobiliarios para las oficinas ENTE GESTOR</v>
          </cell>
          <cell r="J65">
            <v>1</v>
          </cell>
          <cell r="K65" t="str">
            <v>km</v>
          </cell>
          <cell r="L65">
            <v>137500000</v>
          </cell>
        </row>
        <row r="66">
          <cell r="B66">
            <v>1107</v>
          </cell>
          <cell r="C66" t="str">
            <v xml:space="preserve">Diseño final de ingeniería del  corredor </v>
          </cell>
          <cell r="J66">
            <v>1</v>
          </cell>
          <cell r="K66" t="str">
            <v>km</v>
          </cell>
          <cell r="L66">
            <v>899999100</v>
          </cell>
        </row>
        <row r="67">
          <cell r="B67">
            <v>1107</v>
          </cell>
          <cell r="C67" t="str">
            <v>Consultoría para estudios  prediales y catastro</v>
          </cell>
          <cell r="D67" t="str">
            <v>Consultoría para estudios  prediales y catastro</v>
          </cell>
          <cell r="E67" t="str">
            <v>Consultoría para estudios  prediales y catastro</v>
          </cell>
          <cell r="F67" t="str">
            <v>Consultoría para estudios  prediales y catastro</v>
          </cell>
          <cell r="G67" t="str">
            <v>Consultoría para estudios  prediales y catastro</v>
          </cell>
          <cell r="H67" t="str">
            <v>Consultoría para estudios  prediales y catastro</v>
          </cell>
          <cell r="I67" t="str">
            <v>Consultoría para estudios  prediales y catastro</v>
          </cell>
          <cell r="J67">
            <v>1</v>
          </cell>
          <cell r="K67" t="str">
            <v>km</v>
          </cell>
          <cell r="L67">
            <v>0</v>
          </cell>
        </row>
        <row r="68">
          <cell r="B68">
            <v>1107</v>
          </cell>
          <cell r="C68" t="str">
            <v>Diseño final de vías alimentadoras (100 KM)</v>
          </cell>
          <cell r="D68" t="str">
            <v>Diseño final de vías alimentadoras (100 KM)</v>
          </cell>
          <cell r="E68" t="str">
            <v>Diseño final de vías alimentadoras (100 KM)</v>
          </cell>
          <cell r="F68" t="str">
            <v>Diseño final de vías alimentadoras (100 KM)</v>
          </cell>
          <cell r="G68" t="str">
            <v>Diseño final de vías alimentadoras (100 KM)</v>
          </cell>
          <cell r="H68" t="str">
            <v>Diseño final de vías alimentadoras (100 KM)</v>
          </cell>
          <cell r="I68" t="str">
            <v>Diseño final de vías alimentadoras (100 KM)</v>
          </cell>
          <cell r="J68">
            <v>1</v>
          </cell>
          <cell r="K68" t="str">
            <v>informe</v>
          </cell>
          <cell r="L68">
            <v>742500000</v>
          </cell>
        </row>
        <row r="69">
          <cell r="B69">
            <v>1107</v>
          </cell>
          <cell r="C69" t="str">
            <v xml:space="preserve"> Diseño final de Estaciones y patios </v>
          </cell>
          <cell r="D69" t="str">
            <v xml:space="preserve"> Diseño final de Estaciones y patios </v>
          </cell>
          <cell r="E69" t="str">
            <v xml:space="preserve"> Diseño final de Estaciones y patios </v>
          </cell>
          <cell r="F69" t="str">
            <v xml:space="preserve"> Diseño final de Estaciones y patios </v>
          </cell>
          <cell r="G69" t="str">
            <v xml:space="preserve"> Diseño final de Estaciones y patios </v>
          </cell>
          <cell r="H69" t="str">
            <v xml:space="preserve"> Diseño final de Estaciones y patios </v>
          </cell>
          <cell r="I69" t="str">
            <v xml:space="preserve"> Diseño final de Estaciones y patios </v>
          </cell>
          <cell r="J69">
            <v>1</v>
          </cell>
          <cell r="K69" t="str">
            <v>informe</v>
          </cell>
          <cell r="L69">
            <v>899999100</v>
          </cell>
        </row>
        <row r="70">
          <cell r="B70">
            <v>1107</v>
          </cell>
          <cell r="C70" t="str">
            <v>Consultoría para la Inserción Urbana del Proyecto Y Tratamiento Paisajístico del Corredor</v>
          </cell>
          <cell r="D70" t="str">
            <v>Consultoría para la Inserción Urbana del Proyecto Y Tratamiento Paisajístico del Corredor</v>
          </cell>
          <cell r="E70" t="str">
            <v>Consultoría para la Inserción Urbana del Proyecto Y Tratamiento Paisajístico del Corredor</v>
          </cell>
          <cell r="F70" t="str">
            <v>Consultoría para la Inserción Urbana del Proyecto Y Tratamiento Paisajístico del Corredor</v>
          </cell>
          <cell r="G70" t="str">
            <v>Consultoría para la Inserción Urbana del Proyecto Y Tratamiento Paisajístico del Corredor</v>
          </cell>
          <cell r="H70" t="str">
            <v>Consultoría para la Inserción Urbana del Proyecto Y Tratamiento Paisajístico del Corredor</v>
          </cell>
          <cell r="I70" t="str">
            <v>Consultoría para la Inserción Urbana del Proyecto Y Tratamiento Paisajístico del Corredor</v>
          </cell>
          <cell r="J70">
            <v>1</v>
          </cell>
          <cell r="K70" t="str">
            <v>informe</v>
          </cell>
          <cell r="L70">
            <v>315000000</v>
          </cell>
        </row>
        <row r="71">
          <cell r="B71">
            <v>1107</v>
          </cell>
          <cell r="C71" t="str">
            <v>Consultoría de la Red de Ciclovias, sistemas peatonales y paradas en el Centro Histórico</v>
          </cell>
          <cell r="D71" t="str">
            <v>Consultoría de la Red de Ciclovias, sistemas peatonales y paradas en el Centro Histórico</v>
          </cell>
          <cell r="E71" t="str">
            <v>Consultoría de la Red de Ciclovias, sistemas peatonales y paradas en el Centro Histórico</v>
          </cell>
          <cell r="F71" t="str">
            <v>Consultoría de la Red de Ciclovias, sistemas peatonales y paradas en el Centro Histórico</v>
          </cell>
          <cell r="G71" t="str">
            <v>Consultoría de la Red de Ciclovias, sistemas peatonales y paradas en el Centro Histórico</v>
          </cell>
          <cell r="H71" t="str">
            <v>Consultoría de la Red de Ciclovias, sistemas peatonales y paradas en el Centro Histórico</v>
          </cell>
          <cell r="I71" t="str">
            <v>Consultoría de la Red de Ciclovias, sistemas peatonales y paradas en el Centro Histórico</v>
          </cell>
          <cell r="J71">
            <v>1</v>
          </cell>
          <cell r="K71" t="str">
            <v>informe</v>
          </cell>
          <cell r="L71">
            <v>225002250</v>
          </cell>
        </row>
        <row r="72">
          <cell r="B72">
            <v>1107</v>
          </cell>
          <cell r="C72" t="str">
            <v>Líneas de base de la calidad del aire y de los niveles de ruidos en el corredor</v>
          </cell>
          <cell r="D72" t="str">
            <v>Líneas de base de la calidad del aire y de los niveles de ruidos en el corredor</v>
          </cell>
          <cell r="E72" t="str">
            <v>Líneas de base de la calidad del aire y de los niveles de ruidos en el corredor</v>
          </cell>
          <cell r="F72" t="str">
            <v>Líneas de base de la calidad del aire y de los niveles de ruidos en el corredor</v>
          </cell>
          <cell r="G72" t="str">
            <v>Líneas de base de la calidad del aire y de los niveles de ruidos en el corredor</v>
          </cell>
          <cell r="H72" t="str">
            <v>Líneas de base de la calidad del aire y de los niveles de ruidos en el corredor</v>
          </cell>
          <cell r="I72" t="str">
            <v>Líneas de base de la calidad del aire y de los niveles de ruidos en el corredor</v>
          </cell>
          <cell r="J72">
            <v>1</v>
          </cell>
          <cell r="K72" t="str">
            <v>informe</v>
          </cell>
          <cell r="L72" t="e">
            <v>#REF!</v>
          </cell>
        </row>
        <row r="73">
          <cell r="B73">
            <v>1107</v>
          </cell>
          <cell r="C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D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E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F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G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H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I73" t="str">
            <v>Actualización de líneas de base social desarrolladas, plan de reubicación  y sistema de monitoreo de impactos sociales del proyecto implantado e identificación de Oportunidades Laborales, Capacitación Técnica de Oficios, Bolsa de Empleos y Reinserción Lab</v>
          </cell>
          <cell r="J73">
            <v>1</v>
          </cell>
          <cell r="K73" t="str">
            <v>informe</v>
          </cell>
          <cell r="L73">
            <v>944999550</v>
          </cell>
        </row>
        <row r="74">
          <cell r="C74" t="str">
            <v>ADMINISTRACION Y SUPERVISION DEL PROYECTO</v>
          </cell>
          <cell r="L74">
            <v>5326811908</v>
          </cell>
        </row>
        <row r="75">
          <cell r="B75">
            <v>145</v>
          </cell>
          <cell r="C75" t="str">
            <v>ADMINISTRACION Y SUPERVISION DEL PROYECTO</v>
          </cell>
          <cell r="J75">
            <v>100</v>
          </cell>
          <cell r="K75" t="str">
            <v>%</v>
          </cell>
          <cell r="L75">
            <v>5326811908</v>
          </cell>
          <cell r="Y75">
            <v>1</v>
          </cell>
        </row>
        <row r="77">
          <cell r="B77" t="str">
            <v>JUSTIFICACION DE LOS CRÉDITOS PRESUPUESTARIOS</v>
          </cell>
        </row>
        <row r="78">
          <cell r="U78">
            <v>0.15</v>
          </cell>
        </row>
        <row r="79">
          <cell r="B79">
            <v>1</v>
          </cell>
          <cell r="C79">
            <v>2</v>
          </cell>
          <cell r="D79">
            <v>3</v>
          </cell>
          <cell r="E79">
            <v>4</v>
          </cell>
          <cell r="H79">
            <v>5</v>
          </cell>
          <cell r="I79">
            <v>6</v>
          </cell>
          <cell r="J79">
            <v>7</v>
          </cell>
          <cell r="K79">
            <v>8</v>
          </cell>
          <cell r="L79" t="str">
            <v>9 = (6*7*8)</v>
          </cell>
          <cell r="N79" t="str">
            <v>PLANIFICACION FINANCIERA</v>
          </cell>
        </row>
        <row r="80">
          <cell r="B80" t="str">
            <v>OG</v>
          </cell>
          <cell r="C80" t="str">
            <v>FF</v>
          </cell>
          <cell r="D80" t="str">
            <v>OF</v>
          </cell>
          <cell r="E80" t="str">
            <v>DPTO</v>
          </cell>
          <cell r="F80" t="str">
            <v>COD. CAT.</v>
          </cell>
          <cell r="G80" t="str">
            <v>ACTIVIDADES</v>
          </cell>
          <cell r="H80" t="str">
            <v>FUNDAMENTACION</v>
          </cell>
          <cell r="I80" t="str">
            <v>VALOR UNITARIO</v>
          </cell>
          <cell r="J80" t="str">
            <v>CANTIDAD DE FUNC., BIENES Y/O SERV.</v>
          </cell>
          <cell r="K80" t="str">
            <v>CANTIDAD  MESES</v>
          </cell>
          <cell r="L80" t="str">
            <v xml:space="preserve">MONTO EN GS. </v>
          </cell>
          <cell r="N80" t="str">
            <v>ENE</v>
          </cell>
          <cell r="O80" t="str">
            <v>FEB</v>
          </cell>
          <cell r="P80" t="str">
            <v>MAR</v>
          </cell>
          <cell r="Q80" t="str">
            <v>ABR</v>
          </cell>
          <cell r="R80" t="str">
            <v>MAY</v>
          </cell>
          <cell r="S80" t="str">
            <v>JUN</v>
          </cell>
          <cell r="T80" t="str">
            <v>JUL</v>
          </cell>
          <cell r="U80" t="str">
            <v>AGO</v>
          </cell>
          <cell r="V80" t="str">
            <v>SET</v>
          </cell>
          <cell r="W80" t="str">
            <v>OCT</v>
          </cell>
          <cell r="X80" t="str">
            <v>NOV</v>
          </cell>
          <cell r="Y80" t="str">
            <v>DIC</v>
          </cell>
        </row>
        <row r="81">
          <cell r="B81">
            <v>123</v>
          </cell>
          <cell r="C81">
            <v>10</v>
          </cell>
          <cell r="D81">
            <v>1</v>
          </cell>
          <cell r="E81">
            <v>99</v>
          </cell>
          <cell r="F81" t="str">
            <v>REMUNERACIONES EXTRAORDINARIAS</v>
          </cell>
          <cell r="L81">
            <v>130800192</v>
          </cell>
          <cell r="N81">
            <v>10900016</v>
          </cell>
          <cell r="O81">
            <v>10900016</v>
          </cell>
          <cell r="P81">
            <v>10900016</v>
          </cell>
          <cell r="Q81">
            <v>10900016</v>
          </cell>
          <cell r="R81">
            <v>10900016</v>
          </cell>
          <cell r="S81">
            <v>10900016</v>
          </cell>
          <cell r="T81">
            <v>10900016</v>
          </cell>
          <cell r="U81">
            <v>10900016</v>
          </cell>
          <cell r="V81">
            <v>10900016</v>
          </cell>
          <cell r="W81">
            <v>10900016</v>
          </cell>
          <cell r="X81">
            <v>10900016</v>
          </cell>
          <cell r="Y81">
            <v>10900016</v>
          </cell>
        </row>
        <row r="82">
          <cell r="A82">
            <v>4</v>
          </cell>
          <cell r="B82">
            <v>123</v>
          </cell>
          <cell r="C82">
            <v>10</v>
          </cell>
          <cell r="D82">
            <v>1</v>
          </cell>
          <cell r="E82">
            <v>99</v>
          </cell>
          <cell r="F82" t="str">
            <v>N/A</v>
          </cell>
          <cell r="G82">
            <v>123</v>
          </cell>
          <cell r="H82" t="str">
            <v>PROFESIONAL I</v>
          </cell>
          <cell r="I82">
            <v>1173900</v>
          </cell>
          <cell r="J82">
            <v>1</v>
          </cell>
          <cell r="K82">
            <v>12</v>
          </cell>
          <cell r="L82">
            <v>14086800</v>
          </cell>
          <cell r="N82">
            <v>1173900</v>
          </cell>
          <cell r="O82">
            <v>1173900</v>
          </cell>
          <cell r="P82">
            <v>1173900</v>
          </cell>
          <cell r="Q82">
            <v>1173900</v>
          </cell>
          <cell r="R82">
            <v>1173900</v>
          </cell>
          <cell r="S82">
            <v>1173900</v>
          </cell>
          <cell r="T82">
            <v>1173900</v>
          </cell>
          <cell r="U82">
            <v>1173900</v>
          </cell>
          <cell r="V82">
            <v>1173900</v>
          </cell>
          <cell r="W82">
            <v>1173900</v>
          </cell>
          <cell r="X82">
            <v>1173900</v>
          </cell>
          <cell r="Y82">
            <v>1173900</v>
          </cell>
        </row>
        <row r="83">
          <cell r="B83">
            <v>123</v>
          </cell>
          <cell r="C83">
            <v>10</v>
          </cell>
          <cell r="D83">
            <v>1</v>
          </cell>
          <cell r="E83">
            <v>99</v>
          </cell>
          <cell r="F83" t="str">
            <v>N/A</v>
          </cell>
          <cell r="G83">
            <v>123</v>
          </cell>
          <cell r="H83" t="str">
            <v>PROFESIONAL I</v>
          </cell>
          <cell r="I83">
            <v>1210154</v>
          </cell>
          <cell r="J83">
            <v>1</v>
          </cell>
          <cell r="K83">
            <v>12</v>
          </cell>
          <cell r="L83">
            <v>14521848</v>
          </cell>
          <cell r="N83">
            <v>1210154</v>
          </cell>
          <cell r="O83">
            <v>1210154</v>
          </cell>
          <cell r="P83">
            <v>1210154</v>
          </cell>
          <cell r="Q83">
            <v>1210154</v>
          </cell>
          <cell r="R83">
            <v>1210154</v>
          </cell>
          <cell r="S83">
            <v>1210154</v>
          </cell>
          <cell r="T83">
            <v>1210154</v>
          </cell>
          <cell r="U83">
            <v>1210154</v>
          </cell>
          <cell r="V83">
            <v>1210154</v>
          </cell>
          <cell r="W83">
            <v>1210154</v>
          </cell>
          <cell r="X83">
            <v>1210154</v>
          </cell>
          <cell r="Y83">
            <v>1210154</v>
          </cell>
        </row>
        <row r="84">
          <cell r="B84">
            <v>123</v>
          </cell>
          <cell r="C84">
            <v>10</v>
          </cell>
          <cell r="D84">
            <v>1</v>
          </cell>
          <cell r="E84">
            <v>99</v>
          </cell>
          <cell r="F84" t="str">
            <v>N/A</v>
          </cell>
          <cell r="G84">
            <v>123</v>
          </cell>
          <cell r="H84" t="str">
            <v>PROFESIONAL II</v>
          </cell>
          <cell r="I84">
            <v>864045</v>
          </cell>
          <cell r="J84">
            <v>1</v>
          </cell>
          <cell r="K84">
            <v>12</v>
          </cell>
          <cell r="L84">
            <v>10368540</v>
          </cell>
          <cell r="N84">
            <v>864045</v>
          </cell>
          <cell r="O84">
            <v>864045</v>
          </cell>
          <cell r="P84">
            <v>864045</v>
          </cell>
          <cell r="Q84">
            <v>864045</v>
          </cell>
          <cell r="R84">
            <v>864045</v>
          </cell>
          <cell r="S84">
            <v>864045</v>
          </cell>
          <cell r="T84">
            <v>864045</v>
          </cell>
          <cell r="U84">
            <v>864045</v>
          </cell>
          <cell r="V84">
            <v>864045</v>
          </cell>
          <cell r="W84">
            <v>864045</v>
          </cell>
          <cell r="X84">
            <v>864045</v>
          </cell>
          <cell r="Y84">
            <v>864045</v>
          </cell>
        </row>
        <row r="85">
          <cell r="B85">
            <v>123</v>
          </cell>
          <cell r="C85">
            <v>10</v>
          </cell>
          <cell r="D85">
            <v>1</v>
          </cell>
          <cell r="E85">
            <v>99</v>
          </cell>
          <cell r="F85" t="str">
            <v>N/A</v>
          </cell>
          <cell r="G85">
            <v>123</v>
          </cell>
          <cell r="H85" t="str">
            <v>PROFESIONAL I</v>
          </cell>
          <cell r="I85">
            <v>1131312</v>
          </cell>
          <cell r="J85">
            <v>1</v>
          </cell>
          <cell r="K85">
            <v>12</v>
          </cell>
          <cell r="L85">
            <v>13575744</v>
          </cell>
          <cell r="N85">
            <v>1131312</v>
          </cell>
          <cell r="O85">
            <v>1131312</v>
          </cell>
          <cell r="P85">
            <v>1131312</v>
          </cell>
          <cell r="Q85">
            <v>1131312</v>
          </cell>
          <cell r="R85">
            <v>1131312</v>
          </cell>
          <cell r="S85">
            <v>1131312</v>
          </cell>
          <cell r="T85">
            <v>1131312</v>
          </cell>
          <cell r="U85">
            <v>1131312</v>
          </cell>
          <cell r="V85">
            <v>1131312</v>
          </cell>
          <cell r="W85">
            <v>1131312</v>
          </cell>
          <cell r="X85">
            <v>1131312</v>
          </cell>
          <cell r="Y85">
            <v>1131312</v>
          </cell>
        </row>
        <row r="86">
          <cell r="B86">
            <v>123</v>
          </cell>
          <cell r="C86">
            <v>10</v>
          </cell>
          <cell r="D86">
            <v>1</v>
          </cell>
          <cell r="E86">
            <v>99</v>
          </cell>
          <cell r="F86" t="str">
            <v>N/A</v>
          </cell>
          <cell r="G86">
            <v>123</v>
          </cell>
          <cell r="H86" t="str">
            <v>PROFESIONAL I</v>
          </cell>
          <cell r="I86">
            <v>1135325</v>
          </cell>
          <cell r="J86">
            <v>1</v>
          </cell>
          <cell r="K86">
            <v>12</v>
          </cell>
          <cell r="L86">
            <v>13623900</v>
          </cell>
          <cell r="N86">
            <v>1135325</v>
          </cell>
          <cell r="O86">
            <v>1135325</v>
          </cell>
          <cell r="P86">
            <v>1135325</v>
          </cell>
          <cell r="Q86">
            <v>1135325</v>
          </cell>
          <cell r="R86">
            <v>1135325</v>
          </cell>
          <cell r="S86">
            <v>1135325</v>
          </cell>
          <cell r="T86">
            <v>1135325</v>
          </cell>
          <cell r="U86">
            <v>1135325</v>
          </cell>
          <cell r="V86">
            <v>1135325</v>
          </cell>
          <cell r="W86">
            <v>1135325</v>
          </cell>
          <cell r="X86">
            <v>1135325</v>
          </cell>
          <cell r="Y86">
            <v>1135325</v>
          </cell>
        </row>
        <row r="87">
          <cell r="B87">
            <v>123</v>
          </cell>
          <cell r="C87">
            <v>10</v>
          </cell>
          <cell r="D87">
            <v>1</v>
          </cell>
          <cell r="E87">
            <v>99</v>
          </cell>
          <cell r="F87" t="str">
            <v>N/A</v>
          </cell>
          <cell r="G87">
            <v>123</v>
          </cell>
          <cell r="H87" t="str">
            <v>PROFESIONAL II</v>
          </cell>
          <cell r="I87">
            <v>674610</v>
          </cell>
          <cell r="J87">
            <v>1</v>
          </cell>
          <cell r="K87">
            <v>12</v>
          </cell>
          <cell r="L87">
            <v>8095320</v>
          </cell>
          <cell r="N87">
            <v>674610</v>
          </cell>
          <cell r="O87">
            <v>674610</v>
          </cell>
          <cell r="P87">
            <v>674610</v>
          </cell>
          <cell r="Q87">
            <v>674610</v>
          </cell>
          <cell r="R87">
            <v>674610</v>
          </cell>
          <cell r="S87">
            <v>674610</v>
          </cell>
          <cell r="T87">
            <v>674610</v>
          </cell>
          <cell r="U87">
            <v>674610</v>
          </cell>
          <cell r="V87">
            <v>674610</v>
          </cell>
          <cell r="W87">
            <v>674610</v>
          </cell>
          <cell r="X87">
            <v>674610</v>
          </cell>
          <cell r="Y87">
            <v>674610</v>
          </cell>
        </row>
        <row r="88">
          <cell r="B88">
            <v>123</v>
          </cell>
          <cell r="C88">
            <v>10</v>
          </cell>
          <cell r="D88">
            <v>1</v>
          </cell>
          <cell r="E88">
            <v>99</v>
          </cell>
          <cell r="F88" t="str">
            <v>N/A</v>
          </cell>
          <cell r="G88">
            <v>123</v>
          </cell>
          <cell r="H88" t="str">
            <v>TÉCNICO</v>
          </cell>
          <cell r="I88">
            <v>1029210</v>
          </cell>
          <cell r="J88">
            <v>1</v>
          </cell>
          <cell r="K88">
            <v>12</v>
          </cell>
          <cell r="L88">
            <v>12350520</v>
          </cell>
          <cell r="N88">
            <v>1029210</v>
          </cell>
          <cell r="O88">
            <v>1029210</v>
          </cell>
          <cell r="P88">
            <v>1029210</v>
          </cell>
          <cell r="Q88">
            <v>1029210</v>
          </cell>
          <cell r="R88">
            <v>1029210</v>
          </cell>
          <cell r="S88">
            <v>1029210</v>
          </cell>
          <cell r="T88">
            <v>1029210</v>
          </cell>
          <cell r="U88">
            <v>1029210</v>
          </cell>
          <cell r="V88">
            <v>1029210</v>
          </cell>
          <cell r="W88">
            <v>1029210</v>
          </cell>
          <cell r="X88">
            <v>1029210</v>
          </cell>
          <cell r="Y88">
            <v>1029210</v>
          </cell>
        </row>
        <row r="89">
          <cell r="B89">
            <v>123</v>
          </cell>
          <cell r="C89">
            <v>10</v>
          </cell>
          <cell r="D89">
            <v>1</v>
          </cell>
          <cell r="E89">
            <v>99</v>
          </cell>
          <cell r="F89" t="str">
            <v>N/A</v>
          </cell>
          <cell r="G89">
            <v>123</v>
          </cell>
          <cell r="H89" t="str">
            <v>TÉCNICO</v>
          </cell>
          <cell r="I89">
            <v>576767</v>
          </cell>
          <cell r="J89">
            <v>1</v>
          </cell>
          <cell r="K89">
            <v>12</v>
          </cell>
          <cell r="L89">
            <v>6921204</v>
          </cell>
          <cell r="N89">
            <v>576767</v>
          </cell>
          <cell r="O89">
            <v>576767</v>
          </cell>
          <cell r="P89">
            <v>576767</v>
          </cell>
          <cell r="Q89">
            <v>576767</v>
          </cell>
          <cell r="R89">
            <v>576767</v>
          </cell>
          <cell r="S89">
            <v>576767</v>
          </cell>
          <cell r="T89">
            <v>576767</v>
          </cell>
          <cell r="U89">
            <v>576767</v>
          </cell>
          <cell r="V89">
            <v>576767</v>
          </cell>
          <cell r="W89">
            <v>576767</v>
          </cell>
          <cell r="X89">
            <v>576767</v>
          </cell>
          <cell r="Y89">
            <v>576767</v>
          </cell>
        </row>
        <row r="90">
          <cell r="B90">
            <v>123</v>
          </cell>
          <cell r="C90">
            <v>10</v>
          </cell>
          <cell r="D90">
            <v>1</v>
          </cell>
          <cell r="E90">
            <v>99</v>
          </cell>
          <cell r="F90" t="str">
            <v>N/A</v>
          </cell>
          <cell r="G90">
            <v>123</v>
          </cell>
          <cell r="H90" t="str">
            <v>TÉCNICO</v>
          </cell>
          <cell r="I90">
            <v>609855</v>
          </cell>
          <cell r="J90">
            <v>1</v>
          </cell>
          <cell r="K90">
            <v>12</v>
          </cell>
          <cell r="L90">
            <v>7318260</v>
          </cell>
          <cell r="N90">
            <v>609855</v>
          </cell>
          <cell r="O90">
            <v>609855</v>
          </cell>
          <cell r="P90">
            <v>609855</v>
          </cell>
          <cell r="Q90">
            <v>609855</v>
          </cell>
          <cell r="R90">
            <v>609855</v>
          </cell>
          <cell r="S90">
            <v>609855</v>
          </cell>
          <cell r="T90">
            <v>609855</v>
          </cell>
          <cell r="U90">
            <v>609855</v>
          </cell>
          <cell r="V90">
            <v>609855</v>
          </cell>
          <cell r="W90">
            <v>609855</v>
          </cell>
          <cell r="X90">
            <v>609855</v>
          </cell>
          <cell r="Y90">
            <v>609855</v>
          </cell>
        </row>
        <row r="91">
          <cell r="B91">
            <v>123</v>
          </cell>
          <cell r="C91">
            <v>10</v>
          </cell>
          <cell r="D91">
            <v>1</v>
          </cell>
          <cell r="E91">
            <v>99</v>
          </cell>
          <cell r="F91" t="str">
            <v>N/A</v>
          </cell>
          <cell r="G91">
            <v>123</v>
          </cell>
          <cell r="H91" t="str">
            <v>PROFESIONAL II</v>
          </cell>
          <cell r="I91">
            <v>1079606</v>
          </cell>
          <cell r="J91">
            <v>1</v>
          </cell>
          <cell r="K91">
            <v>12</v>
          </cell>
          <cell r="L91">
            <v>12955272</v>
          </cell>
          <cell r="N91">
            <v>1079606</v>
          </cell>
          <cell r="O91">
            <v>1079606</v>
          </cell>
          <cell r="P91">
            <v>1079606</v>
          </cell>
          <cell r="Q91">
            <v>1079606</v>
          </cell>
          <cell r="R91">
            <v>1079606</v>
          </cell>
          <cell r="S91">
            <v>1079606</v>
          </cell>
          <cell r="T91">
            <v>1079606</v>
          </cell>
          <cell r="U91">
            <v>1079606</v>
          </cell>
          <cell r="V91">
            <v>1079606</v>
          </cell>
          <cell r="W91">
            <v>1079606</v>
          </cell>
          <cell r="X91">
            <v>1079606</v>
          </cell>
          <cell r="Y91">
            <v>1079606</v>
          </cell>
        </row>
        <row r="92">
          <cell r="B92">
            <v>123</v>
          </cell>
          <cell r="C92">
            <v>10</v>
          </cell>
          <cell r="D92">
            <v>1</v>
          </cell>
          <cell r="E92">
            <v>99</v>
          </cell>
          <cell r="F92" t="str">
            <v>N/A</v>
          </cell>
          <cell r="G92">
            <v>123</v>
          </cell>
          <cell r="H92" t="str">
            <v>TÉCNICO</v>
          </cell>
          <cell r="I92">
            <v>681135</v>
          </cell>
          <cell r="J92">
            <v>1</v>
          </cell>
          <cell r="K92">
            <v>12</v>
          </cell>
          <cell r="L92">
            <v>8173620</v>
          </cell>
          <cell r="N92">
            <v>681135</v>
          </cell>
          <cell r="O92">
            <v>681135</v>
          </cell>
          <cell r="P92">
            <v>681135</v>
          </cell>
          <cell r="Q92">
            <v>681135</v>
          </cell>
          <cell r="R92">
            <v>681135</v>
          </cell>
          <cell r="S92">
            <v>681135</v>
          </cell>
          <cell r="T92">
            <v>681135</v>
          </cell>
          <cell r="U92">
            <v>681135</v>
          </cell>
          <cell r="V92">
            <v>681135</v>
          </cell>
          <cell r="W92">
            <v>681135</v>
          </cell>
          <cell r="X92">
            <v>681135</v>
          </cell>
          <cell r="Y92">
            <v>681135</v>
          </cell>
        </row>
        <row r="93">
          <cell r="B93">
            <v>123</v>
          </cell>
          <cell r="C93">
            <v>10</v>
          </cell>
          <cell r="D93">
            <v>1</v>
          </cell>
          <cell r="E93">
            <v>99</v>
          </cell>
          <cell r="F93" t="str">
            <v>N/A</v>
          </cell>
          <cell r="G93">
            <v>123</v>
          </cell>
          <cell r="H93" t="str">
            <v>TÉCNICO</v>
          </cell>
          <cell r="I93">
            <v>734097</v>
          </cell>
          <cell r="J93">
            <v>1</v>
          </cell>
          <cell r="K93">
            <v>12</v>
          </cell>
          <cell r="L93">
            <v>8809164</v>
          </cell>
          <cell r="N93">
            <v>734097</v>
          </cell>
          <cell r="O93">
            <v>734097</v>
          </cell>
          <cell r="P93">
            <v>734097</v>
          </cell>
          <cell r="Q93">
            <v>734097</v>
          </cell>
          <cell r="R93">
            <v>734097</v>
          </cell>
          <cell r="S93">
            <v>734097</v>
          </cell>
          <cell r="T93">
            <v>734097</v>
          </cell>
          <cell r="U93">
            <v>734097</v>
          </cell>
          <cell r="V93">
            <v>734097</v>
          </cell>
          <cell r="W93">
            <v>734097</v>
          </cell>
          <cell r="X93">
            <v>734097</v>
          </cell>
          <cell r="Y93">
            <v>734097</v>
          </cell>
        </row>
        <row r="94">
          <cell r="B94">
            <v>125</v>
          </cell>
          <cell r="C94">
            <v>10</v>
          </cell>
          <cell r="D94">
            <v>1</v>
          </cell>
          <cell r="E94">
            <v>99</v>
          </cell>
          <cell r="F94" t="str">
            <v>REMUNERACION ADICIONAL</v>
          </cell>
          <cell r="L94">
            <v>76881456</v>
          </cell>
          <cell r="N94">
            <v>6406788</v>
          </cell>
          <cell r="O94">
            <v>6406788</v>
          </cell>
          <cell r="P94">
            <v>6406788</v>
          </cell>
          <cell r="Q94">
            <v>6406788</v>
          </cell>
          <cell r="R94">
            <v>6406788</v>
          </cell>
          <cell r="S94">
            <v>6406788</v>
          </cell>
          <cell r="T94">
            <v>6406788</v>
          </cell>
          <cell r="U94">
            <v>6406788</v>
          </cell>
          <cell r="V94">
            <v>6406788</v>
          </cell>
          <cell r="W94">
            <v>6406788</v>
          </cell>
          <cell r="X94">
            <v>6406788</v>
          </cell>
          <cell r="Y94">
            <v>6406788</v>
          </cell>
        </row>
        <row r="95">
          <cell r="B95">
            <v>125</v>
          </cell>
          <cell r="C95">
            <v>10</v>
          </cell>
          <cell r="D95" t="str">
            <v>001</v>
          </cell>
          <cell r="E95">
            <v>99</v>
          </cell>
          <cell r="F95" t="str">
            <v>N/A</v>
          </cell>
          <cell r="G95">
            <v>125</v>
          </cell>
          <cell r="H95" t="str">
            <v>PROFESIONAL I</v>
          </cell>
          <cell r="I95">
            <v>989000</v>
          </cell>
          <cell r="J95">
            <v>1</v>
          </cell>
          <cell r="K95">
            <v>12</v>
          </cell>
          <cell r="L95">
            <v>11868000</v>
          </cell>
          <cell r="N95">
            <v>989000</v>
          </cell>
          <cell r="O95">
            <v>989000</v>
          </cell>
          <cell r="P95">
            <v>989000</v>
          </cell>
          <cell r="Q95">
            <v>989000</v>
          </cell>
          <cell r="R95">
            <v>989000</v>
          </cell>
          <cell r="S95">
            <v>989000</v>
          </cell>
          <cell r="T95">
            <v>989000</v>
          </cell>
          <cell r="U95">
            <v>989000</v>
          </cell>
          <cell r="V95">
            <v>989000</v>
          </cell>
          <cell r="W95">
            <v>989000</v>
          </cell>
          <cell r="X95">
            <v>989000</v>
          </cell>
          <cell r="Y95">
            <v>989000</v>
          </cell>
        </row>
        <row r="96">
          <cell r="B96">
            <v>125</v>
          </cell>
          <cell r="C96">
            <v>10</v>
          </cell>
          <cell r="D96" t="str">
            <v>001</v>
          </cell>
          <cell r="E96">
            <v>99</v>
          </cell>
          <cell r="F96" t="str">
            <v>N/A</v>
          </cell>
          <cell r="G96">
            <v>125</v>
          </cell>
          <cell r="H96" t="str">
            <v>PROFESIONAL I</v>
          </cell>
          <cell r="I96">
            <v>1019544</v>
          </cell>
          <cell r="J96">
            <v>1</v>
          </cell>
          <cell r="K96">
            <v>12</v>
          </cell>
          <cell r="L96">
            <v>12234528</v>
          </cell>
          <cell r="N96">
            <v>1019544</v>
          </cell>
          <cell r="O96">
            <v>1019544</v>
          </cell>
          <cell r="P96">
            <v>1019544</v>
          </cell>
          <cell r="Q96">
            <v>1019544</v>
          </cell>
          <cell r="R96">
            <v>1019544</v>
          </cell>
          <cell r="S96">
            <v>1019544</v>
          </cell>
          <cell r="T96">
            <v>1019544</v>
          </cell>
          <cell r="U96">
            <v>1019544</v>
          </cell>
          <cell r="V96">
            <v>1019544</v>
          </cell>
          <cell r="W96">
            <v>1019544</v>
          </cell>
          <cell r="X96">
            <v>1019544</v>
          </cell>
          <cell r="Y96">
            <v>1019544</v>
          </cell>
        </row>
        <row r="97">
          <cell r="B97">
            <v>125</v>
          </cell>
          <cell r="C97">
            <v>10</v>
          </cell>
          <cell r="D97" t="str">
            <v>001</v>
          </cell>
          <cell r="E97">
            <v>99</v>
          </cell>
          <cell r="F97" t="str">
            <v>N/A</v>
          </cell>
          <cell r="G97">
            <v>125</v>
          </cell>
          <cell r="H97" t="str">
            <v>PROFESIONAL II</v>
          </cell>
          <cell r="I97">
            <v>727950</v>
          </cell>
          <cell r="J97">
            <v>1</v>
          </cell>
          <cell r="K97">
            <v>12</v>
          </cell>
          <cell r="L97">
            <v>8735400</v>
          </cell>
          <cell r="N97">
            <v>727950</v>
          </cell>
          <cell r="O97">
            <v>727950</v>
          </cell>
          <cell r="P97">
            <v>727950</v>
          </cell>
          <cell r="Q97">
            <v>727950</v>
          </cell>
          <cell r="R97">
            <v>727950</v>
          </cell>
          <cell r="S97">
            <v>727950</v>
          </cell>
          <cell r="T97">
            <v>727950</v>
          </cell>
          <cell r="U97">
            <v>727950</v>
          </cell>
          <cell r="V97">
            <v>727950</v>
          </cell>
          <cell r="W97">
            <v>727950</v>
          </cell>
          <cell r="X97">
            <v>727950</v>
          </cell>
          <cell r="Y97">
            <v>727950</v>
          </cell>
        </row>
        <row r="98">
          <cell r="B98">
            <v>125</v>
          </cell>
          <cell r="C98">
            <v>10</v>
          </cell>
          <cell r="D98" t="str">
            <v>001</v>
          </cell>
          <cell r="E98">
            <v>99</v>
          </cell>
          <cell r="F98" t="str">
            <v>N/A</v>
          </cell>
          <cell r="G98">
            <v>125</v>
          </cell>
          <cell r="H98" t="str">
            <v>PROFESIONAL I</v>
          </cell>
          <cell r="I98">
            <v>953120</v>
          </cell>
          <cell r="J98">
            <v>1</v>
          </cell>
          <cell r="K98">
            <v>12</v>
          </cell>
          <cell r="L98">
            <v>11437440</v>
          </cell>
          <cell r="N98">
            <v>953120</v>
          </cell>
          <cell r="O98">
            <v>953120</v>
          </cell>
          <cell r="P98">
            <v>953120</v>
          </cell>
          <cell r="Q98">
            <v>953120</v>
          </cell>
          <cell r="R98">
            <v>953120</v>
          </cell>
          <cell r="S98">
            <v>953120</v>
          </cell>
          <cell r="T98">
            <v>953120</v>
          </cell>
          <cell r="U98">
            <v>953120</v>
          </cell>
          <cell r="V98">
            <v>953120</v>
          </cell>
          <cell r="W98">
            <v>953120</v>
          </cell>
          <cell r="X98">
            <v>953120</v>
          </cell>
          <cell r="Y98">
            <v>953120</v>
          </cell>
        </row>
        <row r="99">
          <cell r="B99">
            <v>125</v>
          </cell>
          <cell r="C99">
            <v>10</v>
          </cell>
          <cell r="D99" t="str">
            <v>001</v>
          </cell>
          <cell r="E99">
            <v>99</v>
          </cell>
          <cell r="F99" t="str">
            <v>N/A</v>
          </cell>
          <cell r="G99">
            <v>125</v>
          </cell>
          <cell r="H99" t="str">
            <v>PROFESIONAL I</v>
          </cell>
          <cell r="I99">
            <v>956501</v>
          </cell>
          <cell r="J99">
            <v>1</v>
          </cell>
          <cell r="K99">
            <v>12</v>
          </cell>
          <cell r="L99">
            <v>11478012</v>
          </cell>
          <cell r="N99">
            <v>956501</v>
          </cell>
          <cell r="O99">
            <v>956501</v>
          </cell>
          <cell r="P99">
            <v>956501</v>
          </cell>
          <cell r="Q99">
            <v>956501</v>
          </cell>
          <cell r="R99">
            <v>956501</v>
          </cell>
          <cell r="S99">
            <v>956501</v>
          </cell>
          <cell r="T99">
            <v>956501</v>
          </cell>
          <cell r="U99">
            <v>956501</v>
          </cell>
          <cell r="V99">
            <v>956501</v>
          </cell>
          <cell r="W99">
            <v>956501</v>
          </cell>
          <cell r="X99">
            <v>956501</v>
          </cell>
          <cell r="Y99">
            <v>956501</v>
          </cell>
        </row>
        <row r="100">
          <cell r="B100">
            <v>125</v>
          </cell>
          <cell r="C100">
            <v>10</v>
          </cell>
          <cell r="D100" t="str">
            <v>001</v>
          </cell>
          <cell r="E100">
            <v>99</v>
          </cell>
          <cell r="F100" t="str">
            <v>N/A</v>
          </cell>
          <cell r="G100">
            <v>125</v>
          </cell>
          <cell r="H100" t="str">
            <v>PROFESIONAL II</v>
          </cell>
          <cell r="I100">
            <v>568353</v>
          </cell>
          <cell r="J100">
            <v>1</v>
          </cell>
          <cell r="K100">
            <v>12</v>
          </cell>
          <cell r="L100">
            <v>6820236</v>
          </cell>
          <cell r="N100">
            <v>568353</v>
          </cell>
          <cell r="O100">
            <v>568353</v>
          </cell>
          <cell r="P100">
            <v>568353</v>
          </cell>
          <cell r="Q100">
            <v>568353</v>
          </cell>
          <cell r="R100">
            <v>568353</v>
          </cell>
          <cell r="S100">
            <v>568353</v>
          </cell>
          <cell r="T100">
            <v>568353</v>
          </cell>
          <cell r="U100">
            <v>568353</v>
          </cell>
          <cell r="V100">
            <v>568353</v>
          </cell>
          <cell r="W100">
            <v>568353</v>
          </cell>
          <cell r="X100">
            <v>568353</v>
          </cell>
          <cell r="Y100">
            <v>568353</v>
          </cell>
        </row>
        <row r="101">
          <cell r="B101">
            <v>125</v>
          </cell>
          <cell r="C101">
            <v>10</v>
          </cell>
          <cell r="D101" t="str">
            <v>001</v>
          </cell>
          <cell r="E101">
            <v>99</v>
          </cell>
          <cell r="F101" t="str">
            <v>N/A</v>
          </cell>
          <cell r="G101">
            <v>125</v>
          </cell>
          <cell r="H101" t="str">
            <v>TÉCNICO</v>
          </cell>
          <cell r="I101">
            <v>573850</v>
          </cell>
          <cell r="J101">
            <v>1</v>
          </cell>
          <cell r="K101">
            <v>12</v>
          </cell>
          <cell r="L101">
            <v>6886200</v>
          </cell>
          <cell r="N101">
            <v>573850</v>
          </cell>
          <cell r="O101">
            <v>573850</v>
          </cell>
          <cell r="P101">
            <v>573850</v>
          </cell>
          <cell r="Q101">
            <v>573850</v>
          </cell>
          <cell r="R101">
            <v>573850</v>
          </cell>
          <cell r="S101">
            <v>573850</v>
          </cell>
          <cell r="T101">
            <v>573850</v>
          </cell>
          <cell r="U101">
            <v>573850</v>
          </cell>
          <cell r="V101">
            <v>573850</v>
          </cell>
          <cell r="W101">
            <v>573850</v>
          </cell>
          <cell r="X101">
            <v>573850</v>
          </cell>
          <cell r="Y101">
            <v>573850</v>
          </cell>
        </row>
        <row r="102">
          <cell r="B102">
            <v>125</v>
          </cell>
          <cell r="C102">
            <v>10</v>
          </cell>
          <cell r="D102" t="str">
            <v>001</v>
          </cell>
          <cell r="E102">
            <v>99</v>
          </cell>
          <cell r="F102" t="str">
            <v>N/A</v>
          </cell>
          <cell r="G102">
            <v>125</v>
          </cell>
          <cell r="H102" t="str">
            <v>TÉCNICO</v>
          </cell>
          <cell r="I102">
            <v>618470</v>
          </cell>
          <cell r="J102">
            <v>1</v>
          </cell>
          <cell r="K102">
            <v>12</v>
          </cell>
          <cell r="L102">
            <v>7421640</v>
          </cell>
          <cell r="N102">
            <v>618470</v>
          </cell>
          <cell r="O102">
            <v>618470</v>
          </cell>
          <cell r="P102">
            <v>618470</v>
          </cell>
          <cell r="Q102">
            <v>618470</v>
          </cell>
          <cell r="R102">
            <v>618470</v>
          </cell>
          <cell r="S102">
            <v>618470</v>
          </cell>
          <cell r="T102">
            <v>618470</v>
          </cell>
          <cell r="U102">
            <v>618470</v>
          </cell>
          <cell r="V102">
            <v>618470</v>
          </cell>
          <cell r="W102">
            <v>618470</v>
          </cell>
          <cell r="X102">
            <v>618470</v>
          </cell>
          <cell r="Y102">
            <v>618470</v>
          </cell>
        </row>
        <row r="103">
          <cell r="B103">
            <v>133</v>
          </cell>
          <cell r="C103">
            <v>10</v>
          </cell>
          <cell r="D103">
            <v>1</v>
          </cell>
          <cell r="E103">
            <v>99</v>
          </cell>
          <cell r="F103" t="str">
            <v>BONIFICACIONES Y GRATIF.</v>
          </cell>
          <cell r="L103">
            <v>139781760</v>
          </cell>
          <cell r="N103">
            <v>11648480</v>
          </cell>
          <cell r="O103">
            <v>11648480</v>
          </cell>
          <cell r="P103">
            <v>11648480</v>
          </cell>
          <cell r="Q103">
            <v>11648480</v>
          </cell>
          <cell r="R103">
            <v>11648480</v>
          </cell>
          <cell r="S103">
            <v>11648480</v>
          </cell>
          <cell r="T103">
            <v>11648480</v>
          </cell>
          <cell r="U103">
            <v>11648480</v>
          </cell>
          <cell r="V103">
            <v>11648480</v>
          </cell>
          <cell r="W103">
            <v>11648480</v>
          </cell>
          <cell r="X103">
            <v>11648480</v>
          </cell>
          <cell r="Y103">
            <v>11648480</v>
          </cell>
        </row>
        <row r="104">
          <cell r="B104">
            <v>133</v>
          </cell>
          <cell r="C104">
            <v>10</v>
          </cell>
          <cell r="D104" t="str">
            <v>001</v>
          </cell>
          <cell r="E104">
            <v>99</v>
          </cell>
          <cell r="F104" t="str">
            <v>N/A</v>
          </cell>
          <cell r="G104">
            <v>133</v>
          </cell>
          <cell r="H104" t="str">
            <v>PROFESIONAL I</v>
          </cell>
          <cell r="I104">
            <v>1720000</v>
          </cell>
          <cell r="J104">
            <v>1</v>
          </cell>
          <cell r="K104">
            <v>12</v>
          </cell>
          <cell r="L104">
            <v>20640000</v>
          </cell>
          <cell r="N104">
            <v>1720000</v>
          </cell>
          <cell r="O104">
            <v>1720000</v>
          </cell>
          <cell r="P104">
            <v>1720000</v>
          </cell>
          <cell r="Q104">
            <v>1720000</v>
          </cell>
          <cell r="R104">
            <v>1720000</v>
          </cell>
          <cell r="S104">
            <v>1720000</v>
          </cell>
          <cell r="T104">
            <v>1720000</v>
          </cell>
          <cell r="U104">
            <v>1720000</v>
          </cell>
          <cell r="V104">
            <v>1720000</v>
          </cell>
          <cell r="W104">
            <v>1720000</v>
          </cell>
          <cell r="X104">
            <v>1720000</v>
          </cell>
          <cell r="Y104">
            <v>1720000</v>
          </cell>
        </row>
        <row r="105">
          <cell r="B105">
            <v>133</v>
          </cell>
          <cell r="C105">
            <v>10</v>
          </cell>
          <cell r="D105" t="str">
            <v>001</v>
          </cell>
          <cell r="E105">
            <v>99</v>
          </cell>
          <cell r="F105" t="str">
            <v>N/A</v>
          </cell>
          <cell r="G105">
            <v>133</v>
          </cell>
          <cell r="H105" t="str">
            <v>PROFESIONAL I</v>
          </cell>
          <cell r="I105">
            <v>1773120</v>
          </cell>
          <cell r="J105">
            <v>1</v>
          </cell>
          <cell r="K105">
            <v>12</v>
          </cell>
          <cell r="L105">
            <v>21277440</v>
          </cell>
          <cell r="N105">
            <v>1773120</v>
          </cell>
          <cell r="O105">
            <v>1773120</v>
          </cell>
          <cell r="P105">
            <v>1773120</v>
          </cell>
          <cell r="Q105">
            <v>1773120</v>
          </cell>
          <cell r="R105">
            <v>1773120</v>
          </cell>
          <cell r="S105">
            <v>1773120</v>
          </cell>
          <cell r="T105">
            <v>1773120</v>
          </cell>
          <cell r="U105">
            <v>1773120</v>
          </cell>
          <cell r="V105">
            <v>1773120</v>
          </cell>
          <cell r="W105">
            <v>1773120</v>
          </cell>
          <cell r="X105">
            <v>1773120</v>
          </cell>
          <cell r="Y105">
            <v>1773120</v>
          </cell>
        </row>
        <row r="106">
          <cell r="B106">
            <v>133</v>
          </cell>
          <cell r="C106">
            <v>10</v>
          </cell>
          <cell r="D106" t="str">
            <v>001</v>
          </cell>
          <cell r="E106">
            <v>99</v>
          </cell>
          <cell r="F106" t="str">
            <v>N/A</v>
          </cell>
          <cell r="G106">
            <v>133</v>
          </cell>
          <cell r="H106" t="str">
            <v>PROFESIONAL II</v>
          </cell>
          <cell r="I106">
            <v>1266000</v>
          </cell>
          <cell r="J106">
            <v>1</v>
          </cell>
          <cell r="K106">
            <v>12</v>
          </cell>
          <cell r="L106">
            <v>15192000</v>
          </cell>
          <cell r="N106">
            <v>1266000</v>
          </cell>
          <cell r="O106">
            <v>1266000</v>
          </cell>
          <cell r="P106">
            <v>1266000</v>
          </cell>
          <cell r="Q106">
            <v>1266000</v>
          </cell>
          <cell r="R106">
            <v>1266000</v>
          </cell>
          <cell r="S106">
            <v>1266000</v>
          </cell>
          <cell r="T106">
            <v>1266000</v>
          </cell>
          <cell r="U106">
            <v>1266000</v>
          </cell>
          <cell r="V106">
            <v>1266000</v>
          </cell>
          <cell r="W106">
            <v>1266000</v>
          </cell>
          <cell r="X106">
            <v>1266000</v>
          </cell>
          <cell r="Y106">
            <v>1266000</v>
          </cell>
        </row>
        <row r="107">
          <cell r="B107">
            <v>133</v>
          </cell>
          <cell r="C107">
            <v>10</v>
          </cell>
          <cell r="D107" t="str">
            <v>001</v>
          </cell>
          <cell r="E107">
            <v>99</v>
          </cell>
          <cell r="F107" t="str">
            <v>N/A</v>
          </cell>
          <cell r="G107">
            <v>133</v>
          </cell>
          <cell r="H107" t="str">
            <v>PROFESIONAL I</v>
          </cell>
          <cell r="I107">
            <v>1657600</v>
          </cell>
          <cell r="J107">
            <v>1</v>
          </cell>
          <cell r="K107">
            <v>12</v>
          </cell>
          <cell r="L107">
            <v>19891200</v>
          </cell>
          <cell r="N107">
            <v>1657600</v>
          </cell>
          <cell r="O107">
            <v>1657600</v>
          </cell>
          <cell r="P107">
            <v>1657600</v>
          </cell>
          <cell r="Q107">
            <v>1657600</v>
          </cell>
          <cell r="R107">
            <v>1657600</v>
          </cell>
          <cell r="S107">
            <v>1657600</v>
          </cell>
          <cell r="T107">
            <v>1657600</v>
          </cell>
          <cell r="U107">
            <v>1657600</v>
          </cell>
          <cell r="V107">
            <v>1657600</v>
          </cell>
          <cell r="W107">
            <v>1657600</v>
          </cell>
          <cell r="X107">
            <v>1657600</v>
          </cell>
          <cell r="Y107">
            <v>1657600</v>
          </cell>
        </row>
        <row r="108">
          <cell r="B108">
            <v>133</v>
          </cell>
          <cell r="C108">
            <v>10</v>
          </cell>
          <cell r="D108" t="str">
            <v>001</v>
          </cell>
          <cell r="E108">
            <v>99</v>
          </cell>
          <cell r="F108" t="str">
            <v>N/A</v>
          </cell>
          <cell r="G108">
            <v>133</v>
          </cell>
          <cell r="H108" t="str">
            <v>PROFESIONAL I</v>
          </cell>
          <cell r="I108">
            <v>1663480</v>
          </cell>
          <cell r="J108">
            <v>1</v>
          </cell>
          <cell r="K108">
            <v>12</v>
          </cell>
          <cell r="L108">
            <v>19961760</v>
          </cell>
          <cell r="N108">
            <v>1663480</v>
          </cell>
          <cell r="O108">
            <v>1663480</v>
          </cell>
          <cell r="P108">
            <v>1663480</v>
          </cell>
          <cell r="Q108">
            <v>1663480</v>
          </cell>
          <cell r="R108">
            <v>1663480</v>
          </cell>
          <cell r="S108">
            <v>1663480</v>
          </cell>
          <cell r="T108">
            <v>1663480</v>
          </cell>
          <cell r="U108">
            <v>1663480</v>
          </cell>
          <cell r="V108">
            <v>1663480</v>
          </cell>
          <cell r="W108">
            <v>1663480</v>
          </cell>
          <cell r="X108">
            <v>1663480</v>
          </cell>
          <cell r="Y108">
            <v>1663480</v>
          </cell>
        </row>
        <row r="109">
          <cell r="B109">
            <v>133</v>
          </cell>
          <cell r="C109">
            <v>10</v>
          </cell>
          <cell r="D109" t="str">
            <v>001</v>
          </cell>
          <cell r="E109">
            <v>99</v>
          </cell>
          <cell r="F109" t="str">
            <v>N/A</v>
          </cell>
          <cell r="G109">
            <v>133</v>
          </cell>
          <cell r="H109" t="str">
            <v>TÉCNICO</v>
          </cell>
          <cell r="I109">
            <v>988440</v>
          </cell>
          <cell r="J109">
            <v>1</v>
          </cell>
          <cell r="K109">
            <v>12</v>
          </cell>
          <cell r="L109">
            <v>11861280</v>
          </cell>
          <cell r="N109">
            <v>988440</v>
          </cell>
          <cell r="O109">
            <v>988440</v>
          </cell>
          <cell r="P109">
            <v>988440</v>
          </cell>
          <cell r="Q109">
            <v>988440</v>
          </cell>
          <cell r="R109">
            <v>988440</v>
          </cell>
          <cell r="S109">
            <v>988440</v>
          </cell>
          <cell r="T109">
            <v>988440</v>
          </cell>
          <cell r="U109">
            <v>988440</v>
          </cell>
          <cell r="V109">
            <v>988440</v>
          </cell>
          <cell r="W109">
            <v>988440</v>
          </cell>
          <cell r="X109">
            <v>988440</v>
          </cell>
          <cell r="Y109">
            <v>988440</v>
          </cell>
        </row>
        <row r="110">
          <cell r="B110">
            <v>133</v>
          </cell>
          <cell r="C110">
            <v>10</v>
          </cell>
          <cell r="D110" t="str">
            <v>001</v>
          </cell>
          <cell r="E110">
            <v>99</v>
          </cell>
          <cell r="F110" t="str">
            <v>N/A</v>
          </cell>
          <cell r="G110">
            <v>133</v>
          </cell>
          <cell r="H110" t="str">
            <v>PROFESIONAL II</v>
          </cell>
          <cell r="I110">
            <v>1581840</v>
          </cell>
          <cell r="J110">
            <v>1</v>
          </cell>
          <cell r="K110">
            <v>12</v>
          </cell>
          <cell r="L110">
            <v>18982080</v>
          </cell>
          <cell r="N110">
            <v>1581840</v>
          </cell>
          <cell r="O110">
            <v>1581840</v>
          </cell>
          <cell r="P110">
            <v>1581840</v>
          </cell>
          <cell r="Q110">
            <v>1581840</v>
          </cell>
          <cell r="R110">
            <v>1581840</v>
          </cell>
          <cell r="S110">
            <v>1581840</v>
          </cell>
          <cell r="T110">
            <v>1581840</v>
          </cell>
          <cell r="U110">
            <v>1581840</v>
          </cell>
          <cell r="V110">
            <v>1581840</v>
          </cell>
          <cell r="W110">
            <v>1581840</v>
          </cell>
          <cell r="X110">
            <v>1581840</v>
          </cell>
          <cell r="Y110">
            <v>1581840</v>
          </cell>
        </row>
        <row r="111">
          <cell r="B111">
            <v>133</v>
          </cell>
          <cell r="C111">
            <v>10</v>
          </cell>
          <cell r="D111" t="str">
            <v>001</v>
          </cell>
          <cell r="E111">
            <v>99</v>
          </cell>
          <cell r="F111" t="str">
            <v>N/A</v>
          </cell>
          <cell r="G111">
            <v>133</v>
          </cell>
          <cell r="H111" t="str">
            <v>TÉCNICO</v>
          </cell>
          <cell r="I111">
            <v>998000</v>
          </cell>
          <cell r="J111">
            <v>1</v>
          </cell>
          <cell r="K111">
            <v>12</v>
          </cell>
          <cell r="L111">
            <v>11976000</v>
          </cell>
          <cell r="N111">
            <v>998000</v>
          </cell>
          <cell r="O111">
            <v>998000</v>
          </cell>
          <cell r="P111">
            <v>998000</v>
          </cell>
          <cell r="Q111">
            <v>998000</v>
          </cell>
          <cell r="R111">
            <v>998000</v>
          </cell>
          <cell r="S111">
            <v>998000</v>
          </cell>
          <cell r="T111">
            <v>998000</v>
          </cell>
          <cell r="U111">
            <v>998000</v>
          </cell>
          <cell r="V111">
            <v>998000</v>
          </cell>
          <cell r="W111">
            <v>998000</v>
          </cell>
          <cell r="X111">
            <v>998000</v>
          </cell>
          <cell r="Y111">
            <v>998000</v>
          </cell>
        </row>
        <row r="112">
          <cell r="B112">
            <v>137</v>
          </cell>
          <cell r="C112">
            <v>10</v>
          </cell>
          <cell r="D112">
            <v>1</v>
          </cell>
          <cell r="E112">
            <v>99</v>
          </cell>
          <cell r="F112" t="str">
            <v>GRATIFIC. P/ SERV. ESPECIALES</v>
          </cell>
          <cell r="L112">
            <v>373200000</v>
          </cell>
          <cell r="M112">
            <v>0</v>
          </cell>
          <cell r="N112">
            <v>31100000</v>
          </cell>
          <cell r="O112">
            <v>31100000</v>
          </cell>
          <cell r="P112">
            <v>31100000</v>
          </cell>
          <cell r="Q112">
            <v>31100000</v>
          </cell>
          <cell r="R112">
            <v>31100000</v>
          </cell>
          <cell r="S112">
            <v>31100000</v>
          </cell>
          <cell r="T112">
            <v>31100000</v>
          </cell>
          <cell r="U112">
            <v>31100000</v>
          </cell>
          <cell r="V112">
            <v>31100000</v>
          </cell>
          <cell r="W112">
            <v>31100000</v>
          </cell>
          <cell r="X112">
            <v>31100000</v>
          </cell>
          <cell r="Y112">
            <v>31100000</v>
          </cell>
        </row>
        <row r="113">
          <cell r="B113">
            <v>137</v>
          </cell>
          <cell r="C113">
            <v>10</v>
          </cell>
          <cell r="D113" t="str">
            <v>001</v>
          </cell>
          <cell r="E113">
            <v>99</v>
          </cell>
          <cell r="F113" t="str">
            <v>N/A</v>
          </cell>
          <cell r="G113">
            <v>137</v>
          </cell>
          <cell r="H113" t="str">
            <v>PROFESIONAL I</v>
          </cell>
          <cell r="I113">
            <v>3500000</v>
          </cell>
          <cell r="J113">
            <v>1</v>
          </cell>
          <cell r="K113">
            <v>12</v>
          </cell>
          <cell r="L113">
            <v>42000000</v>
          </cell>
          <cell r="N113">
            <v>3500000</v>
          </cell>
          <cell r="O113">
            <v>3500000</v>
          </cell>
          <cell r="P113">
            <v>3500000</v>
          </cell>
          <cell r="Q113">
            <v>3500000</v>
          </cell>
          <cell r="R113">
            <v>3500000</v>
          </cell>
          <cell r="S113">
            <v>3500000</v>
          </cell>
          <cell r="T113">
            <v>3500000</v>
          </cell>
          <cell r="U113">
            <v>3500000</v>
          </cell>
          <cell r="V113">
            <v>3500000</v>
          </cell>
          <cell r="W113">
            <v>3500000</v>
          </cell>
          <cell r="X113">
            <v>3500000</v>
          </cell>
          <cell r="Y113">
            <v>3500000</v>
          </cell>
        </row>
        <row r="114">
          <cell r="B114">
            <v>137</v>
          </cell>
          <cell r="C114">
            <v>10</v>
          </cell>
          <cell r="D114" t="str">
            <v>001</v>
          </cell>
          <cell r="E114">
            <v>99</v>
          </cell>
          <cell r="F114" t="str">
            <v>N/A</v>
          </cell>
          <cell r="G114">
            <v>137</v>
          </cell>
          <cell r="H114" t="str">
            <v>PROFESIONAL I</v>
          </cell>
          <cell r="I114">
            <v>3200000</v>
          </cell>
          <cell r="J114">
            <v>1</v>
          </cell>
          <cell r="K114">
            <v>12</v>
          </cell>
          <cell r="L114">
            <v>38400000</v>
          </cell>
          <cell r="N114">
            <v>3200000</v>
          </cell>
          <cell r="O114">
            <v>3200000</v>
          </cell>
          <cell r="P114">
            <v>3200000</v>
          </cell>
          <cell r="Q114">
            <v>3200000</v>
          </cell>
          <cell r="R114">
            <v>3200000</v>
          </cell>
          <cell r="S114">
            <v>3200000</v>
          </cell>
          <cell r="T114">
            <v>3200000</v>
          </cell>
          <cell r="U114">
            <v>3200000</v>
          </cell>
          <cell r="V114">
            <v>3200000</v>
          </cell>
          <cell r="W114">
            <v>3200000</v>
          </cell>
          <cell r="X114">
            <v>3200000</v>
          </cell>
          <cell r="Y114">
            <v>3200000</v>
          </cell>
        </row>
        <row r="115">
          <cell r="B115">
            <v>137</v>
          </cell>
          <cell r="C115">
            <v>10</v>
          </cell>
          <cell r="D115" t="str">
            <v>001</v>
          </cell>
          <cell r="E115">
            <v>99</v>
          </cell>
          <cell r="F115" t="str">
            <v>N/A</v>
          </cell>
          <cell r="G115">
            <v>137</v>
          </cell>
          <cell r="H115" t="str">
            <v>PROFESIONAL II</v>
          </cell>
          <cell r="I115">
            <v>3200000</v>
          </cell>
          <cell r="J115">
            <v>1</v>
          </cell>
          <cell r="K115">
            <v>12</v>
          </cell>
          <cell r="L115">
            <v>38400000</v>
          </cell>
          <cell r="N115">
            <v>3200000</v>
          </cell>
          <cell r="O115">
            <v>3200000</v>
          </cell>
          <cell r="P115">
            <v>3200000</v>
          </cell>
          <cell r="Q115">
            <v>3200000</v>
          </cell>
          <cell r="R115">
            <v>3200000</v>
          </cell>
          <cell r="S115">
            <v>3200000</v>
          </cell>
          <cell r="T115">
            <v>3200000</v>
          </cell>
          <cell r="U115">
            <v>3200000</v>
          </cell>
          <cell r="V115">
            <v>3200000</v>
          </cell>
          <cell r="W115">
            <v>3200000</v>
          </cell>
          <cell r="X115">
            <v>3200000</v>
          </cell>
          <cell r="Y115">
            <v>3200000</v>
          </cell>
        </row>
        <row r="116">
          <cell r="B116">
            <v>137</v>
          </cell>
          <cell r="C116">
            <v>10</v>
          </cell>
          <cell r="D116" t="str">
            <v>001</v>
          </cell>
          <cell r="E116">
            <v>99</v>
          </cell>
          <cell r="F116" t="str">
            <v>N/A</v>
          </cell>
          <cell r="G116">
            <v>137</v>
          </cell>
          <cell r="H116" t="str">
            <v>PROFESIONAL I</v>
          </cell>
          <cell r="I116">
            <v>3200000</v>
          </cell>
          <cell r="J116">
            <v>1</v>
          </cell>
          <cell r="K116">
            <v>12</v>
          </cell>
          <cell r="L116">
            <v>38400000</v>
          </cell>
          <cell r="N116">
            <v>3200000</v>
          </cell>
          <cell r="O116">
            <v>3200000</v>
          </cell>
          <cell r="P116">
            <v>3200000</v>
          </cell>
          <cell r="Q116">
            <v>3200000</v>
          </cell>
          <cell r="R116">
            <v>3200000</v>
          </cell>
          <cell r="S116">
            <v>3200000</v>
          </cell>
          <cell r="T116">
            <v>3200000</v>
          </cell>
          <cell r="U116">
            <v>3200000</v>
          </cell>
          <cell r="V116">
            <v>3200000</v>
          </cell>
          <cell r="W116">
            <v>3200000</v>
          </cell>
          <cell r="X116">
            <v>3200000</v>
          </cell>
          <cell r="Y116">
            <v>3200000</v>
          </cell>
        </row>
        <row r="117">
          <cell r="B117">
            <v>137</v>
          </cell>
          <cell r="C117">
            <v>10</v>
          </cell>
          <cell r="D117" t="str">
            <v>001</v>
          </cell>
          <cell r="E117">
            <v>99</v>
          </cell>
          <cell r="F117" t="str">
            <v>N/A</v>
          </cell>
          <cell r="G117">
            <v>137</v>
          </cell>
          <cell r="H117" t="str">
            <v>PROFESIONAL I</v>
          </cell>
          <cell r="I117">
            <v>2800000</v>
          </cell>
          <cell r="J117">
            <v>1</v>
          </cell>
          <cell r="K117">
            <v>12</v>
          </cell>
          <cell r="L117">
            <v>33600000</v>
          </cell>
          <cell r="N117">
            <v>2800000</v>
          </cell>
          <cell r="O117">
            <v>2800000</v>
          </cell>
          <cell r="P117">
            <v>2800000</v>
          </cell>
          <cell r="Q117">
            <v>2800000</v>
          </cell>
          <cell r="R117">
            <v>2800000</v>
          </cell>
          <cell r="S117">
            <v>2800000</v>
          </cell>
          <cell r="T117">
            <v>2800000</v>
          </cell>
          <cell r="U117">
            <v>2800000</v>
          </cell>
          <cell r="V117">
            <v>2800000</v>
          </cell>
          <cell r="W117">
            <v>2800000</v>
          </cell>
          <cell r="X117">
            <v>2800000</v>
          </cell>
          <cell r="Y117">
            <v>2800000</v>
          </cell>
        </row>
        <row r="118">
          <cell r="B118">
            <v>137</v>
          </cell>
          <cell r="C118">
            <v>10</v>
          </cell>
          <cell r="D118" t="str">
            <v>001</v>
          </cell>
          <cell r="E118">
            <v>99</v>
          </cell>
          <cell r="F118" t="str">
            <v>N/A</v>
          </cell>
          <cell r="G118">
            <v>137</v>
          </cell>
          <cell r="H118" t="str">
            <v>PROFESIONAL II</v>
          </cell>
          <cell r="I118">
            <v>2200000</v>
          </cell>
          <cell r="J118">
            <v>1</v>
          </cell>
          <cell r="K118">
            <v>12</v>
          </cell>
          <cell r="L118">
            <v>26400000</v>
          </cell>
          <cell r="N118">
            <v>2200000</v>
          </cell>
          <cell r="O118">
            <v>2200000</v>
          </cell>
          <cell r="P118">
            <v>2200000</v>
          </cell>
          <cell r="Q118">
            <v>2200000</v>
          </cell>
          <cell r="R118">
            <v>2200000</v>
          </cell>
          <cell r="S118">
            <v>2200000</v>
          </cell>
          <cell r="T118">
            <v>2200000</v>
          </cell>
          <cell r="U118">
            <v>2200000</v>
          </cell>
          <cell r="V118">
            <v>2200000</v>
          </cell>
          <cell r="W118">
            <v>2200000</v>
          </cell>
          <cell r="X118">
            <v>2200000</v>
          </cell>
          <cell r="Y118">
            <v>2200000</v>
          </cell>
        </row>
        <row r="119">
          <cell r="B119">
            <v>137</v>
          </cell>
          <cell r="C119">
            <v>10</v>
          </cell>
          <cell r="D119" t="str">
            <v>001</v>
          </cell>
          <cell r="E119">
            <v>99</v>
          </cell>
          <cell r="F119" t="str">
            <v>N/A</v>
          </cell>
          <cell r="G119">
            <v>137</v>
          </cell>
          <cell r="H119" t="str">
            <v>PROFESIONAL II</v>
          </cell>
          <cell r="I119">
            <v>2200000</v>
          </cell>
          <cell r="J119">
            <v>1</v>
          </cell>
          <cell r="K119">
            <v>12</v>
          </cell>
          <cell r="L119">
            <v>26400000</v>
          </cell>
          <cell r="N119">
            <v>2200000</v>
          </cell>
          <cell r="O119">
            <v>2200000</v>
          </cell>
          <cell r="P119">
            <v>2200000</v>
          </cell>
          <cell r="Q119">
            <v>2200000</v>
          </cell>
          <cell r="R119">
            <v>2200000</v>
          </cell>
          <cell r="S119">
            <v>2200000</v>
          </cell>
          <cell r="T119">
            <v>2200000</v>
          </cell>
          <cell r="U119">
            <v>2200000</v>
          </cell>
          <cell r="V119">
            <v>2200000</v>
          </cell>
          <cell r="W119">
            <v>2200000</v>
          </cell>
          <cell r="X119">
            <v>2200000</v>
          </cell>
          <cell r="Y119">
            <v>2200000</v>
          </cell>
        </row>
        <row r="120">
          <cell r="B120">
            <v>137</v>
          </cell>
          <cell r="C120">
            <v>10</v>
          </cell>
          <cell r="D120" t="str">
            <v>001</v>
          </cell>
          <cell r="E120">
            <v>99</v>
          </cell>
          <cell r="F120" t="str">
            <v>N/A</v>
          </cell>
          <cell r="G120">
            <v>137</v>
          </cell>
          <cell r="H120" t="str">
            <v>TÉCNICO</v>
          </cell>
          <cell r="I120">
            <v>1800000</v>
          </cell>
          <cell r="J120">
            <v>1</v>
          </cell>
          <cell r="K120">
            <v>12</v>
          </cell>
          <cell r="L120">
            <v>21600000</v>
          </cell>
          <cell r="N120">
            <v>1800000</v>
          </cell>
          <cell r="O120">
            <v>1800000</v>
          </cell>
          <cell r="P120">
            <v>1800000</v>
          </cell>
          <cell r="Q120">
            <v>1800000</v>
          </cell>
          <cell r="R120">
            <v>1800000</v>
          </cell>
          <cell r="S120">
            <v>1800000</v>
          </cell>
          <cell r="T120">
            <v>1800000</v>
          </cell>
          <cell r="U120">
            <v>1800000</v>
          </cell>
          <cell r="V120">
            <v>1800000</v>
          </cell>
          <cell r="W120">
            <v>1800000</v>
          </cell>
          <cell r="X120">
            <v>1800000</v>
          </cell>
          <cell r="Y120">
            <v>1800000</v>
          </cell>
        </row>
        <row r="121">
          <cell r="B121">
            <v>137</v>
          </cell>
          <cell r="C121">
            <v>10</v>
          </cell>
          <cell r="D121" t="str">
            <v>001</v>
          </cell>
          <cell r="E121">
            <v>99</v>
          </cell>
          <cell r="F121" t="str">
            <v>N/A</v>
          </cell>
          <cell r="G121">
            <v>137</v>
          </cell>
          <cell r="H121" t="str">
            <v>TÉCNICO</v>
          </cell>
          <cell r="I121">
            <v>1800000</v>
          </cell>
          <cell r="J121">
            <v>1</v>
          </cell>
          <cell r="K121">
            <v>12</v>
          </cell>
          <cell r="L121">
            <v>21600000</v>
          </cell>
          <cell r="N121">
            <v>1800000</v>
          </cell>
          <cell r="O121">
            <v>1800000</v>
          </cell>
          <cell r="P121">
            <v>1800000</v>
          </cell>
          <cell r="Q121">
            <v>1800000</v>
          </cell>
          <cell r="R121">
            <v>1800000</v>
          </cell>
          <cell r="S121">
            <v>1800000</v>
          </cell>
          <cell r="T121">
            <v>1800000</v>
          </cell>
          <cell r="U121">
            <v>1800000</v>
          </cell>
          <cell r="V121">
            <v>1800000</v>
          </cell>
          <cell r="W121">
            <v>1800000</v>
          </cell>
          <cell r="X121">
            <v>1800000</v>
          </cell>
          <cell r="Y121">
            <v>1800000</v>
          </cell>
        </row>
        <row r="122">
          <cell r="B122">
            <v>137</v>
          </cell>
          <cell r="C122">
            <v>10</v>
          </cell>
          <cell r="D122" t="str">
            <v>001</v>
          </cell>
          <cell r="E122">
            <v>99</v>
          </cell>
          <cell r="F122" t="str">
            <v>N/A</v>
          </cell>
          <cell r="G122">
            <v>137</v>
          </cell>
          <cell r="H122" t="str">
            <v>TÉCNICO</v>
          </cell>
          <cell r="I122">
            <v>1800000</v>
          </cell>
          <cell r="J122">
            <v>1</v>
          </cell>
          <cell r="K122">
            <v>12</v>
          </cell>
          <cell r="L122">
            <v>21600000</v>
          </cell>
          <cell r="N122">
            <v>1800000</v>
          </cell>
          <cell r="O122">
            <v>1800000</v>
          </cell>
          <cell r="P122">
            <v>1800000</v>
          </cell>
          <cell r="Q122">
            <v>1800000</v>
          </cell>
          <cell r="R122">
            <v>1800000</v>
          </cell>
          <cell r="S122">
            <v>1800000</v>
          </cell>
          <cell r="T122">
            <v>1800000</v>
          </cell>
          <cell r="U122">
            <v>1800000</v>
          </cell>
          <cell r="V122">
            <v>1800000</v>
          </cell>
          <cell r="W122">
            <v>1800000</v>
          </cell>
          <cell r="X122">
            <v>1800000</v>
          </cell>
          <cell r="Y122">
            <v>1800000</v>
          </cell>
        </row>
        <row r="123">
          <cell r="B123">
            <v>137</v>
          </cell>
          <cell r="C123">
            <v>10</v>
          </cell>
          <cell r="D123" t="str">
            <v>001</v>
          </cell>
          <cell r="E123">
            <v>99</v>
          </cell>
          <cell r="F123" t="str">
            <v>N/A</v>
          </cell>
          <cell r="G123">
            <v>137</v>
          </cell>
          <cell r="H123" t="str">
            <v>PROFESIONAL II</v>
          </cell>
          <cell r="I123">
            <v>1800000</v>
          </cell>
          <cell r="J123">
            <v>1</v>
          </cell>
          <cell r="K123">
            <v>12</v>
          </cell>
          <cell r="L123">
            <v>21600000</v>
          </cell>
          <cell r="N123">
            <v>1800000</v>
          </cell>
          <cell r="O123">
            <v>1800000</v>
          </cell>
          <cell r="P123">
            <v>1800000</v>
          </cell>
          <cell r="Q123">
            <v>1800000</v>
          </cell>
          <cell r="R123">
            <v>1800000</v>
          </cell>
          <cell r="S123">
            <v>1800000</v>
          </cell>
          <cell r="T123">
            <v>1800000</v>
          </cell>
          <cell r="U123">
            <v>1800000</v>
          </cell>
          <cell r="V123">
            <v>1800000</v>
          </cell>
          <cell r="W123">
            <v>1800000</v>
          </cell>
          <cell r="X123">
            <v>1800000</v>
          </cell>
          <cell r="Y123">
            <v>1800000</v>
          </cell>
        </row>
        <row r="124">
          <cell r="B124">
            <v>137</v>
          </cell>
          <cell r="C124">
            <v>10</v>
          </cell>
          <cell r="D124" t="str">
            <v>001</v>
          </cell>
          <cell r="E124">
            <v>99</v>
          </cell>
          <cell r="F124" t="str">
            <v>N/A</v>
          </cell>
          <cell r="G124">
            <v>137</v>
          </cell>
          <cell r="H124" t="str">
            <v>TÉCNICO</v>
          </cell>
          <cell r="I124">
            <v>1800000</v>
          </cell>
          <cell r="J124">
            <v>1</v>
          </cell>
          <cell r="K124">
            <v>12</v>
          </cell>
          <cell r="L124">
            <v>21600000</v>
          </cell>
          <cell r="N124">
            <v>1800000</v>
          </cell>
          <cell r="O124">
            <v>1800000</v>
          </cell>
          <cell r="P124">
            <v>1800000</v>
          </cell>
          <cell r="Q124">
            <v>1800000</v>
          </cell>
          <cell r="R124">
            <v>1800000</v>
          </cell>
          <cell r="S124">
            <v>1800000</v>
          </cell>
          <cell r="T124">
            <v>1800000</v>
          </cell>
          <cell r="U124">
            <v>1800000</v>
          </cell>
          <cell r="V124">
            <v>1800000</v>
          </cell>
          <cell r="W124">
            <v>1800000</v>
          </cell>
          <cell r="X124">
            <v>1800000</v>
          </cell>
          <cell r="Y124">
            <v>1800000</v>
          </cell>
        </row>
        <row r="125">
          <cell r="B125">
            <v>137</v>
          </cell>
          <cell r="C125">
            <v>10</v>
          </cell>
          <cell r="D125" t="str">
            <v>001</v>
          </cell>
          <cell r="E125">
            <v>99</v>
          </cell>
          <cell r="F125" t="str">
            <v>N/A</v>
          </cell>
          <cell r="G125">
            <v>137</v>
          </cell>
          <cell r="H125" t="str">
            <v>TÉCNICO</v>
          </cell>
          <cell r="I125">
            <v>1800000</v>
          </cell>
          <cell r="J125">
            <v>1</v>
          </cell>
          <cell r="K125">
            <v>12</v>
          </cell>
          <cell r="L125">
            <v>21600000</v>
          </cell>
          <cell r="N125">
            <v>1800000</v>
          </cell>
          <cell r="O125">
            <v>1800000</v>
          </cell>
          <cell r="P125">
            <v>1800000</v>
          </cell>
          <cell r="Q125">
            <v>1800000</v>
          </cell>
          <cell r="R125">
            <v>1800000</v>
          </cell>
          <cell r="S125">
            <v>1800000</v>
          </cell>
          <cell r="T125">
            <v>1800000</v>
          </cell>
          <cell r="U125">
            <v>1800000</v>
          </cell>
          <cell r="V125">
            <v>1800000</v>
          </cell>
          <cell r="W125">
            <v>1800000</v>
          </cell>
          <cell r="X125">
            <v>1800000</v>
          </cell>
          <cell r="Y125">
            <v>1800000</v>
          </cell>
        </row>
        <row r="126">
          <cell r="B126">
            <v>141</v>
          </cell>
          <cell r="C126">
            <v>20</v>
          </cell>
          <cell r="D126">
            <v>401</v>
          </cell>
          <cell r="E126">
            <v>99</v>
          </cell>
          <cell r="F126" t="str">
            <v>CONTRACION DE PERSONAL TÉCNICO</v>
          </cell>
          <cell r="L126">
            <v>108000000</v>
          </cell>
        </row>
        <row r="127">
          <cell r="B127">
            <v>141</v>
          </cell>
          <cell r="C127">
            <v>20</v>
          </cell>
          <cell r="D127">
            <v>401</v>
          </cell>
          <cell r="E127">
            <v>99</v>
          </cell>
          <cell r="F127" t="str">
            <v>N/A</v>
          </cell>
          <cell r="G127">
            <v>141</v>
          </cell>
          <cell r="H127" t="str">
            <v>Tecnicos</v>
          </cell>
          <cell r="I127">
            <v>4500000</v>
          </cell>
          <cell r="J127">
            <v>2</v>
          </cell>
          <cell r="K127">
            <v>12</v>
          </cell>
          <cell r="L127">
            <v>108000000</v>
          </cell>
        </row>
        <row r="128">
          <cell r="B128">
            <v>141</v>
          </cell>
          <cell r="C128">
            <v>10</v>
          </cell>
          <cell r="D128">
            <v>1</v>
          </cell>
          <cell r="E128">
            <v>99</v>
          </cell>
          <cell r="F128" t="str">
            <v>CONTRACION DE PERSONAL TÉCNICO</v>
          </cell>
          <cell r="L128">
            <v>10800000</v>
          </cell>
        </row>
        <row r="129">
          <cell r="B129">
            <v>141</v>
          </cell>
          <cell r="C129">
            <v>10</v>
          </cell>
          <cell r="D129">
            <v>1</v>
          </cell>
          <cell r="E129">
            <v>99</v>
          </cell>
          <cell r="F129" t="str">
            <v>N/A</v>
          </cell>
          <cell r="G129">
            <v>141</v>
          </cell>
          <cell r="H129" t="str">
            <v>Tecnicos</v>
          </cell>
          <cell r="I129">
            <v>450000</v>
          </cell>
          <cell r="J129">
            <v>2</v>
          </cell>
          <cell r="K129">
            <v>12</v>
          </cell>
          <cell r="L129">
            <v>10800000</v>
          </cell>
        </row>
        <row r="130">
          <cell r="B130">
            <v>145</v>
          </cell>
          <cell r="C130">
            <v>20</v>
          </cell>
          <cell r="D130">
            <v>401</v>
          </cell>
          <cell r="E130">
            <v>99</v>
          </cell>
          <cell r="F130" t="str">
            <v>HONORARIOS PROFESIONALES</v>
          </cell>
          <cell r="L130">
            <v>3871335000</v>
          </cell>
          <cell r="N130">
            <v>284200000</v>
          </cell>
          <cell r="O130">
            <v>284200000</v>
          </cell>
          <cell r="P130">
            <v>284200000</v>
          </cell>
          <cell r="Q130">
            <v>284200000</v>
          </cell>
          <cell r="R130">
            <v>284200000</v>
          </cell>
          <cell r="S130">
            <v>284200000</v>
          </cell>
          <cell r="T130">
            <v>284200000</v>
          </cell>
          <cell r="U130">
            <v>284200000</v>
          </cell>
          <cell r="V130">
            <v>284200000</v>
          </cell>
          <cell r="W130">
            <v>284200000</v>
          </cell>
          <cell r="X130">
            <v>284200000</v>
          </cell>
          <cell r="Y130">
            <v>284200000</v>
          </cell>
        </row>
        <row r="131">
          <cell r="A131">
            <v>4</v>
          </cell>
          <cell r="B131">
            <v>145</v>
          </cell>
          <cell r="C131">
            <v>20</v>
          </cell>
          <cell r="D131">
            <v>401</v>
          </cell>
          <cell r="E131">
            <v>99</v>
          </cell>
          <cell r="F131" t="str">
            <v>N/A</v>
          </cell>
          <cell r="G131">
            <v>145</v>
          </cell>
          <cell r="H131" t="str">
            <v xml:space="preserve">Coordinador general de la Unidad </v>
          </cell>
          <cell r="I131">
            <v>23100000</v>
          </cell>
          <cell r="J131">
            <v>1</v>
          </cell>
          <cell r="K131">
            <v>12</v>
          </cell>
          <cell r="L131">
            <v>277200000</v>
          </cell>
          <cell r="N131">
            <v>23100000</v>
          </cell>
          <cell r="O131">
            <v>23100000</v>
          </cell>
          <cell r="P131">
            <v>23100000</v>
          </cell>
          <cell r="Q131">
            <v>23100000</v>
          </cell>
          <cell r="R131">
            <v>23100000</v>
          </cell>
          <cell r="S131">
            <v>23100000</v>
          </cell>
          <cell r="T131">
            <v>23100000</v>
          </cell>
          <cell r="U131">
            <v>23100000</v>
          </cell>
          <cell r="V131">
            <v>23100000</v>
          </cell>
          <cell r="W131">
            <v>23100000</v>
          </cell>
          <cell r="X131">
            <v>23100000</v>
          </cell>
          <cell r="Y131">
            <v>23100000</v>
          </cell>
        </row>
        <row r="132">
          <cell r="A132">
            <v>4</v>
          </cell>
          <cell r="B132">
            <v>145</v>
          </cell>
          <cell r="C132">
            <v>20</v>
          </cell>
          <cell r="D132">
            <v>401</v>
          </cell>
          <cell r="E132">
            <v>99</v>
          </cell>
          <cell r="F132" t="str">
            <v>N/A</v>
          </cell>
          <cell r="G132">
            <v>145</v>
          </cell>
          <cell r="H132" t="str">
            <v>Especialista en adquisiciones senior</v>
          </cell>
          <cell r="I132">
            <v>14175000</v>
          </cell>
          <cell r="J132">
            <v>1</v>
          </cell>
          <cell r="K132">
            <v>12</v>
          </cell>
          <cell r="L132">
            <v>170100000</v>
          </cell>
          <cell r="N132">
            <v>14175000</v>
          </cell>
          <cell r="O132">
            <v>14175000</v>
          </cell>
          <cell r="P132">
            <v>14175000</v>
          </cell>
          <cell r="Q132">
            <v>14175000</v>
          </cell>
          <cell r="R132">
            <v>14175000</v>
          </cell>
          <cell r="S132">
            <v>14175000</v>
          </cell>
          <cell r="T132">
            <v>14175000</v>
          </cell>
          <cell r="U132">
            <v>14175000</v>
          </cell>
          <cell r="V132">
            <v>14175000</v>
          </cell>
          <cell r="W132">
            <v>14175000</v>
          </cell>
          <cell r="X132">
            <v>14175000</v>
          </cell>
          <cell r="Y132">
            <v>14175000</v>
          </cell>
        </row>
        <row r="133">
          <cell r="A133">
            <v>4</v>
          </cell>
          <cell r="B133">
            <v>145</v>
          </cell>
          <cell r="C133">
            <v>20</v>
          </cell>
          <cell r="D133">
            <v>401</v>
          </cell>
          <cell r="E133">
            <v>99</v>
          </cell>
          <cell r="F133" t="str">
            <v>N/A</v>
          </cell>
          <cell r="G133">
            <v>145</v>
          </cell>
          <cell r="H133" t="str">
            <v xml:space="preserve">Especialista ambiental </v>
          </cell>
          <cell r="I133">
            <v>14175000</v>
          </cell>
          <cell r="J133">
            <v>1</v>
          </cell>
          <cell r="K133">
            <v>12</v>
          </cell>
          <cell r="L133">
            <v>170100000</v>
          </cell>
          <cell r="N133">
            <v>14175000</v>
          </cell>
          <cell r="O133">
            <v>14175000</v>
          </cell>
          <cell r="P133">
            <v>14175000</v>
          </cell>
          <cell r="Q133">
            <v>14175000</v>
          </cell>
          <cell r="R133">
            <v>14175000</v>
          </cell>
          <cell r="S133">
            <v>14175000</v>
          </cell>
          <cell r="T133">
            <v>14175000</v>
          </cell>
          <cell r="U133">
            <v>14175000</v>
          </cell>
          <cell r="V133">
            <v>14175000</v>
          </cell>
          <cell r="W133">
            <v>14175000</v>
          </cell>
          <cell r="X133">
            <v>14175000</v>
          </cell>
          <cell r="Y133">
            <v>14175000</v>
          </cell>
        </row>
        <row r="134">
          <cell r="A134">
            <v>4</v>
          </cell>
          <cell r="B134">
            <v>145</v>
          </cell>
          <cell r="C134">
            <v>20</v>
          </cell>
          <cell r="D134">
            <v>401</v>
          </cell>
          <cell r="E134">
            <v>99</v>
          </cell>
          <cell r="F134" t="str">
            <v>N/A</v>
          </cell>
          <cell r="G134">
            <v>145</v>
          </cell>
          <cell r="H134" t="str">
            <v>Especialista Social (RU)</v>
          </cell>
          <cell r="I134">
            <v>14175000</v>
          </cell>
          <cell r="J134">
            <v>1</v>
          </cell>
          <cell r="K134">
            <v>12</v>
          </cell>
          <cell r="L134">
            <v>170100000</v>
          </cell>
          <cell r="N134">
            <v>14175000</v>
          </cell>
          <cell r="O134">
            <v>14175000</v>
          </cell>
          <cell r="P134">
            <v>14175000</v>
          </cell>
          <cell r="Q134">
            <v>14175000</v>
          </cell>
          <cell r="R134">
            <v>14175000</v>
          </cell>
          <cell r="S134">
            <v>14175000</v>
          </cell>
          <cell r="T134">
            <v>14175000</v>
          </cell>
          <cell r="U134">
            <v>14175000</v>
          </cell>
          <cell r="V134">
            <v>14175000</v>
          </cell>
          <cell r="W134">
            <v>14175000</v>
          </cell>
          <cell r="X134">
            <v>14175000</v>
          </cell>
          <cell r="Y134">
            <v>14175000</v>
          </cell>
        </row>
        <row r="135">
          <cell r="A135">
            <v>4</v>
          </cell>
          <cell r="B135">
            <v>145</v>
          </cell>
          <cell r="C135">
            <v>20</v>
          </cell>
          <cell r="D135">
            <v>401</v>
          </cell>
          <cell r="E135">
            <v>99</v>
          </cell>
          <cell r="F135" t="str">
            <v>N/A</v>
          </cell>
          <cell r="G135">
            <v>145</v>
          </cell>
          <cell r="H135" t="str">
            <v>Especialista Urbanistico Arq</v>
          </cell>
          <cell r="I135">
            <v>14175000</v>
          </cell>
          <cell r="J135">
            <v>1</v>
          </cell>
          <cell r="K135">
            <v>12</v>
          </cell>
          <cell r="L135">
            <v>170100000</v>
          </cell>
          <cell r="N135">
            <v>14175000</v>
          </cell>
          <cell r="O135">
            <v>14175000</v>
          </cell>
          <cell r="P135">
            <v>14175000</v>
          </cell>
          <cell r="Q135">
            <v>14175000</v>
          </cell>
          <cell r="R135">
            <v>14175000</v>
          </cell>
          <cell r="S135">
            <v>14175000</v>
          </cell>
          <cell r="T135">
            <v>14175000</v>
          </cell>
          <cell r="U135">
            <v>14175000</v>
          </cell>
          <cell r="V135">
            <v>14175000</v>
          </cell>
          <cell r="W135">
            <v>14175000</v>
          </cell>
          <cell r="X135">
            <v>14175000</v>
          </cell>
          <cell r="Y135">
            <v>14175000</v>
          </cell>
        </row>
        <row r="136">
          <cell r="A136">
            <v>4</v>
          </cell>
          <cell r="B136">
            <v>145</v>
          </cell>
          <cell r="C136">
            <v>20</v>
          </cell>
          <cell r="D136">
            <v>401</v>
          </cell>
          <cell r="E136">
            <v>99</v>
          </cell>
          <cell r="F136" t="str">
            <v>N/A</v>
          </cell>
          <cell r="G136">
            <v>145</v>
          </cell>
          <cell r="H136" t="str">
            <v>Especialista en insfraestructura y obras civiles</v>
          </cell>
          <cell r="I136">
            <v>14175000</v>
          </cell>
          <cell r="J136">
            <v>1</v>
          </cell>
          <cell r="K136">
            <v>12</v>
          </cell>
          <cell r="L136">
            <v>170100000</v>
          </cell>
          <cell r="N136">
            <v>14175000</v>
          </cell>
          <cell r="O136">
            <v>14175000</v>
          </cell>
          <cell r="P136">
            <v>14175000</v>
          </cell>
          <cell r="Q136">
            <v>14175000</v>
          </cell>
          <cell r="R136">
            <v>14175000</v>
          </cell>
          <cell r="S136">
            <v>14175000</v>
          </cell>
          <cell r="T136">
            <v>14175000</v>
          </cell>
          <cell r="U136">
            <v>14175000</v>
          </cell>
          <cell r="V136">
            <v>14175000</v>
          </cell>
          <cell r="W136">
            <v>14175000</v>
          </cell>
          <cell r="X136">
            <v>14175000</v>
          </cell>
          <cell r="Y136">
            <v>14175000</v>
          </cell>
        </row>
        <row r="137">
          <cell r="A137">
            <v>4</v>
          </cell>
          <cell r="B137">
            <v>145</v>
          </cell>
          <cell r="C137">
            <v>20</v>
          </cell>
          <cell r="D137">
            <v>401</v>
          </cell>
          <cell r="E137">
            <v>99</v>
          </cell>
          <cell r="F137" t="str">
            <v>N/A</v>
          </cell>
          <cell r="G137">
            <v>145</v>
          </cell>
          <cell r="H137" t="str">
            <v>Asistente Especialista en Obras Civiles</v>
          </cell>
          <cell r="I137">
            <v>10266666.666666666</v>
          </cell>
          <cell r="J137">
            <v>1</v>
          </cell>
          <cell r="K137">
            <v>12</v>
          </cell>
          <cell r="L137">
            <v>123200000</v>
          </cell>
          <cell r="N137">
            <v>10266666.666666666</v>
          </cell>
          <cell r="O137">
            <v>10266666.666666666</v>
          </cell>
          <cell r="P137">
            <v>10266666.666666666</v>
          </cell>
          <cell r="Q137">
            <v>10266666.666666666</v>
          </cell>
          <cell r="R137">
            <v>10266666.666666666</v>
          </cell>
          <cell r="S137">
            <v>10266666.666666666</v>
          </cell>
          <cell r="T137">
            <v>10266666.666666666</v>
          </cell>
          <cell r="U137">
            <v>10266666.666666666</v>
          </cell>
          <cell r="V137">
            <v>10266666.666666666</v>
          </cell>
          <cell r="W137">
            <v>10266666.666666666</v>
          </cell>
          <cell r="X137">
            <v>10266666.666666666</v>
          </cell>
          <cell r="Y137">
            <v>10266666.666666666</v>
          </cell>
        </row>
        <row r="138">
          <cell r="A138">
            <v>4</v>
          </cell>
          <cell r="B138">
            <v>145</v>
          </cell>
          <cell r="C138">
            <v>20</v>
          </cell>
          <cell r="D138">
            <v>401</v>
          </cell>
          <cell r="E138">
            <v>99</v>
          </cell>
          <cell r="F138" t="str">
            <v>N/A</v>
          </cell>
          <cell r="G138">
            <v>145</v>
          </cell>
          <cell r="H138" t="str">
            <v xml:space="preserve">Coordinador Tecnico de la Unidad </v>
          </cell>
          <cell r="I138">
            <v>17325000</v>
          </cell>
          <cell r="J138">
            <v>1</v>
          </cell>
          <cell r="K138">
            <v>12</v>
          </cell>
          <cell r="L138">
            <v>207900000</v>
          </cell>
          <cell r="N138">
            <v>17325000</v>
          </cell>
          <cell r="O138">
            <v>17325000</v>
          </cell>
          <cell r="P138">
            <v>17325000</v>
          </cell>
          <cell r="Q138">
            <v>17325000</v>
          </cell>
          <cell r="R138">
            <v>17325000</v>
          </cell>
          <cell r="S138">
            <v>17325000</v>
          </cell>
          <cell r="T138">
            <v>17325000</v>
          </cell>
          <cell r="U138">
            <v>17325000</v>
          </cell>
          <cell r="V138">
            <v>17325000</v>
          </cell>
          <cell r="W138">
            <v>17325000</v>
          </cell>
          <cell r="X138">
            <v>17325000</v>
          </cell>
          <cell r="Y138">
            <v>17325000</v>
          </cell>
        </row>
        <row r="139">
          <cell r="A139">
            <v>4</v>
          </cell>
          <cell r="B139">
            <v>145</v>
          </cell>
          <cell r="C139">
            <v>20</v>
          </cell>
          <cell r="D139">
            <v>401</v>
          </cell>
          <cell r="E139">
            <v>99</v>
          </cell>
          <cell r="F139" t="str">
            <v>N/A</v>
          </cell>
          <cell r="G139">
            <v>145</v>
          </cell>
          <cell r="H139" t="str">
            <v xml:space="preserve">Asistente Tecnico de la Coordinación  </v>
          </cell>
          <cell r="I139">
            <v>10500000</v>
          </cell>
          <cell r="J139">
            <v>1</v>
          </cell>
          <cell r="K139">
            <v>12</v>
          </cell>
          <cell r="L139">
            <v>126000000</v>
          </cell>
          <cell r="N139">
            <v>10500000</v>
          </cell>
          <cell r="O139">
            <v>10500000</v>
          </cell>
          <cell r="P139">
            <v>10500000</v>
          </cell>
          <cell r="Q139">
            <v>10500000</v>
          </cell>
          <cell r="R139">
            <v>10500000</v>
          </cell>
          <cell r="S139">
            <v>10500000</v>
          </cell>
          <cell r="T139">
            <v>10500000</v>
          </cell>
          <cell r="U139">
            <v>10500000</v>
          </cell>
          <cell r="V139">
            <v>10500000</v>
          </cell>
          <cell r="W139">
            <v>10500000</v>
          </cell>
          <cell r="X139">
            <v>10500000</v>
          </cell>
          <cell r="Y139">
            <v>10500000</v>
          </cell>
        </row>
        <row r="140">
          <cell r="A140">
            <v>4</v>
          </cell>
          <cell r="B140">
            <v>145</v>
          </cell>
          <cell r="C140">
            <v>20</v>
          </cell>
          <cell r="D140">
            <v>401</v>
          </cell>
          <cell r="E140">
            <v>99</v>
          </cell>
          <cell r="F140" t="str">
            <v>N/A</v>
          </cell>
          <cell r="G140">
            <v>145</v>
          </cell>
          <cell r="H140" t="str">
            <v xml:space="preserve"> Especialista en Infraestructura vial senior</v>
          </cell>
          <cell r="I140">
            <v>14175000</v>
          </cell>
          <cell r="J140">
            <v>1</v>
          </cell>
          <cell r="K140">
            <v>12</v>
          </cell>
          <cell r="L140">
            <v>170100000</v>
          </cell>
          <cell r="N140">
            <v>14175000</v>
          </cell>
          <cell r="O140">
            <v>14175000</v>
          </cell>
          <cell r="P140">
            <v>14175000</v>
          </cell>
          <cell r="Q140">
            <v>14175000</v>
          </cell>
          <cell r="R140">
            <v>14175000</v>
          </cell>
          <cell r="S140">
            <v>14175000</v>
          </cell>
          <cell r="T140">
            <v>14175000</v>
          </cell>
          <cell r="U140">
            <v>14175000</v>
          </cell>
          <cell r="V140">
            <v>14175000</v>
          </cell>
          <cell r="W140">
            <v>14175000</v>
          </cell>
          <cell r="X140">
            <v>14175000</v>
          </cell>
          <cell r="Y140">
            <v>14175000</v>
          </cell>
        </row>
        <row r="141">
          <cell r="A141">
            <v>4</v>
          </cell>
          <cell r="B141">
            <v>145</v>
          </cell>
          <cell r="C141">
            <v>20</v>
          </cell>
          <cell r="D141">
            <v>401</v>
          </cell>
          <cell r="E141">
            <v>99</v>
          </cell>
          <cell r="F141" t="str">
            <v>N/A</v>
          </cell>
          <cell r="G141">
            <v>145</v>
          </cell>
          <cell r="H141" t="str">
            <v>Especialista en Infraestructura vial senior</v>
          </cell>
          <cell r="I141">
            <v>14175000</v>
          </cell>
          <cell r="J141">
            <v>1</v>
          </cell>
          <cell r="K141">
            <v>12</v>
          </cell>
          <cell r="L141">
            <v>170100000</v>
          </cell>
          <cell r="N141">
            <v>14175000</v>
          </cell>
          <cell r="O141">
            <v>14175000</v>
          </cell>
          <cell r="P141">
            <v>14175000</v>
          </cell>
          <cell r="Q141">
            <v>14175000</v>
          </cell>
          <cell r="R141">
            <v>14175000</v>
          </cell>
          <cell r="S141">
            <v>14175000</v>
          </cell>
          <cell r="T141">
            <v>14175000</v>
          </cell>
          <cell r="U141">
            <v>14175000</v>
          </cell>
          <cell r="V141">
            <v>14175000</v>
          </cell>
          <cell r="W141">
            <v>14175000</v>
          </cell>
          <cell r="X141">
            <v>14175000</v>
          </cell>
          <cell r="Y141">
            <v>14175000</v>
          </cell>
        </row>
        <row r="142">
          <cell r="A142">
            <v>4</v>
          </cell>
          <cell r="B142">
            <v>145</v>
          </cell>
          <cell r="C142">
            <v>20</v>
          </cell>
          <cell r="D142">
            <v>401</v>
          </cell>
          <cell r="E142">
            <v>99</v>
          </cell>
          <cell r="F142" t="str">
            <v>N/A</v>
          </cell>
          <cell r="G142">
            <v>145</v>
          </cell>
          <cell r="H142" t="str">
            <v>Especialista en Operaciones Sistema Transporte</v>
          </cell>
          <cell r="I142">
            <v>14175000</v>
          </cell>
          <cell r="J142">
            <v>1</v>
          </cell>
          <cell r="K142">
            <v>12</v>
          </cell>
          <cell r="L142">
            <v>170100000</v>
          </cell>
          <cell r="N142">
            <v>14175000</v>
          </cell>
          <cell r="O142">
            <v>14175000</v>
          </cell>
          <cell r="P142">
            <v>14175000</v>
          </cell>
          <cell r="Q142">
            <v>14175000</v>
          </cell>
          <cell r="R142">
            <v>14175000</v>
          </cell>
          <cell r="S142">
            <v>14175000</v>
          </cell>
          <cell r="T142">
            <v>14175000</v>
          </cell>
          <cell r="U142">
            <v>14175000</v>
          </cell>
          <cell r="V142">
            <v>14175000</v>
          </cell>
          <cell r="W142">
            <v>14175000</v>
          </cell>
          <cell r="X142">
            <v>14175000</v>
          </cell>
          <cell r="Y142">
            <v>14175000</v>
          </cell>
        </row>
        <row r="143">
          <cell r="A143">
            <v>4</v>
          </cell>
          <cell r="B143">
            <v>145</v>
          </cell>
          <cell r="C143">
            <v>20</v>
          </cell>
          <cell r="D143">
            <v>401</v>
          </cell>
          <cell r="E143">
            <v>99</v>
          </cell>
          <cell r="F143" t="str">
            <v>N/A</v>
          </cell>
          <cell r="G143">
            <v>145</v>
          </cell>
          <cell r="H143" t="str">
            <v xml:space="preserve">Asistente Especialista en Operaciones </v>
          </cell>
          <cell r="I143">
            <v>10266666.666666666</v>
          </cell>
          <cell r="J143">
            <v>1</v>
          </cell>
          <cell r="K143">
            <v>12</v>
          </cell>
          <cell r="L143">
            <v>123200000</v>
          </cell>
          <cell r="N143">
            <v>10266666.666666666</v>
          </cell>
          <cell r="O143">
            <v>10266666.666666666</v>
          </cell>
          <cell r="P143">
            <v>10266666.666666666</v>
          </cell>
          <cell r="Q143">
            <v>10266666.666666666</v>
          </cell>
          <cell r="R143">
            <v>10266666.666666666</v>
          </cell>
          <cell r="S143">
            <v>10266666.666666666</v>
          </cell>
          <cell r="T143">
            <v>10266666.666666666</v>
          </cell>
          <cell r="U143">
            <v>10266666.666666666</v>
          </cell>
          <cell r="V143">
            <v>10266666.666666666</v>
          </cell>
          <cell r="W143">
            <v>10266666.666666666</v>
          </cell>
          <cell r="X143">
            <v>10266666.666666666</v>
          </cell>
          <cell r="Y143">
            <v>10266666.666666666</v>
          </cell>
        </row>
        <row r="144">
          <cell r="A144">
            <v>4</v>
          </cell>
          <cell r="B144">
            <v>145</v>
          </cell>
          <cell r="C144">
            <v>20</v>
          </cell>
          <cell r="D144">
            <v>401</v>
          </cell>
          <cell r="E144">
            <v>99</v>
          </cell>
          <cell r="F144" t="str">
            <v>N/A</v>
          </cell>
          <cell r="G144">
            <v>145</v>
          </cell>
          <cell r="H144" t="str">
            <v xml:space="preserve">Especialista -Tecnológico </v>
          </cell>
          <cell r="I144">
            <v>14175000</v>
          </cell>
          <cell r="J144">
            <v>1</v>
          </cell>
          <cell r="K144">
            <v>12</v>
          </cell>
          <cell r="L144">
            <v>170100000</v>
          </cell>
          <cell r="N144">
            <v>14175000</v>
          </cell>
          <cell r="O144">
            <v>14175000</v>
          </cell>
          <cell r="P144">
            <v>14175000</v>
          </cell>
          <cell r="Q144">
            <v>14175000</v>
          </cell>
          <cell r="R144">
            <v>14175000</v>
          </cell>
          <cell r="S144">
            <v>14175000</v>
          </cell>
          <cell r="T144">
            <v>14175000</v>
          </cell>
          <cell r="U144">
            <v>14175000</v>
          </cell>
          <cell r="V144">
            <v>14175000</v>
          </cell>
          <cell r="W144">
            <v>14175000</v>
          </cell>
          <cell r="X144">
            <v>14175000</v>
          </cell>
          <cell r="Y144">
            <v>14175000</v>
          </cell>
        </row>
        <row r="145">
          <cell r="A145">
            <v>4</v>
          </cell>
          <cell r="B145">
            <v>145</v>
          </cell>
          <cell r="C145">
            <v>20</v>
          </cell>
          <cell r="D145">
            <v>401</v>
          </cell>
          <cell r="E145">
            <v>99</v>
          </cell>
          <cell r="F145" t="str">
            <v>N/A</v>
          </cell>
          <cell r="G145">
            <v>145</v>
          </cell>
          <cell r="H145" t="str">
            <v xml:space="preserve"> Asistente Especialista -Tecnológico </v>
          </cell>
          <cell r="I145">
            <v>10266666.666666666</v>
          </cell>
          <cell r="J145">
            <v>1</v>
          </cell>
          <cell r="K145">
            <v>12</v>
          </cell>
          <cell r="L145">
            <v>123200000</v>
          </cell>
          <cell r="N145">
            <v>10266666.666666666</v>
          </cell>
          <cell r="O145">
            <v>10266666.666666666</v>
          </cell>
          <cell r="P145">
            <v>10266666.666666666</v>
          </cell>
          <cell r="Q145">
            <v>10266666.666666666</v>
          </cell>
          <cell r="R145">
            <v>10266666.666666666</v>
          </cell>
          <cell r="S145">
            <v>10266666.666666666</v>
          </cell>
          <cell r="T145">
            <v>10266666.666666666</v>
          </cell>
          <cell r="U145">
            <v>10266666.666666666</v>
          </cell>
          <cell r="V145">
            <v>10266666.666666666</v>
          </cell>
          <cell r="W145">
            <v>10266666.666666666</v>
          </cell>
          <cell r="X145">
            <v>10266666.666666666</v>
          </cell>
          <cell r="Y145">
            <v>10266666.666666666</v>
          </cell>
        </row>
        <row r="146">
          <cell r="A146">
            <v>4</v>
          </cell>
          <cell r="B146">
            <v>145</v>
          </cell>
          <cell r="C146">
            <v>20</v>
          </cell>
          <cell r="D146">
            <v>401</v>
          </cell>
          <cell r="E146">
            <v>99</v>
          </cell>
          <cell r="F146" t="str">
            <v>N/A</v>
          </cell>
          <cell r="G146">
            <v>145</v>
          </cell>
          <cell r="H146" t="str">
            <v xml:space="preserve"> Especialista Social (BTR)</v>
          </cell>
          <cell r="I146">
            <v>14175000</v>
          </cell>
          <cell r="J146">
            <v>1</v>
          </cell>
          <cell r="K146">
            <v>12</v>
          </cell>
          <cell r="L146">
            <v>170100000</v>
          </cell>
          <cell r="N146">
            <v>14175000</v>
          </cell>
          <cell r="O146">
            <v>14175000</v>
          </cell>
          <cell r="P146">
            <v>14175000</v>
          </cell>
          <cell r="Q146">
            <v>14175000</v>
          </cell>
          <cell r="R146">
            <v>14175000</v>
          </cell>
          <cell r="S146">
            <v>14175000</v>
          </cell>
          <cell r="T146">
            <v>14175000</v>
          </cell>
          <cell r="U146">
            <v>14175000</v>
          </cell>
          <cell r="V146">
            <v>14175000</v>
          </cell>
          <cell r="W146">
            <v>14175000</v>
          </cell>
          <cell r="X146">
            <v>14175000</v>
          </cell>
          <cell r="Y146">
            <v>14175000</v>
          </cell>
        </row>
        <row r="147">
          <cell r="A147">
            <v>4</v>
          </cell>
          <cell r="B147">
            <v>145</v>
          </cell>
          <cell r="C147">
            <v>20</v>
          </cell>
          <cell r="D147">
            <v>401</v>
          </cell>
          <cell r="E147">
            <v>99</v>
          </cell>
          <cell r="F147" t="str">
            <v>N/A</v>
          </cell>
          <cell r="G147">
            <v>145</v>
          </cell>
          <cell r="H147" t="str">
            <v xml:space="preserve"> Especialista en adquisiones (BTR)</v>
          </cell>
          <cell r="I147">
            <v>11841666.666666666</v>
          </cell>
          <cell r="J147">
            <v>1</v>
          </cell>
          <cell r="K147">
            <v>12</v>
          </cell>
          <cell r="L147">
            <v>142100000</v>
          </cell>
          <cell r="N147">
            <v>11841666.666666666</v>
          </cell>
          <cell r="O147">
            <v>11841666.666666666</v>
          </cell>
          <cell r="P147">
            <v>11841666.666666666</v>
          </cell>
          <cell r="Q147">
            <v>11841666.666666666</v>
          </cell>
          <cell r="R147">
            <v>11841666.666666666</v>
          </cell>
          <cell r="S147">
            <v>11841666.666666666</v>
          </cell>
          <cell r="T147">
            <v>11841666.666666666</v>
          </cell>
          <cell r="U147">
            <v>11841666.666666666</v>
          </cell>
          <cell r="V147">
            <v>11841666.666666666</v>
          </cell>
          <cell r="W147">
            <v>11841666.666666666</v>
          </cell>
          <cell r="X147">
            <v>11841666.666666666</v>
          </cell>
          <cell r="Y147">
            <v>11841666.666666666</v>
          </cell>
        </row>
        <row r="148">
          <cell r="A148">
            <v>4</v>
          </cell>
          <cell r="B148">
            <v>145</v>
          </cell>
          <cell r="C148">
            <v>20</v>
          </cell>
          <cell r="D148">
            <v>401</v>
          </cell>
          <cell r="E148">
            <v>99</v>
          </cell>
          <cell r="F148" t="str">
            <v>N/A</v>
          </cell>
          <cell r="G148">
            <v>145</v>
          </cell>
          <cell r="H148" t="str">
            <v xml:space="preserve"> Especialista Economico-Financiero</v>
          </cell>
          <cell r="I148">
            <v>14175000</v>
          </cell>
          <cell r="J148">
            <v>1</v>
          </cell>
          <cell r="K148">
            <v>12</v>
          </cell>
          <cell r="L148">
            <v>170100000</v>
          </cell>
          <cell r="N148">
            <v>14175000</v>
          </cell>
          <cell r="O148">
            <v>14175000</v>
          </cell>
          <cell r="P148">
            <v>14175000</v>
          </cell>
          <cell r="Q148">
            <v>14175000</v>
          </cell>
          <cell r="R148">
            <v>14175000</v>
          </cell>
          <cell r="S148">
            <v>14175000</v>
          </cell>
          <cell r="T148">
            <v>14175000</v>
          </cell>
          <cell r="U148">
            <v>14175000</v>
          </cell>
          <cell r="V148">
            <v>14175000</v>
          </cell>
          <cell r="W148">
            <v>14175000</v>
          </cell>
          <cell r="X148">
            <v>14175000</v>
          </cell>
          <cell r="Y148">
            <v>14175000</v>
          </cell>
        </row>
        <row r="149">
          <cell r="A149">
            <v>4</v>
          </cell>
          <cell r="B149">
            <v>145</v>
          </cell>
          <cell r="C149">
            <v>20</v>
          </cell>
          <cell r="D149">
            <v>401</v>
          </cell>
          <cell r="E149">
            <v>99</v>
          </cell>
          <cell r="F149" t="str">
            <v>N/A</v>
          </cell>
          <cell r="G149">
            <v>145</v>
          </cell>
          <cell r="H149" t="str">
            <v xml:space="preserve"> Asistente Especialista Economico</v>
          </cell>
          <cell r="I149">
            <v>10266666.666666666</v>
          </cell>
          <cell r="J149">
            <v>1</v>
          </cell>
          <cell r="K149">
            <v>12</v>
          </cell>
          <cell r="L149">
            <v>123200000</v>
          </cell>
          <cell r="N149">
            <v>10266666.666666666</v>
          </cell>
          <cell r="O149">
            <v>10266666.666666666</v>
          </cell>
          <cell r="P149">
            <v>10266666.666666666</v>
          </cell>
          <cell r="Q149">
            <v>10266666.666666666</v>
          </cell>
          <cell r="R149">
            <v>10266666.666666666</v>
          </cell>
          <cell r="S149">
            <v>10266666.666666666</v>
          </cell>
          <cell r="T149">
            <v>10266666.666666666</v>
          </cell>
          <cell r="U149">
            <v>10266666.666666666</v>
          </cell>
          <cell r="V149">
            <v>10266666.666666666</v>
          </cell>
          <cell r="W149">
            <v>10266666.666666666</v>
          </cell>
          <cell r="X149">
            <v>10266666.666666666</v>
          </cell>
          <cell r="Y149">
            <v>10266666.666666666</v>
          </cell>
        </row>
        <row r="150">
          <cell r="A150">
            <v>4</v>
          </cell>
          <cell r="B150">
            <v>145</v>
          </cell>
          <cell r="C150">
            <v>20</v>
          </cell>
          <cell r="D150">
            <v>401</v>
          </cell>
          <cell r="E150">
            <v>99</v>
          </cell>
          <cell r="F150" t="str">
            <v>N/A</v>
          </cell>
          <cell r="G150">
            <v>145</v>
          </cell>
          <cell r="H150" t="str">
            <v xml:space="preserve"> Especialista Obras Civiles Senior</v>
          </cell>
          <cell r="I150">
            <v>14175000</v>
          </cell>
          <cell r="J150">
            <v>1</v>
          </cell>
          <cell r="K150">
            <v>12</v>
          </cell>
          <cell r="L150">
            <v>170100000</v>
          </cell>
          <cell r="N150">
            <v>14175000</v>
          </cell>
          <cell r="O150">
            <v>14175000</v>
          </cell>
          <cell r="P150">
            <v>14175000</v>
          </cell>
          <cell r="Q150">
            <v>14175000</v>
          </cell>
          <cell r="R150">
            <v>14175000</v>
          </cell>
          <cell r="S150">
            <v>14175000</v>
          </cell>
          <cell r="T150">
            <v>14175000</v>
          </cell>
          <cell r="U150">
            <v>14175000</v>
          </cell>
          <cell r="V150">
            <v>14175000</v>
          </cell>
          <cell r="W150">
            <v>14175000</v>
          </cell>
          <cell r="X150">
            <v>14175000</v>
          </cell>
          <cell r="Y150">
            <v>14175000</v>
          </cell>
        </row>
        <row r="151">
          <cell r="A151">
            <v>4</v>
          </cell>
          <cell r="B151">
            <v>145</v>
          </cell>
          <cell r="C151">
            <v>20</v>
          </cell>
          <cell r="D151">
            <v>401</v>
          </cell>
          <cell r="E151">
            <v>99</v>
          </cell>
          <cell r="F151" t="str">
            <v>N/A</v>
          </cell>
          <cell r="G151">
            <v>145</v>
          </cell>
          <cell r="H151" t="str">
            <v>Asistente Especialista en Obras Civiles</v>
          </cell>
          <cell r="I151">
            <v>10266666.666666666</v>
          </cell>
          <cell r="J151">
            <v>1</v>
          </cell>
          <cell r="K151">
            <v>12</v>
          </cell>
          <cell r="L151">
            <v>123200000</v>
          </cell>
          <cell r="N151">
            <v>10266666.666666666</v>
          </cell>
          <cell r="O151">
            <v>10266666.666666666</v>
          </cell>
          <cell r="P151">
            <v>10266666.666666666</v>
          </cell>
          <cell r="Q151">
            <v>10266666.666666666</v>
          </cell>
          <cell r="R151">
            <v>10266666.666666666</v>
          </cell>
          <cell r="S151">
            <v>10266666.666666666</v>
          </cell>
          <cell r="T151">
            <v>10266666.666666666</v>
          </cell>
          <cell r="U151">
            <v>10266666.666666666</v>
          </cell>
          <cell r="V151">
            <v>10266666.666666666</v>
          </cell>
          <cell r="W151">
            <v>10266666.666666666</v>
          </cell>
          <cell r="X151">
            <v>10266666.666666666</v>
          </cell>
          <cell r="Y151">
            <v>10266666.666666666</v>
          </cell>
        </row>
        <row r="152">
          <cell r="B152">
            <v>145</v>
          </cell>
          <cell r="C152">
            <v>20</v>
          </cell>
          <cell r="D152">
            <v>401</v>
          </cell>
          <cell r="E152">
            <v>99</v>
          </cell>
          <cell r="F152" t="str">
            <v>N/A</v>
          </cell>
          <cell r="G152">
            <v>145</v>
          </cell>
          <cell r="H152" t="str">
            <v>Especialista en Adquisiciones junior</v>
          </cell>
          <cell r="I152">
            <v>10736250</v>
          </cell>
          <cell r="J152">
            <v>1</v>
          </cell>
          <cell r="K152">
            <v>12</v>
          </cell>
          <cell r="L152">
            <v>128835000</v>
          </cell>
        </row>
        <row r="153">
          <cell r="B153">
            <v>145</v>
          </cell>
          <cell r="C153">
            <v>20</v>
          </cell>
          <cell r="D153">
            <v>401</v>
          </cell>
          <cell r="E153">
            <v>99</v>
          </cell>
          <cell r="F153" t="str">
            <v>N/A</v>
          </cell>
          <cell r="G153">
            <v>145</v>
          </cell>
          <cell r="H153" t="str">
            <v>Especialista Juridico</v>
          </cell>
          <cell r="I153">
            <v>14175000</v>
          </cell>
          <cell r="J153">
            <v>1</v>
          </cell>
          <cell r="K153">
            <v>12</v>
          </cell>
          <cell r="L153">
            <v>170100000</v>
          </cell>
        </row>
        <row r="154">
          <cell r="A154">
            <v>3</v>
          </cell>
          <cell r="B154">
            <v>145</v>
          </cell>
          <cell r="C154">
            <v>20</v>
          </cell>
          <cell r="D154">
            <v>401</v>
          </cell>
          <cell r="E154">
            <v>99</v>
          </cell>
          <cell r="F154" t="str">
            <v>N/A</v>
          </cell>
          <cell r="G154">
            <v>145</v>
          </cell>
          <cell r="H154" t="str">
            <v>Consultoría de Proyecto de Redes de Servicios Básicos</v>
          </cell>
          <cell r="I154">
            <v>81000000</v>
          </cell>
          <cell r="J154">
            <v>1</v>
          </cell>
          <cell r="K154">
            <v>1</v>
          </cell>
          <cell r="L154">
            <v>81000000</v>
          </cell>
          <cell r="Q154">
            <v>20250000</v>
          </cell>
          <cell r="S154">
            <v>20250000</v>
          </cell>
          <cell r="U154">
            <v>20250000</v>
          </cell>
          <cell r="W154">
            <v>20250000</v>
          </cell>
        </row>
        <row r="155">
          <cell r="B155">
            <v>145</v>
          </cell>
          <cell r="C155">
            <v>20</v>
          </cell>
          <cell r="D155">
            <v>401</v>
          </cell>
          <cell r="E155">
            <v>99</v>
          </cell>
          <cell r="F155" t="str">
            <v>N/A</v>
          </cell>
          <cell r="G155">
            <v>145</v>
          </cell>
          <cell r="H155" t="str">
            <v>Consultoria Diseno Ejecutivo del Centro Comunal y Mirador</v>
          </cell>
          <cell r="I155">
            <v>81000000</v>
          </cell>
          <cell r="J155">
            <v>1</v>
          </cell>
          <cell r="K155">
            <v>1</v>
          </cell>
          <cell r="L155">
            <v>81000000</v>
          </cell>
        </row>
        <row r="156">
          <cell r="B156">
            <v>145</v>
          </cell>
          <cell r="C156">
            <v>10</v>
          </cell>
          <cell r="D156">
            <v>1</v>
          </cell>
          <cell r="E156">
            <v>99</v>
          </cell>
          <cell r="F156" t="str">
            <v>HONORARIOS PROFESIONALES</v>
          </cell>
          <cell r="L156">
            <v>374813500</v>
          </cell>
          <cell r="N156">
            <v>28466958.33333334</v>
          </cell>
          <cell r="O156">
            <v>28466958.33333334</v>
          </cell>
          <cell r="P156">
            <v>28466958.33333334</v>
          </cell>
          <cell r="Q156">
            <v>28466958.33333334</v>
          </cell>
          <cell r="R156">
            <v>28466958.33333334</v>
          </cell>
          <cell r="S156">
            <v>28466958.33333334</v>
          </cell>
          <cell r="T156">
            <v>28466958.33333334</v>
          </cell>
          <cell r="U156">
            <v>28466958.33333334</v>
          </cell>
          <cell r="V156">
            <v>28466958.33333334</v>
          </cell>
          <cell r="W156">
            <v>28466958.33333334</v>
          </cell>
          <cell r="X156">
            <v>28466958.33333334</v>
          </cell>
          <cell r="Y156">
            <v>28466958.33333334</v>
          </cell>
        </row>
        <row r="157">
          <cell r="A157">
            <v>4</v>
          </cell>
          <cell r="B157">
            <v>145</v>
          </cell>
          <cell r="C157">
            <v>10</v>
          </cell>
          <cell r="D157">
            <v>1</v>
          </cell>
          <cell r="E157">
            <v>99</v>
          </cell>
          <cell r="F157" t="str">
            <v>N/A</v>
          </cell>
          <cell r="G157">
            <v>145</v>
          </cell>
          <cell r="H157" t="str">
            <v xml:space="preserve">Coordinador general de la Unidad </v>
          </cell>
          <cell r="I157">
            <v>2310000</v>
          </cell>
          <cell r="J157">
            <v>1</v>
          </cell>
          <cell r="K157">
            <v>12</v>
          </cell>
          <cell r="L157">
            <v>27720000</v>
          </cell>
          <cell r="N157">
            <v>2310000</v>
          </cell>
          <cell r="O157">
            <v>2310000</v>
          </cell>
          <cell r="P157">
            <v>2310000</v>
          </cell>
          <cell r="Q157">
            <v>2310000</v>
          </cell>
          <cell r="R157">
            <v>2310000</v>
          </cell>
          <cell r="S157">
            <v>2310000</v>
          </cell>
          <cell r="T157">
            <v>2310000</v>
          </cell>
          <cell r="U157">
            <v>2310000</v>
          </cell>
          <cell r="V157">
            <v>2310000</v>
          </cell>
          <cell r="W157">
            <v>2310000</v>
          </cell>
          <cell r="X157">
            <v>2310000</v>
          </cell>
          <cell r="Y157">
            <v>2310000</v>
          </cell>
        </row>
        <row r="158">
          <cell r="A158">
            <v>4</v>
          </cell>
          <cell r="B158">
            <v>145</v>
          </cell>
          <cell r="C158">
            <v>10</v>
          </cell>
          <cell r="D158">
            <v>1</v>
          </cell>
          <cell r="E158">
            <v>99</v>
          </cell>
          <cell r="F158" t="str">
            <v>N/A</v>
          </cell>
          <cell r="G158">
            <v>145</v>
          </cell>
          <cell r="H158" t="str">
            <v>Especialista en adquisiciones senior</v>
          </cell>
          <cell r="I158">
            <v>1417500</v>
          </cell>
          <cell r="J158">
            <v>1</v>
          </cell>
          <cell r="K158">
            <v>12</v>
          </cell>
          <cell r="L158">
            <v>17010000</v>
          </cell>
          <cell r="N158">
            <v>1417500</v>
          </cell>
          <cell r="O158">
            <v>1417500</v>
          </cell>
          <cell r="P158">
            <v>1417500</v>
          </cell>
          <cell r="Q158">
            <v>1417500</v>
          </cell>
          <cell r="R158">
            <v>1417500</v>
          </cell>
          <cell r="S158">
            <v>1417500</v>
          </cell>
          <cell r="T158">
            <v>1417500</v>
          </cell>
          <cell r="U158">
            <v>1417500</v>
          </cell>
          <cell r="V158">
            <v>1417500</v>
          </cell>
          <cell r="W158">
            <v>1417500</v>
          </cell>
          <cell r="X158">
            <v>1417500</v>
          </cell>
          <cell r="Y158">
            <v>1417500</v>
          </cell>
        </row>
        <row r="159">
          <cell r="A159">
            <v>4</v>
          </cell>
          <cell r="B159">
            <v>145</v>
          </cell>
          <cell r="C159">
            <v>10</v>
          </cell>
          <cell r="D159">
            <v>1</v>
          </cell>
          <cell r="E159">
            <v>99</v>
          </cell>
          <cell r="F159" t="str">
            <v>N/A</v>
          </cell>
          <cell r="G159">
            <v>145</v>
          </cell>
          <cell r="H159" t="str">
            <v xml:space="preserve">Especialista ambiental </v>
          </cell>
          <cell r="I159">
            <v>1417500</v>
          </cell>
          <cell r="J159">
            <v>1</v>
          </cell>
          <cell r="K159">
            <v>12</v>
          </cell>
          <cell r="L159">
            <v>17010000</v>
          </cell>
          <cell r="N159">
            <v>1417500</v>
          </cell>
          <cell r="O159">
            <v>1417500</v>
          </cell>
          <cell r="P159">
            <v>1417500</v>
          </cell>
          <cell r="Q159">
            <v>1417500</v>
          </cell>
          <cell r="R159">
            <v>1417500</v>
          </cell>
          <cell r="S159">
            <v>1417500</v>
          </cell>
          <cell r="T159">
            <v>1417500</v>
          </cell>
          <cell r="U159">
            <v>1417500</v>
          </cell>
          <cell r="V159">
            <v>1417500</v>
          </cell>
          <cell r="W159">
            <v>1417500</v>
          </cell>
          <cell r="X159">
            <v>1417500</v>
          </cell>
          <cell r="Y159">
            <v>1417500</v>
          </cell>
        </row>
        <row r="160">
          <cell r="A160">
            <v>4</v>
          </cell>
          <cell r="B160">
            <v>145</v>
          </cell>
          <cell r="C160">
            <v>10</v>
          </cell>
          <cell r="D160">
            <v>1</v>
          </cell>
          <cell r="E160">
            <v>99</v>
          </cell>
          <cell r="F160" t="str">
            <v>N/A</v>
          </cell>
          <cell r="G160">
            <v>145</v>
          </cell>
          <cell r="H160" t="str">
            <v>Especialista Social (RU)</v>
          </cell>
          <cell r="I160">
            <v>1417500</v>
          </cell>
          <cell r="J160">
            <v>1</v>
          </cell>
          <cell r="K160">
            <v>12</v>
          </cell>
          <cell r="L160">
            <v>17010000</v>
          </cell>
          <cell r="N160">
            <v>1417500</v>
          </cell>
          <cell r="O160">
            <v>1417500</v>
          </cell>
          <cell r="P160">
            <v>1417500</v>
          </cell>
          <cell r="Q160">
            <v>1417500</v>
          </cell>
          <cell r="R160">
            <v>1417500</v>
          </cell>
          <cell r="S160">
            <v>1417500</v>
          </cell>
          <cell r="T160">
            <v>1417500</v>
          </cell>
          <cell r="U160">
            <v>1417500</v>
          </cell>
          <cell r="V160">
            <v>1417500</v>
          </cell>
          <cell r="W160">
            <v>1417500</v>
          </cell>
          <cell r="X160">
            <v>1417500</v>
          </cell>
          <cell r="Y160">
            <v>1417500</v>
          </cell>
        </row>
        <row r="161">
          <cell r="A161">
            <v>4</v>
          </cell>
          <cell r="B161">
            <v>145</v>
          </cell>
          <cell r="C161">
            <v>10</v>
          </cell>
          <cell r="D161">
            <v>1</v>
          </cell>
          <cell r="E161">
            <v>99</v>
          </cell>
          <cell r="F161" t="str">
            <v>N/A</v>
          </cell>
          <cell r="G161">
            <v>145</v>
          </cell>
          <cell r="H161" t="str">
            <v>Especialista Urbanistico Arq</v>
          </cell>
          <cell r="I161">
            <v>1417500</v>
          </cell>
          <cell r="J161">
            <v>1</v>
          </cell>
          <cell r="K161">
            <v>12</v>
          </cell>
          <cell r="L161">
            <v>17010000</v>
          </cell>
          <cell r="N161">
            <v>1417500</v>
          </cell>
          <cell r="O161">
            <v>1417500</v>
          </cell>
          <cell r="P161">
            <v>1417500</v>
          </cell>
          <cell r="Q161">
            <v>1417500</v>
          </cell>
          <cell r="R161">
            <v>1417500</v>
          </cell>
          <cell r="S161">
            <v>1417500</v>
          </cell>
          <cell r="T161">
            <v>1417500</v>
          </cell>
          <cell r="U161">
            <v>1417500</v>
          </cell>
          <cell r="V161">
            <v>1417500</v>
          </cell>
          <cell r="W161">
            <v>1417500</v>
          </cell>
          <cell r="X161">
            <v>1417500</v>
          </cell>
          <cell r="Y161">
            <v>1417500</v>
          </cell>
        </row>
        <row r="162">
          <cell r="A162">
            <v>4</v>
          </cell>
          <cell r="B162">
            <v>145</v>
          </cell>
          <cell r="C162">
            <v>10</v>
          </cell>
          <cell r="D162">
            <v>1</v>
          </cell>
          <cell r="E162">
            <v>99</v>
          </cell>
          <cell r="F162" t="str">
            <v>N/A</v>
          </cell>
          <cell r="G162">
            <v>145</v>
          </cell>
          <cell r="H162" t="str">
            <v>Especialista en insfraestructura y obras civiles</v>
          </cell>
          <cell r="I162">
            <v>1417500</v>
          </cell>
          <cell r="J162">
            <v>1</v>
          </cell>
          <cell r="K162">
            <v>12</v>
          </cell>
          <cell r="L162">
            <v>17010000</v>
          </cell>
          <cell r="N162">
            <v>1417500</v>
          </cell>
          <cell r="O162">
            <v>1417500</v>
          </cell>
          <cell r="P162">
            <v>1417500</v>
          </cell>
          <cell r="Q162">
            <v>1417500</v>
          </cell>
          <cell r="R162">
            <v>1417500</v>
          </cell>
          <cell r="S162">
            <v>1417500</v>
          </cell>
          <cell r="T162">
            <v>1417500</v>
          </cell>
          <cell r="U162">
            <v>1417500</v>
          </cell>
          <cell r="V162">
            <v>1417500</v>
          </cell>
          <cell r="W162">
            <v>1417500</v>
          </cell>
          <cell r="X162">
            <v>1417500</v>
          </cell>
          <cell r="Y162">
            <v>1417500</v>
          </cell>
        </row>
        <row r="163">
          <cell r="A163">
            <v>4</v>
          </cell>
          <cell r="B163">
            <v>145</v>
          </cell>
          <cell r="C163">
            <v>10</v>
          </cell>
          <cell r="D163">
            <v>1</v>
          </cell>
          <cell r="E163">
            <v>99</v>
          </cell>
          <cell r="F163" t="str">
            <v>N/A</v>
          </cell>
          <cell r="G163">
            <v>145</v>
          </cell>
          <cell r="H163" t="str">
            <v xml:space="preserve">Coordinador Tecnico de la Unidad </v>
          </cell>
          <cell r="I163">
            <v>1732500</v>
          </cell>
          <cell r="J163">
            <v>1</v>
          </cell>
          <cell r="K163">
            <v>12</v>
          </cell>
          <cell r="L163">
            <v>20790000</v>
          </cell>
          <cell r="N163">
            <v>1732500</v>
          </cell>
          <cell r="O163">
            <v>1732500</v>
          </cell>
          <cell r="P163">
            <v>1732500</v>
          </cell>
          <cell r="Q163">
            <v>1732500</v>
          </cell>
          <cell r="R163">
            <v>1732500</v>
          </cell>
          <cell r="S163">
            <v>1732500</v>
          </cell>
          <cell r="T163">
            <v>1732500</v>
          </cell>
          <cell r="U163">
            <v>1732500</v>
          </cell>
          <cell r="V163">
            <v>1732500</v>
          </cell>
          <cell r="W163">
            <v>1732500</v>
          </cell>
          <cell r="X163">
            <v>1732500</v>
          </cell>
          <cell r="Y163">
            <v>1732500</v>
          </cell>
        </row>
        <row r="164">
          <cell r="A164">
            <v>4</v>
          </cell>
          <cell r="B164">
            <v>145</v>
          </cell>
          <cell r="C164">
            <v>10</v>
          </cell>
          <cell r="D164">
            <v>1</v>
          </cell>
          <cell r="E164">
            <v>99</v>
          </cell>
          <cell r="F164" t="str">
            <v>N/A</v>
          </cell>
          <cell r="G164">
            <v>145</v>
          </cell>
          <cell r="H164" t="str">
            <v xml:space="preserve">Asistente Tecnico de la Coordinación  </v>
          </cell>
          <cell r="I164">
            <v>1050000</v>
          </cell>
          <cell r="J164">
            <v>1</v>
          </cell>
          <cell r="K164">
            <v>12</v>
          </cell>
          <cell r="L164">
            <v>12600000</v>
          </cell>
          <cell r="N164">
            <v>1050000</v>
          </cell>
          <cell r="O164">
            <v>1050000</v>
          </cell>
          <cell r="P164">
            <v>1050000</v>
          </cell>
          <cell r="Q164">
            <v>1050000</v>
          </cell>
          <cell r="R164">
            <v>1050000</v>
          </cell>
          <cell r="S164">
            <v>1050000</v>
          </cell>
          <cell r="T164">
            <v>1050000</v>
          </cell>
          <cell r="U164">
            <v>1050000</v>
          </cell>
          <cell r="V164">
            <v>1050000</v>
          </cell>
          <cell r="W164">
            <v>1050000</v>
          </cell>
          <cell r="X164">
            <v>1050000</v>
          </cell>
          <cell r="Y164">
            <v>1050000</v>
          </cell>
        </row>
        <row r="165">
          <cell r="A165">
            <v>4</v>
          </cell>
          <cell r="B165">
            <v>145</v>
          </cell>
          <cell r="C165">
            <v>10</v>
          </cell>
          <cell r="D165">
            <v>1</v>
          </cell>
          <cell r="E165">
            <v>99</v>
          </cell>
          <cell r="F165" t="str">
            <v>N/A</v>
          </cell>
          <cell r="G165">
            <v>145</v>
          </cell>
          <cell r="H165" t="str">
            <v xml:space="preserve"> Especialista en Infraestructura vial senior</v>
          </cell>
          <cell r="I165">
            <v>1417500</v>
          </cell>
          <cell r="J165">
            <v>1</v>
          </cell>
          <cell r="K165">
            <v>12</v>
          </cell>
          <cell r="L165">
            <v>17010000</v>
          </cell>
          <cell r="N165">
            <v>1417500</v>
          </cell>
          <cell r="O165">
            <v>1417500</v>
          </cell>
          <cell r="P165">
            <v>1417500</v>
          </cell>
          <cell r="Q165">
            <v>1417500</v>
          </cell>
          <cell r="R165">
            <v>1417500</v>
          </cell>
          <cell r="S165">
            <v>1417500</v>
          </cell>
          <cell r="T165">
            <v>1417500</v>
          </cell>
          <cell r="U165">
            <v>1417500</v>
          </cell>
          <cell r="V165">
            <v>1417500</v>
          </cell>
          <cell r="W165">
            <v>1417500</v>
          </cell>
          <cell r="X165">
            <v>1417500</v>
          </cell>
          <cell r="Y165">
            <v>1417500</v>
          </cell>
        </row>
        <row r="166">
          <cell r="A166">
            <v>4</v>
          </cell>
          <cell r="B166">
            <v>145</v>
          </cell>
          <cell r="C166">
            <v>10</v>
          </cell>
          <cell r="D166">
            <v>1</v>
          </cell>
          <cell r="E166">
            <v>99</v>
          </cell>
          <cell r="F166" t="str">
            <v>N/A</v>
          </cell>
          <cell r="G166">
            <v>145</v>
          </cell>
          <cell r="H166" t="str">
            <v>Especialista en Infraestructura vial senior</v>
          </cell>
          <cell r="I166">
            <v>1417500</v>
          </cell>
          <cell r="J166">
            <v>1</v>
          </cell>
          <cell r="K166">
            <v>12</v>
          </cell>
          <cell r="L166">
            <v>17010000</v>
          </cell>
          <cell r="N166">
            <v>1417500</v>
          </cell>
          <cell r="O166">
            <v>1417500</v>
          </cell>
          <cell r="P166">
            <v>1417500</v>
          </cell>
          <cell r="Q166">
            <v>1417500</v>
          </cell>
          <cell r="R166">
            <v>1417500</v>
          </cell>
          <cell r="S166">
            <v>1417500</v>
          </cell>
          <cell r="T166">
            <v>1417500</v>
          </cell>
          <cell r="U166">
            <v>1417500</v>
          </cell>
          <cell r="V166">
            <v>1417500</v>
          </cell>
          <cell r="W166">
            <v>1417500</v>
          </cell>
          <cell r="X166">
            <v>1417500</v>
          </cell>
          <cell r="Y166">
            <v>1417500</v>
          </cell>
        </row>
        <row r="167">
          <cell r="A167">
            <v>4</v>
          </cell>
          <cell r="B167">
            <v>145</v>
          </cell>
          <cell r="C167">
            <v>10</v>
          </cell>
          <cell r="D167">
            <v>1</v>
          </cell>
          <cell r="E167">
            <v>99</v>
          </cell>
          <cell r="F167" t="str">
            <v>N/A</v>
          </cell>
          <cell r="G167">
            <v>145</v>
          </cell>
          <cell r="H167" t="str">
            <v>Especialista en Operaciones Sistema Transporte</v>
          </cell>
          <cell r="I167">
            <v>1417500</v>
          </cell>
          <cell r="J167">
            <v>1</v>
          </cell>
          <cell r="K167">
            <v>12</v>
          </cell>
          <cell r="L167">
            <v>17010000</v>
          </cell>
          <cell r="N167">
            <v>1417500</v>
          </cell>
          <cell r="O167">
            <v>1417500</v>
          </cell>
          <cell r="P167">
            <v>1417500</v>
          </cell>
          <cell r="Q167">
            <v>1417500</v>
          </cell>
          <cell r="R167">
            <v>1417500</v>
          </cell>
          <cell r="S167">
            <v>1417500</v>
          </cell>
          <cell r="T167">
            <v>1417500</v>
          </cell>
          <cell r="U167">
            <v>1417500</v>
          </cell>
          <cell r="V167">
            <v>1417500</v>
          </cell>
          <cell r="W167">
            <v>1417500</v>
          </cell>
          <cell r="X167">
            <v>1417500</v>
          </cell>
          <cell r="Y167">
            <v>1417500</v>
          </cell>
        </row>
        <row r="168">
          <cell r="A168">
            <v>4</v>
          </cell>
          <cell r="B168">
            <v>145</v>
          </cell>
          <cell r="C168">
            <v>10</v>
          </cell>
          <cell r="D168">
            <v>1</v>
          </cell>
          <cell r="E168">
            <v>99</v>
          </cell>
          <cell r="F168" t="str">
            <v>N/A</v>
          </cell>
          <cell r="G168">
            <v>145</v>
          </cell>
          <cell r="H168" t="str">
            <v xml:space="preserve">Asistente Especialista en Operaciones </v>
          </cell>
          <cell r="I168">
            <v>1026666.6666666666</v>
          </cell>
          <cell r="J168">
            <v>1</v>
          </cell>
          <cell r="K168">
            <v>12</v>
          </cell>
          <cell r="L168">
            <v>12320000</v>
          </cell>
          <cell r="N168">
            <v>1026666.6666666666</v>
          </cell>
          <cell r="O168">
            <v>1026666.6666666666</v>
          </cell>
          <cell r="P168">
            <v>1026666.6666666666</v>
          </cell>
          <cell r="Q168">
            <v>1026666.6666666666</v>
          </cell>
          <cell r="R168">
            <v>1026666.6666666666</v>
          </cell>
          <cell r="S168">
            <v>1026666.6666666666</v>
          </cell>
          <cell r="T168">
            <v>1026666.6666666666</v>
          </cell>
          <cell r="U168">
            <v>1026666.6666666666</v>
          </cell>
          <cell r="V168">
            <v>1026666.6666666666</v>
          </cell>
          <cell r="W168">
            <v>1026666.6666666666</v>
          </cell>
          <cell r="X168">
            <v>1026666.6666666666</v>
          </cell>
          <cell r="Y168">
            <v>1026666.6666666666</v>
          </cell>
        </row>
        <row r="169">
          <cell r="A169">
            <v>4</v>
          </cell>
          <cell r="B169">
            <v>145</v>
          </cell>
          <cell r="C169">
            <v>10</v>
          </cell>
          <cell r="D169">
            <v>1</v>
          </cell>
          <cell r="E169">
            <v>99</v>
          </cell>
          <cell r="F169" t="str">
            <v>N/A</v>
          </cell>
          <cell r="G169">
            <v>145</v>
          </cell>
          <cell r="H169" t="str">
            <v xml:space="preserve">Especialista -Tecnológico </v>
          </cell>
          <cell r="I169">
            <v>1417500</v>
          </cell>
          <cell r="J169">
            <v>1</v>
          </cell>
          <cell r="K169">
            <v>12</v>
          </cell>
          <cell r="L169">
            <v>17010000</v>
          </cell>
          <cell r="N169">
            <v>1417500</v>
          </cell>
          <cell r="O169">
            <v>1417500</v>
          </cell>
          <cell r="P169">
            <v>1417500</v>
          </cell>
          <cell r="Q169">
            <v>1417500</v>
          </cell>
          <cell r="R169">
            <v>1417500</v>
          </cell>
          <cell r="S169">
            <v>1417500</v>
          </cell>
          <cell r="T169">
            <v>1417500</v>
          </cell>
          <cell r="U169">
            <v>1417500</v>
          </cell>
          <cell r="V169">
            <v>1417500</v>
          </cell>
          <cell r="W169">
            <v>1417500</v>
          </cell>
          <cell r="X169">
            <v>1417500</v>
          </cell>
          <cell r="Y169">
            <v>1417500</v>
          </cell>
        </row>
        <row r="170">
          <cell r="A170">
            <v>4</v>
          </cell>
          <cell r="B170">
            <v>145</v>
          </cell>
          <cell r="C170">
            <v>10</v>
          </cell>
          <cell r="D170">
            <v>1</v>
          </cell>
          <cell r="E170">
            <v>99</v>
          </cell>
          <cell r="F170" t="str">
            <v>N/A</v>
          </cell>
          <cell r="G170">
            <v>145</v>
          </cell>
          <cell r="H170" t="str">
            <v xml:space="preserve"> Asistente Especialista -Tecnológico </v>
          </cell>
          <cell r="I170">
            <v>1026666.6666666666</v>
          </cell>
          <cell r="J170">
            <v>1</v>
          </cell>
          <cell r="K170">
            <v>12</v>
          </cell>
          <cell r="L170">
            <v>12320000</v>
          </cell>
          <cell r="N170">
            <v>1026666.6666666666</v>
          </cell>
          <cell r="O170">
            <v>1026666.6666666666</v>
          </cell>
          <cell r="P170">
            <v>1026666.6666666666</v>
          </cell>
          <cell r="Q170">
            <v>1026666.6666666666</v>
          </cell>
          <cell r="R170">
            <v>1026666.6666666666</v>
          </cell>
          <cell r="S170">
            <v>1026666.6666666666</v>
          </cell>
          <cell r="T170">
            <v>1026666.6666666666</v>
          </cell>
          <cell r="U170">
            <v>1026666.6666666666</v>
          </cell>
          <cell r="V170">
            <v>1026666.6666666666</v>
          </cell>
          <cell r="W170">
            <v>1026666.6666666666</v>
          </cell>
          <cell r="X170">
            <v>1026666.6666666666</v>
          </cell>
          <cell r="Y170">
            <v>1026666.6666666666</v>
          </cell>
        </row>
        <row r="171">
          <cell r="A171">
            <v>4</v>
          </cell>
          <cell r="B171">
            <v>145</v>
          </cell>
          <cell r="C171">
            <v>10</v>
          </cell>
          <cell r="D171">
            <v>1</v>
          </cell>
          <cell r="E171">
            <v>99</v>
          </cell>
          <cell r="F171" t="str">
            <v>N/A</v>
          </cell>
          <cell r="G171">
            <v>145</v>
          </cell>
          <cell r="H171" t="str">
            <v xml:space="preserve"> Especialista Social (BTR)</v>
          </cell>
          <cell r="I171">
            <v>1417500</v>
          </cell>
          <cell r="J171">
            <v>1</v>
          </cell>
          <cell r="K171">
            <v>12</v>
          </cell>
          <cell r="L171">
            <v>17010000</v>
          </cell>
          <cell r="N171">
            <v>1417500</v>
          </cell>
          <cell r="O171">
            <v>1417500</v>
          </cell>
          <cell r="P171">
            <v>1417500</v>
          </cell>
          <cell r="Q171">
            <v>1417500</v>
          </cell>
          <cell r="R171">
            <v>1417500</v>
          </cell>
          <cell r="S171">
            <v>1417500</v>
          </cell>
          <cell r="T171">
            <v>1417500</v>
          </cell>
          <cell r="U171">
            <v>1417500</v>
          </cell>
          <cell r="V171">
            <v>1417500</v>
          </cell>
          <cell r="W171">
            <v>1417500</v>
          </cell>
          <cell r="X171">
            <v>1417500</v>
          </cell>
          <cell r="Y171">
            <v>1417500</v>
          </cell>
        </row>
        <row r="172">
          <cell r="A172">
            <v>4</v>
          </cell>
          <cell r="B172">
            <v>145</v>
          </cell>
          <cell r="C172">
            <v>10</v>
          </cell>
          <cell r="D172">
            <v>1</v>
          </cell>
          <cell r="E172">
            <v>99</v>
          </cell>
          <cell r="F172" t="str">
            <v>N/A</v>
          </cell>
          <cell r="G172">
            <v>145</v>
          </cell>
          <cell r="H172" t="str">
            <v xml:space="preserve"> Especialista en adquisiones (BTR)</v>
          </cell>
          <cell r="I172">
            <v>1184166.6666666667</v>
          </cell>
          <cell r="J172">
            <v>1</v>
          </cell>
          <cell r="K172">
            <v>12</v>
          </cell>
          <cell r="L172">
            <v>14210000</v>
          </cell>
          <cell r="N172">
            <v>1184166.6666666667</v>
          </cell>
          <cell r="O172">
            <v>1184166.6666666667</v>
          </cell>
          <cell r="P172">
            <v>1184166.6666666667</v>
          </cell>
          <cell r="Q172">
            <v>1184166.6666666667</v>
          </cell>
          <cell r="R172">
            <v>1184166.6666666667</v>
          </cell>
          <cell r="S172">
            <v>1184166.6666666667</v>
          </cell>
          <cell r="T172">
            <v>1184166.6666666667</v>
          </cell>
          <cell r="U172">
            <v>1184166.6666666667</v>
          </cell>
          <cell r="V172">
            <v>1184166.6666666667</v>
          </cell>
          <cell r="W172">
            <v>1184166.6666666667</v>
          </cell>
          <cell r="X172">
            <v>1184166.6666666667</v>
          </cell>
          <cell r="Y172">
            <v>1184166.6666666667</v>
          </cell>
        </row>
        <row r="173">
          <cell r="A173">
            <v>4</v>
          </cell>
          <cell r="B173">
            <v>145</v>
          </cell>
          <cell r="C173">
            <v>10</v>
          </cell>
          <cell r="D173">
            <v>1</v>
          </cell>
          <cell r="E173">
            <v>99</v>
          </cell>
          <cell r="F173" t="str">
            <v>N/A</v>
          </cell>
          <cell r="G173">
            <v>145</v>
          </cell>
          <cell r="H173" t="str">
            <v xml:space="preserve"> Especialista Economico-Financiero</v>
          </cell>
          <cell r="I173">
            <v>1417500</v>
          </cell>
          <cell r="J173">
            <v>1</v>
          </cell>
          <cell r="K173">
            <v>12</v>
          </cell>
          <cell r="L173">
            <v>17010000</v>
          </cell>
          <cell r="N173">
            <v>1417500</v>
          </cell>
          <cell r="O173">
            <v>1417500</v>
          </cell>
          <cell r="P173">
            <v>1417500</v>
          </cell>
          <cell r="Q173">
            <v>1417500</v>
          </cell>
          <cell r="R173">
            <v>1417500</v>
          </cell>
          <cell r="S173">
            <v>1417500</v>
          </cell>
          <cell r="T173">
            <v>1417500</v>
          </cell>
          <cell r="U173">
            <v>1417500</v>
          </cell>
          <cell r="V173">
            <v>1417500</v>
          </cell>
          <cell r="W173">
            <v>1417500</v>
          </cell>
          <cell r="X173">
            <v>1417500</v>
          </cell>
          <cell r="Y173">
            <v>1417500</v>
          </cell>
        </row>
        <row r="174">
          <cell r="A174">
            <v>4</v>
          </cell>
          <cell r="B174">
            <v>145</v>
          </cell>
          <cell r="C174">
            <v>10</v>
          </cell>
          <cell r="D174">
            <v>1</v>
          </cell>
          <cell r="E174">
            <v>99</v>
          </cell>
          <cell r="F174" t="str">
            <v>N/A</v>
          </cell>
          <cell r="G174">
            <v>145</v>
          </cell>
          <cell r="H174" t="str">
            <v xml:space="preserve"> Asistente Especialista Economico</v>
          </cell>
          <cell r="I174">
            <v>1026666.6666666666</v>
          </cell>
          <cell r="J174">
            <v>1</v>
          </cell>
          <cell r="K174">
            <v>12</v>
          </cell>
          <cell r="L174">
            <v>12320000</v>
          </cell>
          <cell r="N174">
            <v>1026666.6666666666</v>
          </cell>
          <cell r="O174">
            <v>1026666.6666666666</v>
          </cell>
          <cell r="P174">
            <v>1026666.6666666666</v>
          </cell>
          <cell r="Q174">
            <v>1026666.6666666666</v>
          </cell>
          <cell r="R174">
            <v>1026666.6666666666</v>
          </cell>
          <cell r="S174">
            <v>1026666.6666666666</v>
          </cell>
          <cell r="T174">
            <v>1026666.6666666666</v>
          </cell>
          <cell r="U174">
            <v>1026666.6666666666</v>
          </cell>
          <cell r="V174">
            <v>1026666.6666666666</v>
          </cell>
          <cell r="W174">
            <v>1026666.6666666666</v>
          </cell>
          <cell r="X174">
            <v>1026666.6666666666</v>
          </cell>
          <cell r="Y174">
            <v>1026666.6666666666</v>
          </cell>
        </row>
        <row r="175">
          <cell r="A175">
            <v>4</v>
          </cell>
          <cell r="B175">
            <v>145</v>
          </cell>
          <cell r="C175">
            <v>10</v>
          </cell>
          <cell r="D175">
            <v>1</v>
          </cell>
          <cell r="E175">
            <v>99</v>
          </cell>
          <cell r="F175" t="str">
            <v>N/A</v>
          </cell>
          <cell r="G175">
            <v>145</v>
          </cell>
          <cell r="H175" t="str">
            <v xml:space="preserve"> Especialista Obras Civiles Senior</v>
          </cell>
          <cell r="I175">
            <v>1417500</v>
          </cell>
          <cell r="J175">
            <v>1</v>
          </cell>
          <cell r="K175">
            <v>12</v>
          </cell>
          <cell r="L175">
            <v>17010000</v>
          </cell>
          <cell r="N175">
            <v>1417500</v>
          </cell>
          <cell r="O175">
            <v>1417500</v>
          </cell>
          <cell r="P175">
            <v>1417500</v>
          </cell>
          <cell r="Q175">
            <v>1417500</v>
          </cell>
          <cell r="R175">
            <v>1417500</v>
          </cell>
          <cell r="S175">
            <v>1417500</v>
          </cell>
          <cell r="T175">
            <v>1417500</v>
          </cell>
          <cell r="U175">
            <v>1417500</v>
          </cell>
          <cell r="V175">
            <v>1417500</v>
          </cell>
          <cell r="W175">
            <v>1417500</v>
          </cell>
          <cell r="X175">
            <v>1417500</v>
          </cell>
          <cell r="Y175">
            <v>1417500</v>
          </cell>
        </row>
        <row r="176">
          <cell r="A176">
            <v>4</v>
          </cell>
          <cell r="B176">
            <v>145</v>
          </cell>
          <cell r="C176">
            <v>10</v>
          </cell>
          <cell r="D176">
            <v>1</v>
          </cell>
          <cell r="E176">
            <v>99</v>
          </cell>
          <cell r="F176" t="str">
            <v>N/A</v>
          </cell>
          <cell r="G176">
            <v>145</v>
          </cell>
          <cell r="H176" t="str">
            <v>Asistente Especialista en Obras Civiles</v>
          </cell>
          <cell r="I176">
            <v>1026666.6666666666</v>
          </cell>
          <cell r="J176">
            <v>1</v>
          </cell>
          <cell r="K176">
            <v>12</v>
          </cell>
          <cell r="L176">
            <v>12320000</v>
          </cell>
          <cell r="N176">
            <v>1026666.6666666666</v>
          </cell>
          <cell r="O176">
            <v>1026666.6666666666</v>
          </cell>
          <cell r="P176">
            <v>1026666.6666666666</v>
          </cell>
          <cell r="Q176">
            <v>1026666.6666666666</v>
          </cell>
          <cell r="R176">
            <v>1026666.6666666666</v>
          </cell>
          <cell r="S176">
            <v>1026666.6666666666</v>
          </cell>
          <cell r="T176">
            <v>1026666.6666666666</v>
          </cell>
          <cell r="U176">
            <v>1026666.6666666666</v>
          </cell>
          <cell r="V176">
            <v>1026666.6666666666</v>
          </cell>
          <cell r="W176">
            <v>1026666.6666666666</v>
          </cell>
          <cell r="X176">
            <v>1026666.6666666666</v>
          </cell>
          <cell r="Y176">
            <v>1026666.6666666666</v>
          </cell>
        </row>
        <row r="177">
          <cell r="A177">
            <v>4</v>
          </cell>
          <cell r="B177">
            <v>145</v>
          </cell>
          <cell r="C177">
            <v>10</v>
          </cell>
          <cell r="D177">
            <v>1</v>
          </cell>
          <cell r="E177">
            <v>99</v>
          </cell>
          <cell r="F177" t="str">
            <v>N/A</v>
          </cell>
          <cell r="G177">
            <v>145</v>
          </cell>
          <cell r="H177" t="str">
            <v>Especialista en Adquisiciones junior</v>
          </cell>
          <cell r="I177">
            <v>1073625</v>
          </cell>
          <cell r="J177">
            <v>1</v>
          </cell>
          <cell r="K177">
            <v>12</v>
          </cell>
          <cell r="L177">
            <v>12883500</v>
          </cell>
          <cell r="N177">
            <v>1073625</v>
          </cell>
          <cell r="O177">
            <v>1073625</v>
          </cell>
          <cell r="P177">
            <v>1073625</v>
          </cell>
          <cell r="Q177">
            <v>1073625</v>
          </cell>
          <cell r="R177">
            <v>1073625</v>
          </cell>
          <cell r="S177">
            <v>1073625</v>
          </cell>
          <cell r="T177">
            <v>1073625</v>
          </cell>
          <cell r="U177">
            <v>1073625</v>
          </cell>
          <cell r="V177">
            <v>1073625</v>
          </cell>
          <cell r="W177">
            <v>1073625</v>
          </cell>
          <cell r="X177">
            <v>1073625</v>
          </cell>
          <cell r="Y177">
            <v>1073625</v>
          </cell>
        </row>
        <row r="178">
          <cell r="B178">
            <v>145</v>
          </cell>
          <cell r="C178">
            <v>10</v>
          </cell>
          <cell r="D178">
            <v>1</v>
          </cell>
          <cell r="E178">
            <v>99</v>
          </cell>
          <cell r="F178" t="str">
            <v>N/A</v>
          </cell>
          <cell r="G178">
            <v>145</v>
          </cell>
          <cell r="H178" t="str">
            <v>Especialista Juridico</v>
          </cell>
          <cell r="I178">
            <v>1417500</v>
          </cell>
          <cell r="J178">
            <v>1</v>
          </cell>
          <cell r="K178">
            <v>12</v>
          </cell>
          <cell r="L178">
            <v>17010000</v>
          </cell>
        </row>
        <row r="179">
          <cell r="A179">
            <v>3</v>
          </cell>
          <cell r="B179">
            <v>145</v>
          </cell>
          <cell r="C179">
            <v>10</v>
          </cell>
          <cell r="D179">
            <v>1</v>
          </cell>
          <cell r="E179">
            <v>99</v>
          </cell>
          <cell r="F179" t="str">
            <v>N/A</v>
          </cell>
          <cell r="G179">
            <v>145</v>
          </cell>
          <cell r="H179" t="str">
            <v>Consultoría de Proyecto de Redes de Servicios Básicos</v>
          </cell>
          <cell r="I179">
            <v>8100000</v>
          </cell>
          <cell r="J179">
            <v>1</v>
          </cell>
          <cell r="K179">
            <v>1</v>
          </cell>
          <cell r="L179">
            <v>8100000</v>
          </cell>
          <cell r="Q179">
            <v>2025000</v>
          </cell>
          <cell r="S179">
            <v>2025000</v>
          </cell>
          <cell r="U179">
            <v>2025000</v>
          </cell>
          <cell r="W179">
            <v>2025000</v>
          </cell>
        </row>
        <row r="180">
          <cell r="B180">
            <v>145</v>
          </cell>
          <cell r="C180">
            <v>20</v>
          </cell>
          <cell r="D180">
            <v>401</v>
          </cell>
          <cell r="E180">
            <v>99</v>
          </cell>
          <cell r="F180" t="str">
            <v>N/A</v>
          </cell>
          <cell r="G180">
            <v>145</v>
          </cell>
          <cell r="H180" t="str">
            <v>Consultoria Diseno Ejecutivo del Centro Comunal y Mirador</v>
          </cell>
          <cell r="I180">
            <v>8100000</v>
          </cell>
          <cell r="J180">
            <v>1</v>
          </cell>
          <cell r="K180">
            <v>1</v>
          </cell>
          <cell r="L180">
            <v>8100000</v>
          </cell>
        </row>
        <row r="181">
          <cell r="B181">
            <v>230</v>
          </cell>
          <cell r="C181">
            <v>20</v>
          </cell>
          <cell r="D181">
            <v>401</v>
          </cell>
          <cell r="E181">
            <v>99</v>
          </cell>
          <cell r="F181" t="str">
            <v>PASAJES Y VIATICOS</v>
          </cell>
          <cell r="L181">
            <v>0</v>
          </cell>
          <cell r="N181">
            <v>0</v>
          </cell>
          <cell r="O181">
            <v>0</v>
          </cell>
          <cell r="P181">
            <v>0</v>
          </cell>
          <cell r="Q181">
            <v>0</v>
          </cell>
          <cell r="R181">
            <v>0</v>
          </cell>
          <cell r="S181">
            <v>0</v>
          </cell>
          <cell r="T181">
            <v>0</v>
          </cell>
          <cell r="U181">
            <v>0</v>
          </cell>
          <cell r="V181">
            <v>0</v>
          </cell>
          <cell r="W181">
            <v>0</v>
          </cell>
          <cell r="X181">
            <v>0</v>
          </cell>
          <cell r="Y181">
            <v>0</v>
          </cell>
        </row>
        <row r="182">
          <cell r="A182">
            <v>4</v>
          </cell>
          <cell r="B182">
            <v>230</v>
          </cell>
          <cell r="C182">
            <v>20</v>
          </cell>
          <cell r="D182">
            <v>401</v>
          </cell>
          <cell r="E182">
            <v>99</v>
          </cell>
          <cell r="G182">
            <v>145</v>
          </cell>
          <cell r="H182" t="str">
            <v>Pasajes y Viáticos</v>
          </cell>
          <cell r="I182">
            <v>50000000</v>
          </cell>
          <cell r="J182">
            <v>0</v>
          </cell>
          <cell r="K182">
            <v>1</v>
          </cell>
          <cell r="L182">
            <v>0</v>
          </cell>
          <cell r="Q182">
            <v>0</v>
          </cell>
          <cell r="S182">
            <v>0</v>
          </cell>
          <cell r="U182">
            <v>0</v>
          </cell>
          <cell r="W182">
            <v>0</v>
          </cell>
        </row>
        <row r="183">
          <cell r="B183">
            <v>230</v>
          </cell>
          <cell r="C183">
            <v>10</v>
          </cell>
          <cell r="D183">
            <v>1</v>
          </cell>
          <cell r="E183">
            <v>99</v>
          </cell>
          <cell r="F183" t="str">
            <v>PASAJES Y VIATICOS</v>
          </cell>
          <cell r="L183">
            <v>0</v>
          </cell>
          <cell r="N183">
            <v>0</v>
          </cell>
          <cell r="O183">
            <v>0</v>
          </cell>
          <cell r="P183">
            <v>0</v>
          </cell>
          <cell r="Q183">
            <v>0</v>
          </cell>
          <cell r="R183">
            <v>0</v>
          </cell>
          <cell r="S183">
            <v>0</v>
          </cell>
          <cell r="T183">
            <v>0</v>
          </cell>
          <cell r="U183">
            <v>0</v>
          </cell>
          <cell r="V183">
            <v>0</v>
          </cell>
          <cell r="W183">
            <v>0</v>
          </cell>
          <cell r="X183">
            <v>0</v>
          </cell>
          <cell r="Y183">
            <v>0</v>
          </cell>
        </row>
        <row r="184">
          <cell r="A184">
            <v>4</v>
          </cell>
          <cell r="B184">
            <v>230</v>
          </cell>
          <cell r="C184">
            <v>10</v>
          </cell>
          <cell r="D184">
            <v>1</v>
          </cell>
          <cell r="E184">
            <v>99</v>
          </cell>
          <cell r="G184">
            <v>145</v>
          </cell>
          <cell r="H184" t="str">
            <v>Pasajes y Viáticos</v>
          </cell>
          <cell r="I184">
            <v>5000000</v>
          </cell>
          <cell r="J184">
            <v>0</v>
          </cell>
          <cell r="K184">
            <v>1</v>
          </cell>
          <cell r="L184">
            <v>0</v>
          </cell>
          <cell r="Q184">
            <v>0</v>
          </cell>
          <cell r="S184">
            <v>0</v>
          </cell>
          <cell r="U184">
            <v>0</v>
          </cell>
          <cell r="W184">
            <v>0</v>
          </cell>
        </row>
        <row r="185">
          <cell r="B185">
            <v>250</v>
          </cell>
          <cell r="C185">
            <v>10</v>
          </cell>
          <cell r="D185">
            <v>1</v>
          </cell>
          <cell r="E185">
            <v>99</v>
          </cell>
          <cell r="F185" t="str">
            <v>ALQUILERES Y DERECHOS</v>
          </cell>
          <cell r="L185">
            <v>360000000</v>
          </cell>
          <cell r="N185">
            <v>0</v>
          </cell>
          <cell r="O185">
            <v>0</v>
          </cell>
          <cell r="P185">
            <v>360000000</v>
          </cell>
          <cell r="Q185">
            <v>0</v>
          </cell>
          <cell r="R185">
            <v>0</v>
          </cell>
          <cell r="S185">
            <v>0</v>
          </cell>
          <cell r="T185">
            <v>0</v>
          </cell>
          <cell r="U185">
            <v>0</v>
          </cell>
          <cell r="V185">
            <v>0</v>
          </cell>
          <cell r="W185">
            <v>0</v>
          </cell>
          <cell r="X185">
            <v>0</v>
          </cell>
          <cell r="Y185">
            <v>0</v>
          </cell>
        </row>
        <row r="186">
          <cell r="A186">
            <v>4</v>
          </cell>
          <cell r="B186">
            <v>250</v>
          </cell>
          <cell r="C186">
            <v>10</v>
          </cell>
          <cell r="D186">
            <v>1</v>
          </cell>
          <cell r="E186">
            <v>99</v>
          </cell>
          <cell r="F186">
            <v>80131502</v>
          </cell>
          <cell r="G186">
            <v>145</v>
          </cell>
          <cell r="H186" t="str">
            <v>Alquileres y Derechos - UEP</v>
          </cell>
          <cell r="I186">
            <v>180000000</v>
          </cell>
          <cell r="J186">
            <v>2</v>
          </cell>
          <cell r="K186">
            <v>1</v>
          </cell>
          <cell r="L186">
            <v>360000000</v>
          </cell>
          <cell r="P186">
            <v>360000000</v>
          </cell>
        </row>
        <row r="187">
          <cell r="B187">
            <v>260</v>
          </cell>
          <cell r="C187">
            <v>20</v>
          </cell>
          <cell r="D187">
            <v>401</v>
          </cell>
          <cell r="E187">
            <v>99</v>
          </cell>
          <cell r="F187" t="str">
            <v>SERVICIOS TECNICOS Y PROFESIONALES</v>
          </cell>
          <cell r="L187">
            <v>4962351477.090909</v>
          </cell>
          <cell r="N187">
            <v>0</v>
          </cell>
          <cell r="O187">
            <v>0</v>
          </cell>
          <cell r="P187">
            <v>61363636.36363636</v>
          </cell>
          <cell r="Q187">
            <v>1366383426.0909092</v>
          </cell>
          <cell r="R187">
            <v>61363636.36363636</v>
          </cell>
          <cell r="S187">
            <v>1366383426.0909092</v>
          </cell>
          <cell r="T187">
            <v>0</v>
          </cell>
          <cell r="U187">
            <v>773202426.09090912</v>
          </cell>
          <cell r="V187">
            <v>0</v>
          </cell>
          <cell r="W187">
            <v>773202426.09090912</v>
          </cell>
          <cell r="X187">
            <v>0</v>
          </cell>
          <cell r="Y187">
            <v>0</v>
          </cell>
        </row>
        <row r="188">
          <cell r="A188">
            <v>3</v>
          </cell>
          <cell r="B188">
            <v>260</v>
          </cell>
          <cell r="C188">
            <v>20</v>
          </cell>
          <cell r="D188">
            <v>401</v>
          </cell>
          <cell r="E188">
            <v>99</v>
          </cell>
          <cell r="F188">
            <v>80101507</v>
          </cell>
          <cell r="G188">
            <v>59</v>
          </cell>
          <cell r="H188" t="str">
            <v xml:space="preserve"> Consultoria de  desagüe pluvial, cloacal, agua potable y redes eléctricas, telefonia y fibra optica</v>
          </cell>
          <cell r="I188">
            <v>122727272.72727272</v>
          </cell>
          <cell r="J188">
            <v>1</v>
          </cell>
          <cell r="K188">
            <v>1</v>
          </cell>
          <cell r="L188">
            <v>122727272.72727272</v>
          </cell>
          <cell r="M188" t="str">
            <v>2</v>
          </cell>
          <cell r="P188">
            <v>61363636.36363636</v>
          </cell>
          <cell r="Q188">
            <v>0</v>
          </cell>
          <cell r="R188">
            <v>61363636.36363636</v>
          </cell>
          <cell r="S188">
            <v>0</v>
          </cell>
          <cell r="U188">
            <v>0</v>
          </cell>
        </row>
        <row r="189">
          <cell r="A189">
            <v>3</v>
          </cell>
          <cell r="B189">
            <v>260</v>
          </cell>
          <cell r="C189">
            <v>20</v>
          </cell>
          <cell r="D189">
            <v>401</v>
          </cell>
          <cell r="E189">
            <v>99</v>
          </cell>
          <cell r="F189">
            <v>80101507</v>
          </cell>
          <cell r="G189">
            <v>59</v>
          </cell>
          <cell r="H189" t="str">
            <v>Consultoria Mejoramiento Vial: vehicular y peatonal</v>
          </cell>
          <cell r="I189">
            <v>122727272.72727272</v>
          </cell>
          <cell r="J189">
            <v>1</v>
          </cell>
          <cell r="K189">
            <v>1</v>
          </cell>
          <cell r="L189">
            <v>122727272.72727272</v>
          </cell>
          <cell r="Q189">
            <v>30681818.18181818</v>
          </cell>
          <cell r="S189">
            <v>30681818.18181818</v>
          </cell>
          <cell r="U189">
            <v>30681818.18181818</v>
          </cell>
          <cell r="W189">
            <v>30681818.18181818</v>
          </cell>
        </row>
        <row r="190">
          <cell r="A190">
            <v>3</v>
          </cell>
          <cell r="B190">
            <v>260</v>
          </cell>
          <cell r="C190">
            <v>20</v>
          </cell>
          <cell r="D190">
            <v>401</v>
          </cell>
          <cell r="E190">
            <v>99</v>
          </cell>
          <cell r="F190">
            <v>80101507</v>
          </cell>
          <cell r="G190">
            <v>59</v>
          </cell>
          <cell r="H190" t="str">
            <v xml:space="preserve">Fiscalizacion Enlace vial de los tres Poderes del Estado e infraestructura de servicios básicos </v>
          </cell>
          <cell r="I190">
            <v>710181818</v>
          </cell>
          <cell r="J190">
            <v>1</v>
          </cell>
          <cell r="K190">
            <v>1</v>
          </cell>
          <cell r="L190">
            <v>710181818</v>
          </cell>
          <cell r="Q190">
            <v>177545454.5</v>
          </cell>
          <cell r="S190">
            <v>177545454.5</v>
          </cell>
          <cell r="U190">
            <v>177545454.5</v>
          </cell>
          <cell r="W190">
            <v>177545454.5</v>
          </cell>
        </row>
        <row r="191">
          <cell r="A191">
            <v>3</v>
          </cell>
          <cell r="B191">
            <v>260</v>
          </cell>
          <cell r="C191">
            <v>20</v>
          </cell>
          <cell r="D191">
            <v>401</v>
          </cell>
          <cell r="E191">
            <v>99</v>
          </cell>
          <cell r="F191">
            <v>80101507</v>
          </cell>
          <cell r="G191">
            <v>59</v>
          </cell>
          <cell r="H191" t="str">
            <v>Fiscalizacion Restauración de Edificios Históricos de uso Público</v>
          </cell>
          <cell r="I191">
            <v>122727272.72727272</v>
          </cell>
          <cell r="J191">
            <v>1</v>
          </cell>
          <cell r="K191">
            <v>1</v>
          </cell>
          <cell r="L191">
            <v>122727272.72727272</v>
          </cell>
          <cell r="Q191">
            <v>30681818.18181818</v>
          </cell>
          <cell r="S191">
            <v>30681818.18181818</v>
          </cell>
          <cell r="U191">
            <v>30681818.18181818</v>
          </cell>
          <cell r="W191">
            <v>30681818.18181818</v>
          </cell>
        </row>
        <row r="192">
          <cell r="A192">
            <v>3</v>
          </cell>
          <cell r="B192">
            <v>260</v>
          </cell>
          <cell r="C192">
            <v>20</v>
          </cell>
          <cell r="D192">
            <v>401</v>
          </cell>
          <cell r="E192">
            <v>99</v>
          </cell>
          <cell r="F192">
            <v>80101507</v>
          </cell>
          <cell r="G192">
            <v>59</v>
          </cell>
          <cell r="H192" t="str">
            <v>Consultoría de Proyecto de Redes de Servicios Básicos</v>
          </cell>
          <cell r="I192">
            <v>81000000</v>
          </cell>
          <cell r="J192">
            <v>0</v>
          </cell>
          <cell r="K192">
            <v>1</v>
          </cell>
          <cell r="L192">
            <v>0</v>
          </cell>
          <cell r="Q192">
            <v>0</v>
          </cell>
          <cell r="S192">
            <v>0</v>
          </cell>
          <cell r="U192">
            <v>0</v>
          </cell>
          <cell r="W192">
            <v>0</v>
          </cell>
        </row>
        <row r="193">
          <cell r="A193">
            <v>3</v>
          </cell>
          <cell r="B193">
            <v>260</v>
          </cell>
          <cell r="C193">
            <v>20</v>
          </cell>
          <cell r="D193">
            <v>303</v>
          </cell>
          <cell r="E193">
            <v>0</v>
          </cell>
          <cell r="F193">
            <v>80101507</v>
          </cell>
          <cell r="G193">
            <v>59</v>
          </cell>
          <cell r="H193" t="str">
            <v>Fiscalizadoras Corredor troncal (34 Kms de carriles segregados) que incluye redes de servicios públicos</v>
          </cell>
          <cell r="I193">
            <v>2290909090.909091</v>
          </cell>
          <cell r="J193">
            <v>0</v>
          </cell>
          <cell r="K193">
            <v>1</v>
          </cell>
          <cell r="L193">
            <v>0</v>
          </cell>
          <cell r="Q193">
            <v>0</v>
          </cell>
          <cell r="S193">
            <v>0</v>
          </cell>
          <cell r="U193">
            <v>0</v>
          </cell>
          <cell r="W193">
            <v>0</v>
          </cell>
        </row>
        <row r="194">
          <cell r="A194">
            <v>3</v>
          </cell>
          <cell r="B194">
            <v>260</v>
          </cell>
          <cell r="C194">
            <v>20</v>
          </cell>
          <cell r="D194">
            <v>401</v>
          </cell>
          <cell r="E194">
            <v>99</v>
          </cell>
          <cell r="F194">
            <v>80101507</v>
          </cell>
          <cell r="G194">
            <v>59</v>
          </cell>
          <cell r="H194" t="str">
            <v>Fiscalización Vías alimentadoras - 100 Kms de vías alimentadoras con pavimento de todo tiempo</v>
          </cell>
          <cell r="I194">
            <v>1309090909.090909</v>
          </cell>
          <cell r="J194">
            <v>0</v>
          </cell>
          <cell r="K194">
            <v>1</v>
          </cell>
          <cell r="L194">
            <v>0</v>
          </cell>
          <cell r="Q194">
            <v>0</v>
          </cell>
          <cell r="S194">
            <v>0</v>
          </cell>
          <cell r="U194">
            <v>0</v>
          </cell>
          <cell r="W194">
            <v>0</v>
          </cell>
        </row>
        <row r="195">
          <cell r="A195">
            <v>3</v>
          </cell>
          <cell r="B195">
            <v>260</v>
          </cell>
          <cell r="C195">
            <v>20</v>
          </cell>
          <cell r="D195">
            <v>401</v>
          </cell>
          <cell r="E195">
            <v>99</v>
          </cell>
          <cell r="F195">
            <v>80101507</v>
          </cell>
          <cell r="G195">
            <v>59</v>
          </cell>
          <cell r="H195" t="str">
            <v xml:space="preserve"> Fiscalizaciones Terminales de Integración y Patios - Tres terminales de Integración, San Lorenzo (1) y Asunción (2) y dos patios</v>
          </cell>
          <cell r="I195">
            <v>265909500</v>
          </cell>
          <cell r="J195">
            <v>1</v>
          </cell>
          <cell r="K195">
            <v>1</v>
          </cell>
          <cell r="L195">
            <v>265909500</v>
          </cell>
          <cell r="Q195">
            <v>66477375</v>
          </cell>
          <cell r="S195">
            <v>66477375</v>
          </cell>
          <cell r="U195">
            <v>66477375</v>
          </cell>
          <cell r="W195">
            <v>66477375</v>
          </cell>
        </row>
        <row r="196">
          <cell r="A196">
            <v>3</v>
          </cell>
          <cell r="B196">
            <v>260</v>
          </cell>
          <cell r="C196">
            <v>20</v>
          </cell>
          <cell r="D196">
            <v>401</v>
          </cell>
          <cell r="E196">
            <v>99</v>
          </cell>
          <cell r="F196">
            <v>80101507</v>
          </cell>
          <cell r="G196">
            <v>59</v>
          </cell>
          <cell r="H196" t="str">
            <v>Fiscalización para la Concesión de Transporte</v>
          </cell>
          <cell r="I196">
            <v>409090909.09090912</v>
          </cell>
          <cell r="J196">
            <v>0</v>
          </cell>
          <cell r="K196">
            <v>1</v>
          </cell>
          <cell r="L196">
            <v>0</v>
          </cell>
          <cell r="Q196">
            <v>0</v>
          </cell>
          <cell r="S196">
            <v>0</v>
          </cell>
        </row>
        <row r="197">
          <cell r="A197">
            <v>3</v>
          </cell>
          <cell r="B197">
            <v>260</v>
          </cell>
          <cell r="C197">
            <v>20</v>
          </cell>
          <cell r="D197">
            <v>401</v>
          </cell>
          <cell r="E197">
            <v>99</v>
          </cell>
          <cell r="F197">
            <v>80101507</v>
          </cell>
          <cell r="G197">
            <v>59</v>
          </cell>
          <cell r="H197" t="str">
            <v>Fiscalización de la Concesión de Billetaje</v>
          </cell>
          <cell r="I197">
            <v>572727272.72727275</v>
          </cell>
          <cell r="J197">
            <v>0</v>
          </cell>
          <cell r="K197">
            <v>1</v>
          </cell>
          <cell r="L197">
            <v>0</v>
          </cell>
          <cell r="Q197">
            <v>0</v>
          </cell>
          <cell r="S197">
            <v>0</v>
          </cell>
        </row>
        <row r="198">
          <cell r="A198">
            <v>3</v>
          </cell>
          <cell r="B198">
            <v>260</v>
          </cell>
          <cell r="C198">
            <v>20</v>
          </cell>
          <cell r="D198">
            <v>401</v>
          </cell>
          <cell r="E198">
            <v>99</v>
          </cell>
          <cell r="F198">
            <v>80101507</v>
          </cell>
          <cell r="G198">
            <v>59</v>
          </cell>
          <cell r="H198" t="str">
            <v>Asesoría para la implementación del sistema (Planeación Nacional de Colombia)</v>
          </cell>
          <cell r="I198">
            <v>163636363.63636363</v>
          </cell>
          <cell r="J198">
            <v>0</v>
          </cell>
          <cell r="K198">
            <v>1</v>
          </cell>
          <cell r="L198">
            <v>0</v>
          </cell>
          <cell r="Q198">
            <v>0</v>
          </cell>
          <cell r="S198">
            <v>0</v>
          </cell>
        </row>
        <row r="199">
          <cell r="A199">
            <v>3</v>
          </cell>
          <cell r="B199">
            <v>260</v>
          </cell>
          <cell r="C199">
            <v>20</v>
          </cell>
          <cell r="D199">
            <v>401</v>
          </cell>
          <cell r="E199">
            <v>99</v>
          </cell>
          <cell r="F199">
            <v>80101507</v>
          </cell>
          <cell r="G199">
            <v>59</v>
          </cell>
          <cell r="H199" t="str">
            <v>Desarrollo de capacidad de investigación en la Universidad</v>
          </cell>
          <cell r="I199">
            <v>204545454.54545456</v>
          </cell>
          <cell r="J199">
            <v>0</v>
          </cell>
          <cell r="K199">
            <v>1</v>
          </cell>
          <cell r="L199">
            <v>0</v>
          </cell>
          <cell r="Q199">
            <v>0</v>
          </cell>
          <cell r="S199">
            <v>0</v>
          </cell>
        </row>
        <row r="200">
          <cell r="A200">
            <v>3</v>
          </cell>
          <cell r="B200">
            <v>260</v>
          </cell>
          <cell r="C200">
            <v>20</v>
          </cell>
          <cell r="D200">
            <v>401</v>
          </cell>
          <cell r="E200">
            <v>99</v>
          </cell>
          <cell r="F200">
            <v>80101507</v>
          </cell>
          <cell r="G200">
            <v>59</v>
          </cell>
          <cell r="H200" t="str">
            <v>Campañas comunicacionales</v>
          </cell>
          <cell r="I200">
            <v>1186362000</v>
          </cell>
          <cell r="J200">
            <v>1</v>
          </cell>
          <cell r="K200">
            <v>1</v>
          </cell>
          <cell r="L200">
            <v>1186362000</v>
          </cell>
          <cell r="Q200">
            <v>593181000</v>
          </cell>
          <cell r="S200">
            <v>593181000</v>
          </cell>
        </row>
        <row r="201">
          <cell r="A201">
            <v>3</v>
          </cell>
          <cell r="B201">
            <v>260</v>
          </cell>
          <cell r="C201">
            <v>20</v>
          </cell>
          <cell r="D201">
            <v>401</v>
          </cell>
          <cell r="E201">
            <v>99</v>
          </cell>
          <cell r="F201">
            <v>80101507</v>
          </cell>
          <cell r="G201">
            <v>59</v>
          </cell>
          <cell r="H201" t="str">
            <v xml:space="preserve"> Programa, Manuales y Propuesta de Normativa para la Optimización de Flota </v>
          </cell>
          <cell r="I201">
            <v>65454545.454545446</v>
          </cell>
          <cell r="J201">
            <v>0</v>
          </cell>
          <cell r="K201">
            <v>1</v>
          </cell>
          <cell r="L201">
            <v>0</v>
          </cell>
          <cell r="Q201">
            <v>0</v>
          </cell>
          <cell r="S201">
            <v>0</v>
          </cell>
        </row>
        <row r="202">
          <cell r="A202">
            <v>3</v>
          </cell>
          <cell r="B202">
            <v>260</v>
          </cell>
          <cell r="C202">
            <v>20</v>
          </cell>
          <cell r="D202">
            <v>401</v>
          </cell>
          <cell r="E202">
            <v>99</v>
          </cell>
          <cell r="F202">
            <v>80101507</v>
          </cell>
          <cell r="G202">
            <v>59</v>
          </cell>
          <cell r="H202" t="str">
            <v>Implementación de soluciones en los Mercados y Vendedores Informales</v>
          </cell>
          <cell r="I202">
            <v>1080000000</v>
          </cell>
          <cell r="J202">
            <v>1</v>
          </cell>
          <cell r="K202">
            <v>1</v>
          </cell>
          <cell r="L202">
            <v>1080000000</v>
          </cell>
          <cell r="Q202">
            <v>270000000</v>
          </cell>
          <cell r="S202">
            <v>270000000</v>
          </cell>
          <cell r="U202">
            <v>270000000</v>
          </cell>
          <cell r="W202">
            <v>270000000</v>
          </cell>
        </row>
        <row r="203">
          <cell r="A203">
            <v>3</v>
          </cell>
          <cell r="B203">
            <v>260</v>
          </cell>
          <cell r="C203">
            <v>20</v>
          </cell>
          <cell r="D203">
            <v>401</v>
          </cell>
          <cell r="E203">
            <v>99</v>
          </cell>
          <cell r="F203">
            <v>80101507</v>
          </cell>
          <cell r="G203">
            <v>59</v>
          </cell>
          <cell r="H203" t="str">
            <v>Monitoreo de impactos sociales del proyecto</v>
          </cell>
          <cell r="I203">
            <v>61364250</v>
          </cell>
          <cell r="J203">
            <v>1</v>
          </cell>
          <cell r="K203">
            <v>1</v>
          </cell>
          <cell r="L203">
            <v>61364250</v>
          </cell>
          <cell r="Q203">
            <v>15341062.5</v>
          </cell>
          <cell r="S203">
            <v>15341062.5</v>
          </cell>
          <cell r="U203">
            <v>15341062.5</v>
          </cell>
          <cell r="W203">
            <v>15341062.5</v>
          </cell>
        </row>
        <row r="204">
          <cell r="A204">
            <v>3</v>
          </cell>
          <cell r="B204">
            <v>260</v>
          </cell>
          <cell r="C204">
            <v>20</v>
          </cell>
          <cell r="D204">
            <v>401</v>
          </cell>
          <cell r="E204">
            <v>99</v>
          </cell>
          <cell r="F204">
            <v>80101507</v>
          </cell>
          <cell r="G204">
            <v>59</v>
          </cell>
          <cell r="H204" t="str">
            <v xml:space="preserve"> Consultorías externas para la UEEP</v>
          </cell>
          <cell r="I204">
            <v>545809090.90909088</v>
          </cell>
          <cell r="J204">
            <v>1</v>
          </cell>
          <cell r="K204">
            <v>1</v>
          </cell>
          <cell r="L204">
            <v>545809090.90909088</v>
          </cell>
          <cell r="Q204">
            <v>136452272.72727272</v>
          </cell>
          <cell r="S204">
            <v>136452272.72727272</v>
          </cell>
          <cell r="U204">
            <v>136452272.72727272</v>
          </cell>
          <cell r="W204">
            <v>136452272.72727272</v>
          </cell>
        </row>
        <row r="205">
          <cell r="A205">
            <v>3</v>
          </cell>
          <cell r="B205">
            <v>260</v>
          </cell>
          <cell r="C205">
            <v>20</v>
          </cell>
          <cell r="D205">
            <v>401</v>
          </cell>
          <cell r="E205">
            <v>99</v>
          </cell>
          <cell r="F205">
            <v>80101507</v>
          </cell>
          <cell r="G205">
            <v>59</v>
          </cell>
          <cell r="H205" t="str">
            <v>Consultoría de apoyo para supervisiones</v>
          </cell>
          <cell r="I205">
            <v>122727272.7272727</v>
          </cell>
          <cell r="J205">
            <v>0</v>
          </cell>
          <cell r="K205">
            <v>1</v>
          </cell>
          <cell r="L205">
            <v>0</v>
          </cell>
          <cell r="Q205">
            <v>0</v>
          </cell>
          <cell r="S205">
            <v>0</v>
          </cell>
          <cell r="U205">
            <v>0</v>
          </cell>
          <cell r="W205">
            <v>0</v>
          </cell>
        </row>
        <row r="206">
          <cell r="A206">
            <v>3</v>
          </cell>
          <cell r="B206">
            <v>260</v>
          </cell>
          <cell r="C206">
            <v>20</v>
          </cell>
          <cell r="D206">
            <v>401</v>
          </cell>
          <cell r="E206">
            <v>99</v>
          </cell>
          <cell r="F206">
            <v>80101507</v>
          </cell>
          <cell r="G206">
            <v>59</v>
          </cell>
          <cell r="H206" t="str">
            <v xml:space="preserve"> Contratación de firma independiente para auditoría de Estados Financieros del Programa</v>
          </cell>
          <cell r="I206">
            <v>184090500</v>
          </cell>
          <cell r="J206">
            <v>1</v>
          </cell>
          <cell r="K206">
            <v>1</v>
          </cell>
          <cell r="L206">
            <v>184090500</v>
          </cell>
          <cell r="Q206">
            <v>46022625</v>
          </cell>
          <cell r="S206">
            <v>46022625</v>
          </cell>
          <cell r="U206">
            <v>46022625</v>
          </cell>
          <cell r="W206">
            <v>46022625</v>
          </cell>
        </row>
        <row r="207">
          <cell r="B207">
            <v>260</v>
          </cell>
          <cell r="C207">
            <v>20</v>
          </cell>
          <cell r="D207">
            <v>1</v>
          </cell>
          <cell r="E207">
            <v>99</v>
          </cell>
          <cell r="F207">
            <v>80101507</v>
          </cell>
          <cell r="H207" t="str">
            <v xml:space="preserve">Fiscalizacion de obras de mejoramiento urbano </v>
          </cell>
          <cell r="I207">
            <v>16362000</v>
          </cell>
          <cell r="J207">
            <v>2</v>
          </cell>
          <cell r="K207">
            <v>1</v>
          </cell>
          <cell r="L207">
            <v>32724000</v>
          </cell>
        </row>
        <row r="208">
          <cell r="B208">
            <v>260</v>
          </cell>
          <cell r="C208">
            <v>20</v>
          </cell>
          <cell r="D208">
            <v>401</v>
          </cell>
          <cell r="E208">
            <v>99</v>
          </cell>
          <cell r="F208">
            <v>80101507</v>
          </cell>
          <cell r="G208">
            <v>59</v>
          </cell>
          <cell r="H208" t="str">
            <v>Consulrotia para estudios prediales y catastro</v>
          </cell>
          <cell r="I208">
            <v>315000000</v>
          </cell>
          <cell r="J208">
            <v>1</v>
          </cell>
          <cell r="K208">
            <v>1</v>
          </cell>
          <cell r="L208">
            <v>315000000</v>
          </cell>
        </row>
        <row r="209">
          <cell r="A209">
            <v>2</v>
          </cell>
          <cell r="B209">
            <v>260</v>
          </cell>
          <cell r="C209">
            <v>10</v>
          </cell>
          <cell r="D209">
            <v>1</v>
          </cell>
          <cell r="E209">
            <v>99</v>
          </cell>
          <cell r="F209">
            <v>80101507</v>
          </cell>
          <cell r="G209">
            <v>59</v>
          </cell>
          <cell r="H209" t="str">
            <v>Líneas de base de la calidad del aire y de los niveles de ruidos en el corredor</v>
          </cell>
          <cell r="I209">
            <v>212728500</v>
          </cell>
          <cell r="J209">
            <v>1</v>
          </cell>
          <cell r="K209">
            <v>1</v>
          </cell>
          <cell r="L209">
            <v>212728500</v>
          </cell>
          <cell r="Q209">
            <v>53182125</v>
          </cell>
          <cell r="S209">
            <v>53182125</v>
          </cell>
          <cell r="U209">
            <v>53182125</v>
          </cell>
          <cell r="W209">
            <v>53182125</v>
          </cell>
        </row>
        <row r="210">
          <cell r="B210">
            <v>260</v>
          </cell>
          <cell r="C210">
            <v>10</v>
          </cell>
          <cell r="D210">
            <v>1</v>
          </cell>
          <cell r="E210">
            <v>99</v>
          </cell>
          <cell r="F210" t="str">
            <v>SERVICIOS TECNICOS Y PROFESIONALES</v>
          </cell>
          <cell r="L210">
            <v>547780725</v>
          </cell>
          <cell r="N210">
            <v>0</v>
          </cell>
          <cell r="O210">
            <v>0</v>
          </cell>
          <cell r="P210">
            <v>6136363.6363636367</v>
          </cell>
          <cell r="Q210">
            <v>149933786.93181819</v>
          </cell>
          <cell r="R210">
            <v>6136363.6363636367</v>
          </cell>
          <cell r="S210">
            <v>149933786.93181819</v>
          </cell>
          <cell r="T210">
            <v>0</v>
          </cell>
          <cell r="U210">
            <v>90615686.931818187</v>
          </cell>
          <cell r="V210">
            <v>0</v>
          </cell>
          <cell r="W210">
            <v>90615686.931818187</v>
          </cell>
          <cell r="X210">
            <v>0</v>
          </cell>
          <cell r="Y210">
            <v>0</v>
          </cell>
        </row>
        <row r="211">
          <cell r="A211">
            <v>3</v>
          </cell>
          <cell r="B211">
            <v>260</v>
          </cell>
          <cell r="C211">
            <v>10</v>
          </cell>
          <cell r="D211">
            <v>1</v>
          </cell>
          <cell r="E211">
            <v>99</v>
          </cell>
          <cell r="F211">
            <v>80101507</v>
          </cell>
          <cell r="G211">
            <v>59</v>
          </cell>
          <cell r="H211" t="str">
            <v xml:space="preserve"> Consultoria de  desagüe pluvial, cloacal, agua potable y redes eléctricas, telefonia y fibra optica</v>
          </cell>
          <cell r="I211">
            <v>12272727.272727273</v>
          </cell>
          <cell r="J211">
            <v>1</v>
          </cell>
          <cell r="K211">
            <v>1</v>
          </cell>
          <cell r="L211">
            <v>12272727.272727273</v>
          </cell>
          <cell r="M211" t="str">
            <v>2</v>
          </cell>
          <cell r="P211">
            <v>6136363.6363636367</v>
          </cell>
          <cell r="Q211">
            <v>0</v>
          </cell>
          <cell r="R211">
            <v>6136363.6363636367</v>
          </cell>
          <cell r="S211">
            <v>0</v>
          </cell>
          <cell r="U211">
            <v>0</v>
          </cell>
        </row>
        <row r="212">
          <cell r="A212">
            <v>3</v>
          </cell>
          <cell r="B212">
            <v>260</v>
          </cell>
          <cell r="C212">
            <v>10</v>
          </cell>
          <cell r="D212">
            <v>1</v>
          </cell>
          <cell r="E212">
            <v>99</v>
          </cell>
          <cell r="F212">
            <v>80101507</v>
          </cell>
          <cell r="G212">
            <v>59</v>
          </cell>
          <cell r="H212" t="str">
            <v>Consultoria Mejoramiento Vial: vehicular y peatonal</v>
          </cell>
          <cell r="I212">
            <v>12272727.272727273</v>
          </cell>
          <cell r="J212">
            <v>1</v>
          </cell>
          <cell r="K212">
            <v>1</v>
          </cell>
          <cell r="L212">
            <v>12272727.272727273</v>
          </cell>
          <cell r="M212" t="str">
            <v>2</v>
          </cell>
          <cell r="Q212">
            <v>3068181.8181818184</v>
          </cell>
          <cell r="S212">
            <v>3068181.8181818184</v>
          </cell>
          <cell r="U212">
            <v>3068181.8181818184</v>
          </cell>
          <cell r="W212">
            <v>3068181.8181818184</v>
          </cell>
        </row>
        <row r="213">
          <cell r="A213">
            <v>3</v>
          </cell>
          <cell r="B213">
            <v>260</v>
          </cell>
          <cell r="C213">
            <v>10</v>
          </cell>
          <cell r="D213">
            <v>1</v>
          </cell>
          <cell r="E213">
            <v>99</v>
          </cell>
          <cell r="F213">
            <v>80101507</v>
          </cell>
          <cell r="G213">
            <v>59</v>
          </cell>
          <cell r="H213" t="str">
            <v xml:space="preserve">Fiscalizacion  Enlace vial de los tres Poderes del Estado e infraestructura de servicios básicos </v>
          </cell>
          <cell r="I213">
            <v>71018181.818181813</v>
          </cell>
          <cell r="J213">
            <v>1</v>
          </cell>
          <cell r="K213">
            <v>1</v>
          </cell>
          <cell r="L213">
            <v>71018181.818181813</v>
          </cell>
          <cell r="Q213">
            <v>17754545.454545453</v>
          </cell>
          <cell r="S213">
            <v>17754545.454545453</v>
          </cell>
          <cell r="U213">
            <v>17754545.454545453</v>
          </cell>
          <cell r="W213">
            <v>17754545.454545453</v>
          </cell>
        </row>
        <row r="214">
          <cell r="A214">
            <v>3</v>
          </cell>
          <cell r="B214">
            <v>260</v>
          </cell>
          <cell r="C214">
            <v>10</v>
          </cell>
          <cell r="D214">
            <v>1</v>
          </cell>
          <cell r="E214">
            <v>99</v>
          </cell>
          <cell r="F214">
            <v>80101507</v>
          </cell>
          <cell r="G214">
            <v>59</v>
          </cell>
          <cell r="H214" t="str">
            <v>Fiscalizacion Restauración de Edificios Históricos de uso Público</v>
          </cell>
          <cell r="I214">
            <v>12272727.272727273</v>
          </cell>
          <cell r="J214">
            <v>1</v>
          </cell>
          <cell r="K214">
            <v>1</v>
          </cell>
          <cell r="L214">
            <v>12272727.272727273</v>
          </cell>
          <cell r="Q214">
            <v>3068181.8181818184</v>
          </cell>
          <cell r="S214">
            <v>3068181.8181818184</v>
          </cell>
          <cell r="U214">
            <v>3068181.8181818184</v>
          </cell>
          <cell r="W214">
            <v>3068181.8181818184</v>
          </cell>
        </row>
        <row r="215">
          <cell r="A215">
            <v>3</v>
          </cell>
          <cell r="B215">
            <v>260</v>
          </cell>
          <cell r="C215">
            <v>10</v>
          </cell>
          <cell r="D215">
            <v>1</v>
          </cell>
          <cell r="E215">
            <v>99</v>
          </cell>
          <cell r="F215">
            <v>80101507</v>
          </cell>
          <cell r="G215">
            <v>59</v>
          </cell>
          <cell r="H215" t="str">
            <v>Consultoría de Proyecto de Redes de Servicios Básicos</v>
          </cell>
          <cell r="I215">
            <v>9000000</v>
          </cell>
          <cell r="J215">
            <v>0</v>
          </cell>
          <cell r="K215">
            <v>1</v>
          </cell>
          <cell r="L215">
            <v>0</v>
          </cell>
          <cell r="Q215">
            <v>0</v>
          </cell>
          <cell r="S215">
            <v>0</v>
          </cell>
          <cell r="U215">
            <v>0</v>
          </cell>
          <cell r="W215">
            <v>0</v>
          </cell>
        </row>
        <row r="216">
          <cell r="A216">
            <v>3</v>
          </cell>
          <cell r="B216">
            <v>260</v>
          </cell>
          <cell r="C216">
            <v>10</v>
          </cell>
          <cell r="D216">
            <v>1</v>
          </cell>
          <cell r="E216">
            <v>99</v>
          </cell>
          <cell r="F216">
            <v>80101507</v>
          </cell>
          <cell r="G216">
            <v>59</v>
          </cell>
          <cell r="H216" t="str">
            <v>Fiscalizadoras Corredor troncal (34 Kms de carriles segregados) que incluye redes de servicios públicos</v>
          </cell>
          <cell r="I216">
            <v>229090909.09090909</v>
          </cell>
          <cell r="J216">
            <v>0</v>
          </cell>
          <cell r="K216">
            <v>1</v>
          </cell>
          <cell r="L216">
            <v>0</v>
          </cell>
          <cell r="Q216">
            <v>0</v>
          </cell>
          <cell r="S216">
            <v>0</v>
          </cell>
          <cell r="U216">
            <v>0</v>
          </cell>
          <cell r="W216">
            <v>0</v>
          </cell>
        </row>
        <row r="217">
          <cell r="A217">
            <v>3</v>
          </cell>
          <cell r="B217">
            <v>260</v>
          </cell>
          <cell r="C217">
            <v>10</v>
          </cell>
          <cell r="D217">
            <v>1</v>
          </cell>
          <cell r="E217">
            <v>99</v>
          </cell>
          <cell r="F217">
            <v>80101507</v>
          </cell>
          <cell r="G217">
            <v>59</v>
          </cell>
          <cell r="H217" t="str">
            <v>Fiscalización Vías alimentadoras - 100 Kms de vías alimentadoras con pavimento de todo tiempo</v>
          </cell>
          <cell r="I217">
            <v>130909090.90909089</v>
          </cell>
          <cell r="J217">
            <v>0</v>
          </cell>
          <cell r="K217">
            <v>1</v>
          </cell>
          <cell r="L217">
            <v>0</v>
          </cell>
          <cell r="Q217">
            <v>0</v>
          </cell>
          <cell r="S217">
            <v>0</v>
          </cell>
          <cell r="U217">
            <v>0</v>
          </cell>
          <cell r="W217">
            <v>0</v>
          </cell>
        </row>
        <row r="218">
          <cell r="A218">
            <v>3</v>
          </cell>
          <cell r="B218">
            <v>260</v>
          </cell>
          <cell r="C218">
            <v>10</v>
          </cell>
          <cell r="D218">
            <v>1</v>
          </cell>
          <cell r="E218">
            <v>99</v>
          </cell>
          <cell r="F218">
            <v>80101507</v>
          </cell>
          <cell r="G218">
            <v>59</v>
          </cell>
          <cell r="H218" t="str">
            <v xml:space="preserve"> Fiscalizaciones Terminales de Integración y Patios - Tres terminales de Integración, San Lorenzo (1) y Asunción (2) y dos patios</v>
          </cell>
          <cell r="I218">
            <v>79772727.272727266</v>
          </cell>
          <cell r="J218">
            <v>1</v>
          </cell>
          <cell r="K218">
            <v>1</v>
          </cell>
          <cell r="L218">
            <v>79772727.272727266</v>
          </cell>
          <cell r="Q218">
            <v>19943181.818181816</v>
          </cell>
          <cell r="S218">
            <v>19943181.818181816</v>
          </cell>
          <cell r="U218">
            <v>19943181.818181816</v>
          </cell>
          <cell r="W218">
            <v>19943181.818181816</v>
          </cell>
        </row>
        <row r="219">
          <cell r="A219">
            <v>3</v>
          </cell>
          <cell r="B219">
            <v>260</v>
          </cell>
          <cell r="C219">
            <v>10</v>
          </cell>
          <cell r="D219">
            <v>1</v>
          </cell>
          <cell r="E219">
            <v>99</v>
          </cell>
          <cell r="F219">
            <v>80101507</v>
          </cell>
          <cell r="G219">
            <v>59</v>
          </cell>
          <cell r="H219" t="str">
            <v>Fiscalización para la Concesión de Transporte</v>
          </cell>
          <cell r="I219">
            <v>40909090.909090914</v>
          </cell>
          <cell r="J219">
            <v>0</v>
          </cell>
          <cell r="K219">
            <v>1</v>
          </cell>
          <cell r="L219">
            <v>0</v>
          </cell>
          <cell r="Q219">
            <v>0</v>
          </cell>
          <cell r="S219">
            <v>0</v>
          </cell>
        </row>
        <row r="220">
          <cell r="A220">
            <v>3</v>
          </cell>
          <cell r="B220">
            <v>260</v>
          </cell>
          <cell r="C220">
            <v>10</v>
          </cell>
          <cell r="D220">
            <v>1</v>
          </cell>
          <cell r="E220">
            <v>99</v>
          </cell>
          <cell r="F220">
            <v>80101507</v>
          </cell>
          <cell r="G220">
            <v>59</v>
          </cell>
          <cell r="H220" t="str">
            <v>Fiscalización de la Concesión de Billetaje</v>
          </cell>
          <cell r="I220">
            <v>57272727.272727273</v>
          </cell>
          <cell r="J220">
            <v>0</v>
          </cell>
          <cell r="K220">
            <v>1</v>
          </cell>
          <cell r="L220">
            <v>0</v>
          </cell>
          <cell r="Q220">
            <v>0</v>
          </cell>
          <cell r="S220">
            <v>0</v>
          </cell>
        </row>
        <row r="221">
          <cell r="A221">
            <v>3</v>
          </cell>
          <cell r="B221">
            <v>260</v>
          </cell>
          <cell r="C221">
            <v>10</v>
          </cell>
          <cell r="D221">
            <v>1</v>
          </cell>
          <cell r="E221">
            <v>99</v>
          </cell>
          <cell r="F221">
            <v>80101507</v>
          </cell>
          <cell r="G221">
            <v>59</v>
          </cell>
          <cell r="H221" t="str">
            <v>Asesoría para la implementación del sistema (Planeación Nacional de Colombia)</v>
          </cell>
          <cell r="I221">
            <v>16363636.363636363</v>
          </cell>
          <cell r="J221">
            <v>0</v>
          </cell>
          <cell r="K221">
            <v>1</v>
          </cell>
          <cell r="L221">
            <v>0</v>
          </cell>
          <cell r="Q221">
            <v>0</v>
          </cell>
          <cell r="S221">
            <v>0</v>
          </cell>
        </row>
        <row r="222">
          <cell r="A222">
            <v>3</v>
          </cell>
          <cell r="B222">
            <v>260</v>
          </cell>
          <cell r="C222">
            <v>10</v>
          </cell>
          <cell r="D222">
            <v>1</v>
          </cell>
          <cell r="E222">
            <v>99</v>
          </cell>
          <cell r="F222">
            <v>80101507</v>
          </cell>
          <cell r="G222">
            <v>59</v>
          </cell>
          <cell r="H222" t="str">
            <v>Desarrollo de capacidad de investigación en la Universidad</v>
          </cell>
          <cell r="I222">
            <v>20454545.454545457</v>
          </cell>
          <cell r="J222">
            <v>0</v>
          </cell>
          <cell r="K222">
            <v>1</v>
          </cell>
          <cell r="L222">
            <v>0</v>
          </cell>
          <cell r="Q222">
            <v>0</v>
          </cell>
          <cell r="S222">
            <v>0</v>
          </cell>
        </row>
        <row r="223">
          <cell r="A223">
            <v>3</v>
          </cell>
          <cell r="B223">
            <v>260</v>
          </cell>
          <cell r="C223">
            <v>10</v>
          </cell>
          <cell r="D223">
            <v>1</v>
          </cell>
          <cell r="E223">
            <v>99</v>
          </cell>
          <cell r="F223">
            <v>80101507</v>
          </cell>
          <cell r="G223">
            <v>59</v>
          </cell>
          <cell r="H223" t="str">
            <v>Campañas comunicacionales</v>
          </cell>
          <cell r="I223">
            <v>118636200</v>
          </cell>
          <cell r="J223">
            <v>1</v>
          </cell>
          <cell r="K223">
            <v>1</v>
          </cell>
          <cell r="L223">
            <v>118636200</v>
          </cell>
          <cell r="Q223">
            <v>59318100</v>
          </cell>
          <cell r="S223">
            <v>59318100</v>
          </cell>
        </row>
        <row r="224">
          <cell r="A224">
            <v>3</v>
          </cell>
          <cell r="B224">
            <v>260</v>
          </cell>
          <cell r="C224">
            <v>10</v>
          </cell>
          <cell r="D224">
            <v>1</v>
          </cell>
          <cell r="E224">
            <v>99</v>
          </cell>
          <cell r="F224">
            <v>80101507</v>
          </cell>
          <cell r="G224">
            <v>59</v>
          </cell>
          <cell r="H224" t="str">
            <v xml:space="preserve"> Programa, Manuales y Propuesta de Normativa para la Optimización de Flota </v>
          </cell>
          <cell r="I224">
            <v>6545454.5454545449</v>
          </cell>
          <cell r="J224">
            <v>0</v>
          </cell>
          <cell r="K224">
            <v>1</v>
          </cell>
          <cell r="L224">
            <v>0</v>
          </cell>
          <cell r="Q224">
            <v>0</v>
          </cell>
          <cell r="S224">
            <v>0</v>
          </cell>
        </row>
        <row r="225">
          <cell r="A225">
            <v>3</v>
          </cell>
          <cell r="B225">
            <v>260</v>
          </cell>
          <cell r="C225">
            <v>10</v>
          </cell>
          <cell r="D225">
            <v>1</v>
          </cell>
          <cell r="E225">
            <v>99</v>
          </cell>
          <cell r="F225">
            <v>80101507</v>
          </cell>
          <cell r="G225">
            <v>59</v>
          </cell>
          <cell r="H225" t="str">
            <v>Implementación de soluciones en los Mercados y Vendedores Informales</v>
          </cell>
          <cell r="I225">
            <v>108000000</v>
          </cell>
          <cell r="J225">
            <v>1</v>
          </cell>
          <cell r="K225">
            <v>1</v>
          </cell>
          <cell r="L225">
            <v>108000000</v>
          </cell>
          <cell r="Q225">
            <v>27000000</v>
          </cell>
          <cell r="S225">
            <v>27000000</v>
          </cell>
          <cell r="U225">
            <v>27000000</v>
          </cell>
          <cell r="W225">
            <v>27000000</v>
          </cell>
        </row>
        <row r="226">
          <cell r="A226">
            <v>3</v>
          </cell>
          <cell r="B226">
            <v>260</v>
          </cell>
          <cell r="C226">
            <v>10</v>
          </cell>
          <cell r="D226">
            <v>1</v>
          </cell>
          <cell r="E226">
            <v>99</v>
          </cell>
          <cell r="F226">
            <v>80101507</v>
          </cell>
          <cell r="G226">
            <v>59</v>
          </cell>
          <cell r="H226" t="str">
            <v>Monitoreo de impactos sociales del proyecto</v>
          </cell>
          <cell r="I226">
            <v>6136425</v>
          </cell>
          <cell r="J226">
            <v>1</v>
          </cell>
          <cell r="K226">
            <v>1</v>
          </cell>
          <cell r="L226">
            <v>6136425</v>
          </cell>
          <cell r="Q226">
            <v>1534106.25</v>
          </cell>
          <cell r="S226">
            <v>1534106.25</v>
          </cell>
          <cell r="U226">
            <v>1534106.25</v>
          </cell>
          <cell r="W226">
            <v>1534106.25</v>
          </cell>
        </row>
        <row r="227">
          <cell r="A227">
            <v>3</v>
          </cell>
          <cell r="B227">
            <v>260</v>
          </cell>
          <cell r="C227">
            <v>10</v>
          </cell>
          <cell r="D227">
            <v>1</v>
          </cell>
          <cell r="E227">
            <v>99</v>
          </cell>
          <cell r="F227">
            <v>80101507</v>
          </cell>
          <cell r="G227">
            <v>59</v>
          </cell>
          <cell r="H227" t="str">
            <v xml:space="preserve"> Consultorías externas para la UEEP</v>
          </cell>
          <cell r="I227">
            <v>54580909.090909094</v>
          </cell>
          <cell r="J227">
            <v>1</v>
          </cell>
          <cell r="K227">
            <v>1</v>
          </cell>
          <cell r="L227">
            <v>54580909.090909094</v>
          </cell>
          <cell r="Q227">
            <v>13645227.272727273</v>
          </cell>
          <cell r="S227">
            <v>13645227.272727273</v>
          </cell>
          <cell r="U227">
            <v>13645227.272727273</v>
          </cell>
          <cell r="W227">
            <v>13645227.272727273</v>
          </cell>
        </row>
        <row r="228">
          <cell r="A228">
            <v>3</v>
          </cell>
          <cell r="B228">
            <v>260</v>
          </cell>
          <cell r="C228">
            <v>10</v>
          </cell>
          <cell r="D228">
            <v>1</v>
          </cell>
          <cell r="E228">
            <v>99</v>
          </cell>
          <cell r="F228">
            <v>80101507</v>
          </cell>
          <cell r="G228">
            <v>59</v>
          </cell>
          <cell r="H228" t="str">
            <v>Consultoría de apoyo para supervisiones</v>
          </cell>
          <cell r="I228">
            <v>12272727.272727272</v>
          </cell>
          <cell r="J228">
            <v>0</v>
          </cell>
          <cell r="K228">
            <v>1</v>
          </cell>
          <cell r="L228">
            <v>0</v>
          </cell>
          <cell r="Q228">
            <v>0</v>
          </cell>
          <cell r="S228">
            <v>0</v>
          </cell>
          <cell r="U228">
            <v>0</v>
          </cell>
          <cell r="W228">
            <v>0</v>
          </cell>
        </row>
        <row r="229">
          <cell r="A229">
            <v>3</v>
          </cell>
          <cell r="B229">
            <v>260</v>
          </cell>
          <cell r="C229">
            <v>10</v>
          </cell>
          <cell r="D229">
            <v>1</v>
          </cell>
          <cell r="E229">
            <v>99</v>
          </cell>
          <cell r="F229">
            <v>80101507</v>
          </cell>
          <cell r="G229">
            <v>59</v>
          </cell>
          <cell r="H229" t="str">
            <v xml:space="preserve"> Contratación de firma independiente para auditoría de Estados Financieros del Programa</v>
          </cell>
          <cell r="I229">
            <v>18409050</v>
          </cell>
          <cell r="J229">
            <v>1</v>
          </cell>
          <cell r="K229">
            <v>1</v>
          </cell>
          <cell r="L229">
            <v>18409050</v>
          </cell>
          <cell r="Q229">
            <v>4602262.5</v>
          </cell>
          <cell r="S229">
            <v>4602262.5</v>
          </cell>
          <cell r="U229">
            <v>4602262.5</v>
          </cell>
          <cell r="W229">
            <v>4602262.5</v>
          </cell>
        </row>
        <row r="230">
          <cell r="B230">
            <v>260</v>
          </cell>
          <cell r="C230">
            <v>10</v>
          </cell>
          <cell r="D230">
            <v>1</v>
          </cell>
          <cell r="E230">
            <v>99</v>
          </cell>
          <cell r="F230">
            <v>80101507</v>
          </cell>
          <cell r="H230" t="str">
            <v xml:space="preserve">Fiscalizacion de obras de mejoramiento urbano </v>
          </cell>
          <cell r="I230">
            <v>1636200</v>
          </cell>
          <cell r="J230">
            <v>1</v>
          </cell>
          <cell r="K230">
            <v>1</v>
          </cell>
          <cell r="L230">
            <v>1636200</v>
          </cell>
        </row>
        <row r="231">
          <cell r="B231">
            <v>260</v>
          </cell>
          <cell r="C231">
            <v>10</v>
          </cell>
          <cell r="D231">
            <v>1</v>
          </cell>
          <cell r="E231">
            <v>99</v>
          </cell>
          <cell r="F231">
            <v>80101507</v>
          </cell>
          <cell r="G231">
            <v>59</v>
          </cell>
          <cell r="H231" t="str">
            <v>Consulrotia para estudios prediales y catastro</v>
          </cell>
          <cell r="I231">
            <v>31500000</v>
          </cell>
          <cell r="J231">
            <v>1</v>
          </cell>
          <cell r="K231">
            <v>1</v>
          </cell>
          <cell r="L231">
            <v>31500000</v>
          </cell>
        </row>
        <row r="232">
          <cell r="A232">
            <v>2</v>
          </cell>
          <cell r="B232">
            <v>260</v>
          </cell>
          <cell r="C232">
            <v>10</v>
          </cell>
          <cell r="D232">
            <v>1</v>
          </cell>
          <cell r="E232">
            <v>99</v>
          </cell>
          <cell r="F232">
            <v>80101507</v>
          </cell>
          <cell r="G232">
            <v>59</v>
          </cell>
          <cell r="H232" t="str">
            <v>Líneas de base de la calidad del aire y de los niveles de ruidos en el corredor</v>
          </cell>
          <cell r="I232">
            <v>21272850</v>
          </cell>
          <cell r="J232">
            <v>1</v>
          </cell>
          <cell r="K232">
            <v>1</v>
          </cell>
          <cell r="L232">
            <v>21272850</v>
          </cell>
          <cell r="Q232">
            <v>5318212.5</v>
          </cell>
          <cell r="S232">
            <v>5318212.5</v>
          </cell>
          <cell r="U232">
            <v>5318212.5</v>
          </cell>
          <cell r="W232">
            <v>5318212.5</v>
          </cell>
        </row>
        <row r="233">
          <cell r="B233">
            <v>340</v>
          </cell>
          <cell r="C233">
            <v>20</v>
          </cell>
          <cell r="D233">
            <v>401</v>
          </cell>
          <cell r="E233">
            <v>99</v>
          </cell>
          <cell r="F233" t="str">
            <v>BIENES DE CONSUMO OFIC.E INSUMOS</v>
          </cell>
          <cell r="L233">
            <v>0</v>
          </cell>
          <cell r="N233">
            <v>0</v>
          </cell>
          <cell r="O233">
            <v>0</v>
          </cell>
          <cell r="P233">
            <v>0</v>
          </cell>
          <cell r="Q233">
            <v>0</v>
          </cell>
          <cell r="R233">
            <v>0</v>
          </cell>
          <cell r="S233">
            <v>0</v>
          </cell>
          <cell r="T233">
            <v>0</v>
          </cell>
          <cell r="U233">
            <v>0</v>
          </cell>
          <cell r="V233">
            <v>0</v>
          </cell>
          <cell r="W233">
            <v>0</v>
          </cell>
          <cell r="X233">
            <v>0</v>
          </cell>
          <cell r="Y233">
            <v>0</v>
          </cell>
        </row>
        <row r="234">
          <cell r="A234">
            <v>4</v>
          </cell>
          <cell r="B234">
            <v>340</v>
          </cell>
          <cell r="C234">
            <v>20</v>
          </cell>
          <cell r="D234">
            <v>401</v>
          </cell>
          <cell r="E234">
            <v>99</v>
          </cell>
          <cell r="G234">
            <v>145</v>
          </cell>
          <cell r="H234" t="str">
            <v xml:space="preserve"> Gastos Varios</v>
          </cell>
          <cell r="I234">
            <v>214200000</v>
          </cell>
          <cell r="J234">
            <v>0</v>
          </cell>
          <cell r="K234">
            <v>1</v>
          </cell>
          <cell r="L234">
            <v>0</v>
          </cell>
          <cell r="Q234">
            <v>0</v>
          </cell>
          <cell r="S234">
            <v>0</v>
          </cell>
          <cell r="U234">
            <v>0</v>
          </cell>
          <cell r="W234">
            <v>0</v>
          </cell>
        </row>
        <row r="235">
          <cell r="B235">
            <v>340</v>
          </cell>
          <cell r="C235">
            <v>10</v>
          </cell>
          <cell r="D235">
            <v>1</v>
          </cell>
          <cell r="E235">
            <v>99</v>
          </cell>
          <cell r="F235" t="str">
            <v>BIENES DE CONSUMO OFIC.E INSUMOS</v>
          </cell>
          <cell r="L235">
            <v>0</v>
          </cell>
          <cell r="N235">
            <v>0</v>
          </cell>
          <cell r="O235">
            <v>0</v>
          </cell>
          <cell r="P235">
            <v>0</v>
          </cell>
          <cell r="Q235">
            <v>0</v>
          </cell>
          <cell r="R235">
            <v>0</v>
          </cell>
          <cell r="S235">
            <v>0</v>
          </cell>
          <cell r="T235">
            <v>0</v>
          </cell>
          <cell r="U235">
            <v>0</v>
          </cell>
          <cell r="V235">
            <v>0</v>
          </cell>
          <cell r="W235">
            <v>0</v>
          </cell>
          <cell r="X235">
            <v>0</v>
          </cell>
          <cell r="Y235">
            <v>0</v>
          </cell>
        </row>
        <row r="236">
          <cell r="A236">
            <v>4</v>
          </cell>
          <cell r="B236">
            <v>340</v>
          </cell>
          <cell r="C236">
            <v>10</v>
          </cell>
          <cell r="D236">
            <v>1</v>
          </cell>
          <cell r="E236">
            <v>99</v>
          </cell>
          <cell r="G236">
            <v>145</v>
          </cell>
          <cell r="H236" t="str">
            <v xml:space="preserve"> Gastos Varios</v>
          </cell>
          <cell r="I236">
            <v>21420000</v>
          </cell>
          <cell r="J236">
            <v>0</v>
          </cell>
          <cell r="K236">
            <v>1</v>
          </cell>
          <cell r="L236">
            <v>0</v>
          </cell>
          <cell r="N236">
            <v>0</v>
          </cell>
          <cell r="O236">
            <v>0</v>
          </cell>
          <cell r="P236">
            <v>0</v>
          </cell>
          <cell r="Q236">
            <v>0</v>
          </cell>
          <cell r="R236">
            <v>0</v>
          </cell>
          <cell r="S236">
            <v>0</v>
          </cell>
          <cell r="T236">
            <v>0</v>
          </cell>
          <cell r="Y236">
            <v>0</v>
          </cell>
        </row>
        <row r="237">
          <cell r="B237">
            <v>510</v>
          </cell>
          <cell r="C237">
            <v>20</v>
          </cell>
          <cell r="D237">
            <v>401</v>
          </cell>
          <cell r="E237">
            <v>99</v>
          </cell>
          <cell r="F237" t="str">
            <v>ADQUISICION DE INMUEBLES</v>
          </cell>
          <cell r="L237">
            <v>9875457818.181818</v>
          </cell>
          <cell r="N237">
            <v>0</v>
          </cell>
          <cell r="O237">
            <v>0</v>
          </cell>
          <cell r="P237">
            <v>0</v>
          </cell>
          <cell r="Q237">
            <v>2468864454.5454545</v>
          </cell>
          <cell r="R237">
            <v>0</v>
          </cell>
          <cell r="S237">
            <v>2468864454.5454545</v>
          </cell>
          <cell r="T237">
            <v>0</v>
          </cell>
          <cell r="U237">
            <v>2468864454.5454545</v>
          </cell>
          <cell r="V237">
            <v>0</v>
          </cell>
          <cell r="W237">
            <v>2468864454.5454545</v>
          </cell>
          <cell r="X237">
            <v>0</v>
          </cell>
          <cell r="Y237">
            <v>0</v>
          </cell>
        </row>
        <row r="238">
          <cell r="A238">
            <v>1</v>
          </cell>
          <cell r="B238">
            <v>510</v>
          </cell>
          <cell r="C238">
            <v>20</v>
          </cell>
          <cell r="D238">
            <v>401</v>
          </cell>
          <cell r="E238">
            <v>99</v>
          </cell>
          <cell r="F238">
            <v>72131701</v>
          </cell>
          <cell r="G238">
            <v>1108</v>
          </cell>
          <cell r="H238" t="str">
            <v>Adquisicion del predio para el Centro Comunal y Mirador</v>
          </cell>
          <cell r="I238">
            <v>368181818.18181813</v>
          </cell>
          <cell r="J238">
            <v>1</v>
          </cell>
          <cell r="K238">
            <v>1</v>
          </cell>
          <cell r="L238">
            <v>368181818.18181813</v>
          </cell>
          <cell r="Q238">
            <v>92045454.545454532</v>
          </cell>
          <cell r="S238">
            <v>92045454.545454532</v>
          </cell>
          <cell r="U238">
            <v>92045454.545454532</v>
          </cell>
          <cell r="W238">
            <v>92045454.545454532</v>
          </cell>
        </row>
        <row r="239">
          <cell r="A239">
            <v>1</v>
          </cell>
          <cell r="B239">
            <v>510</v>
          </cell>
          <cell r="C239">
            <v>20</v>
          </cell>
          <cell r="D239">
            <v>401</v>
          </cell>
          <cell r="E239">
            <v>99</v>
          </cell>
          <cell r="F239">
            <v>72131601</v>
          </cell>
          <cell r="G239">
            <v>1108</v>
          </cell>
          <cell r="H239" t="str">
            <v xml:space="preserve"> Adquisicion de predio para Oficiinas de gobierno</v>
          </cell>
          <cell r="I239">
            <v>2863638000</v>
          </cell>
          <cell r="J239">
            <v>1</v>
          </cell>
          <cell r="K239">
            <v>1</v>
          </cell>
          <cell r="L239">
            <v>2863638000</v>
          </cell>
          <cell r="Q239">
            <v>715909500</v>
          </cell>
          <cell r="S239">
            <v>715909500</v>
          </cell>
          <cell r="U239">
            <v>715909500</v>
          </cell>
          <cell r="W239">
            <v>715909500</v>
          </cell>
        </row>
        <row r="240">
          <cell r="A240">
            <v>1</v>
          </cell>
          <cell r="B240">
            <v>510</v>
          </cell>
          <cell r="C240">
            <v>20</v>
          </cell>
          <cell r="D240">
            <v>401</v>
          </cell>
          <cell r="E240">
            <v>99</v>
          </cell>
          <cell r="F240">
            <v>72131601</v>
          </cell>
          <cell r="G240">
            <v>1107</v>
          </cell>
          <cell r="H240" t="str">
            <v>Adquisiciones de Estaciones y Paradas</v>
          </cell>
          <cell r="I240">
            <v>6643638000</v>
          </cell>
          <cell r="J240">
            <v>1</v>
          </cell>
          <cell r="K240">
            <v>1</v>
          </cell>
          <cell r="L240">
            <v>6643638000</v>
          </cell>
          <cell r="Q240">
            <v>1660909500</v>
          </cell>
          <cell r="S240">
            <v>1660909500</v>
          </cell>
          <cell r="U240">
            <v>1660909500</v>
          </cell>
          <cell r="W240">
            <v>1660909500</v>
          </cell>
        </row>
        <row r="242">
          <cell r="B242">
            <v>510</v>
          </cell>
          <cell r="C242">
            <v>10</v>
          </cell>
          <cell r="D242">
            <v>1</v>
          </cell>
          <cell r="E242">
            <v>99</v>
          </cell>
          <cell r="F242" t="str">
            <v>ADQUISICION DE INMUEBLES</v>
          </cell>
          <cell r="H242" t="str">
            <v>|||||||||||</v>
          </cell>
          <cell r="L242">
            <v>987545618.18181825</v>
          </cell>
          <cell r="N242">
            <v>0</v>
          </cell>
          <cell r="O242">
            <v>0</v>
          </cell>
          <cell r="P242">
            <v>0</v>
          </cell>
          <cell r="Q242">
            <v>246886404.54545456</v>
          </cell>
          <cell r="R242">
            <v>0</v>
          </cell>
          <cell r="S242">
            <v>246886404.54545456</v>
          </cell>
          <cell r="T242">
            <v>0</v>
          </cell>
          <cell r="U242">
            <v>246886404.54545456</v>
          </cell>
          <cell r="V242">
            <v>0</v>
          </cell>
          <cell r="W242">
            <v>246886404.54545456</v>
          </cell>
          <cell r="X242">
            <v>0</v>
          </cell>
          <cell r="Y242">
            <v>0</v>
          </cell>
        </row>
        <row r="243">
          <cell r="A243">
            <v>1</v>
          </cell>
          <cell r="B243">
            <v>510</v>
          </cell>
          <cell r="C243">
            <v>10</v>
          </cell>
          <cell r="D243">
            <v>1</v>
          </cell>
          <cell r="E243">
            <v>99</v>
          </cell>
          <cell r="F243">
            <v>72131701</v>
          </cell>
          <cell r="G243">
            <v>1108</v>
          </cell>
          <cell r="H243" t="str">
            <v>Adquisicion del predio para el Centro Comunal y Mirador</v>
          </cell>
          <cell r="I243">
            <v>36818181.818181813</v>
          </cell>
          <cell r="J243">
            <v>1</v>
          </cell>
          <cell r="K243">
            <v>1</v>
          </cell>
          <cell r="L243">
            <v>36818181.818181813</v>
          </cell>
          <cell r="Q243">
            <v>9204545.4545454532</v>
          </cell>
          <cell r="S243">
            <v>9204545.4545454532</v>
          </cell>
          <cell r="U243">
            <v>9204545.4545454532</v>
          </cell>
          <cell r="W243">
            <v>9204545.4545454532</v>
          </cell>
        </row>
        <row r="244">
          <cell r="A244">
            <v>1</v>
          </cell>
          <cell r="B244">
            <v>510</v>
          </cell>
          <cell r="C244">
            <v>10</v>
          </cell>
          <cell r="D244">
            <v>1</v>
          </cell>
          <cell r="E244">
            <v>99</v>
          </cell>
          <cell r="F244">
            <v>72131601</v>
          </cell>
          <cell r="G244">
            <v>1108</v>
          </cell>
          <cell r="H244" t="str">
            <v xml:space="preserve"> Adquisicion de predio para Oficiinas de gobierno</v>
          </cell>
          <cell r="I244">
            <v>286363636.36363637</v>
          </cell>
          <cell r="J244">
            <v>1</v>
          </cell>
          <cell r="K244">
            <v>1</v>
          </cell>
          <cell r="L244">
            <v>286363636.36363637</v>
          </cell>
          <cell r="Q244">
            <v>71590909.090909094</v>
          </cell>
          <cell r="S244">
            <v>71590909.090909094</v>
          </cell>
          <cell r="U244">
            <v>71590909.090909094</v>
          </cell>
          <cell r="W244">
            <v>71590909.090909094</v>
          </cell>
        </row>
        <row r="245">
          <cell r="A245">
            <v>1</v>
          </cell>
          <cell r="B245">
            <v>510</v>
          </cell>
          <cell r="C245">
            <v>10</v>
          </cell>
          <cell r="D245">
            <v>1</v>
          </cell>
          <cell r="E245">
            <v>99</v>
          </cell>
          <cell r="F245">
            <v>72131601</v>
          </cell>
          <cell r="G245">
            <v>1108</v>
          </cell>
          <cell r="H245" t="str">
            <v>Adquisiciones de Estaciones y Paradas</v>
          </cell>
          <cell r="I245">
            <v>664363800</v>
          </cell>
          <cell r="J245">
            <v>1</v>
          </cell>
          <cell r="K245">
            <v>1</v>
          </cell>
          <cell r="L245">
            <v>664363800</v>
          </cell>
          <cell r="Q245">
            <v>166090950</v>
          </cell>
          <cell r="S245">
            <v>166090950</v>
          </cell>
          <cell r="U245">
            <v>166090950</v>
          </cell>
          <cell r="W245">
            <v>166090950</v>
          </cell>
        </row>
        <row r="246">
          <cell r="B246">
            <v>520</v>
          </cell>
          <cell r="C246">
            <v>20</v>
          </cell>
          <cell r="D246">
            <v>401</v>
          </cell>
          <cell r="E246">
            <v>99</v>
          </cell>
          <cell r="F246" t="str">
            <v>CONSTRUCCIONES</v>
          </cell>
          <cell r="L246">
            <v>26369142750</v>
          </cell>
          <cell r="N246">
            <v>0</v>
          </cell>
          <cell r="O246">
            <v>0</v>
          </cell>
          <cell r="P246">
            <v>0</v>
          </cell>
          <cell r="Q246">
            <v>6592285687.5</v>
          </cell>
          <cell r="R246">
            <v>0</v>
          </cell>
          <cell r="S246">
            <v>6592285687.5</v>
          </cell>
          <cell r="T246">
            <v>0</v>
          </cell>
          <cell r="U246">
            <v>6592285687.5</v>
          </cell>
          <cell r="V246">
            <v>0</v>
          </cell>
          <cell r="W246">
            <v>6592285687.5</v>
          </cell>
          <cell r="X246">
            <v>0</v>
          </cell>
          <cell r="Y246">
            <v>0</v>
          </cell>
        </row>
        <row r="247">
          <cell r="A247">
            <v>1</v>
          </cell>
          <cell r="B247">
            <v>520</v>
          </cell>
          <cell r="C247">
            <v>20</v>
          </cell>
          <cell r="D247">
            <v>401</v>
          </cell>
          <cell r="E247">
            <v>99</v>
          </cell>
          <cell r="F247">
            <v>72131701</v>
          </cell>
          <cell r="G247">
            <v>1108</v>
          </cell>
          <cell r="H247" t="str">
            <v xml:space="preserve"> Obra: Saneamiento Arroyos Jaen segunda Etapa y Jardín</v>
          </cell>
          <cell r="I247">
            <v>1718181000</v>
          </cell>
          <cell r="J247">
            <v>1</v>
          </cell>
          <cell r="K247">
            <v>1</v>
          </cell>
          <cell r="L247">
            <v>1718181000</v>
          </cell>
          <cell r="Q247">
            <v>429545250</v>
          </cell>
          <cell r="S247">
            <v>429545250</v>
          </cell>
          <cell r="U247">
            <v>429545250</v>
          </cell>
          <cell r="W247">
            <v>429545250</v>
          </cell>
        </row>
        <row r="248">
          <cell r="A248">
            <v>1</v>
          </cell>
          <cell r="B248">
            <v>520</v>
          </cell>
          <cell r="C248">
            <v>20</v>
          </cell>
          <cell r="D248">
            <v>401</v>
          </cell>
          <cell r="E248">
            <v>99</v>
          </cell>
          <cell r="F248">
            <v>72131701</v>
          </cell>
          <cell r="G248">
            <v>1108</v>
          </cell>
          <cell r="H248" t="str">
            <v xml:space="preserve"> Obra de  desagüe pluvial, cloacal, agua potable y redes eléctricas, telefonia y fibra optica</v>
          </cell>
          <cell r="I248">
            <v>208635750</v>
          </cell>
          <cell r="J248">
            <v>1</v>
          </cell>
          <cell r="K248">
            <v>1</v>
          </cell>
          <cell r="L248">
            <v>208635750</v>
          </cell>
          <cell r="Q248">
            <v>52158937.5</v>
          </cell>
          <cell r="S248">
            <v>52158937.5</v>
          </cell>
          <cell r="U248">
            <v>52158937.5</v>
          </cell>
          <cell r="W248">
            <v>52158937.5</v>
          </cell>
        </row>
        <row r="249">
          <cell r="A249">
            <v>1</v>
          </cell>
          <cell r="B249">
            <v>520</v>
          </cell>
          <cell r="C249">
            <v>20</v>
          </cell>
          <cell r="D249">
            <v>401</v>
          </cell>
          <cell r="E249">
            <v>99</v>
          </cell>
          <cell r="F249">
            <v>72131601</v>
          </cell>
          <cell r="G249">
            <v>1108</v>
          </cell>
          <cell r="H249" t="str">
            <v>Obra: Construccion de espacios abiertos de uso publico</v>
          </cell>
          <cell r="I249">
            <v>141750000</v>
          </cell>
          <cell r="J249">
            <v>1</v>
          </cell>
          <cell r="K249">
            <v>1</v>
          </cell>
          <cell r="L249">
            <v>141750000</v>
          </cell>
          <cell r="Q249">
            <v>35437500</v>
          </cell>
          <cell r="S249">
            <v>35437500</v>
          </cell>
          <cell r="U249">
            <v>35437500</v>
          </cell>
          <cell r="W249">
            <v>35437500</v>
          </cell>
        </row>
        <row r="250">
          <cell r="A250">
            <v>1</v>
          </cell>
          <cell r="B250">
            <v>520</v>
          </cell>
          <cell r="C250">
            <v>20</v>
          </cell>
          <cell r="D250">
            <v>303</v>
          </cell>
          <cell r="E250">
            <v>0</v>
          </cell>
          <cell r="F250">
            <v>72131601</v>
          </cell>
          <cell r="G250">
            <v>1108</v>
          </cell>
          <cell r="H250" t="str">
            <v xml:space="preserve"> Obra Regularización de servicios básicos y redes en  el desarrollo del enlace vial de las sedes de los tres Poderes del Estado . Incluye la Regularización y tratamiento de la infraestructura vial.</v>
          </cell>
          <cell r="I250">
            <v>7200000000</v>
          </cell>
          <cell r="J250">
            <v>1</v>
          </cell>
          <cell r="K250">
            <v>1</v>
          </cell>
          <cell r="L250">
            <v>7200000000</v>
          </cell>
          <cell r="Q250">
            <v>1800000000</v>
          </cell>
          <cell r="S250">
            <v>1800000000</v>
          </cell>
          <cell r="U250">
            <v>1800000000</v>
          </cell>
          <cell r="W250">
            <v>1800000000</v>
          </cell>
        </row>
        <row r="251">
          <cell r="A251">
            <v>1</v>
          </cell>
          <cell r="B251">
            <v>520</v>
          </cell>
          <cell r="C251">
            <v>20</v>
          </cell>
          <cell r="D251">
            <v>401</v>
          </cell>
          <cell r="E251">
            <v>99</v>
          </cell>
          <cell r="F251">
            <v>72131601</v>
          </cell>
          <cell r="G251">
            <v>1108</v>
          </cell>
          <cell r="H251" t="str">
            <v xml:space="preserve"> Obra Regularización de servicios básicos y redes en  el desarrollo del enlace vial de las sedes de los tres Poderes del Estado . Incluye la Regularización y tratamiento de la infraestructura vial.</v>
          </cell>
          <cell r="I251">
            <v>1002847500</v>
          </cell>
          <cell r="J251">
            <v>1</v>
          </cell>
          <cell r="K251">
            <v>1</v>
          </cell>
          <cell r="L251">
            <v>1002847500</v>
          </cell>
          <cell r="Q251">
            <v>250711875</v>
          </cell>
          <cell r="S251">
            <v>250711875</v>
          </cell>
          <cell r="U251">
            <v>250711875</v>
          </cell>
          <cell r="W251">
            <v>250711875</v>
          </cell>
        </row>
        <row r="252">
          <cell r="A252">
            <v>1</v>
          </cell>
          <cell r="B252">
            <v>520</v>
          </cell>
          <cell r="C252">
            <v>20</v>
          </cell>
          <cell r="D252">
            <v>401</v>
          </cell>
          <cell r="E252">
            <v>99</v>
          </cell>
          <cell r="F252">
            <v>80101507</v>
          </cell>
          <cell r="G252">
            <v>1108</v>
          </cell>
          <cell r="H252" t="str">
            <v>Obra: Restauración de Edificio Histórico</v>
          </cell>
          <cell r="I252">
            <v>3620452500</v>
          </cell>
          <cell r="J252">
            <v>1</v>
          </cell>
          <cell r="K252">
            <v>1</v>
          </cell>
          <cell r="L252">
            <v>3620452500</v>
          </cell>
          <cell r="Q252">
            <v>905113125</v>
          </cell>
          <cell r="S252">
            <v>905113125</v>
          </cell>
          <cell r="U252">
            <v>905113125</v>
          </cell>
          <cell r="W252">
            <v>905113125</v>
          </cell>
        </row>
        <row r="253">
          <cell r="A253">
            <v>2</v>
          </cell>
          <cell r="B253">
            <v>520</v>
          </cell>
          <cell r="C253">
            <v>20</v>
          </cell>
          <cell r="D253">
            <v>303</v>
          </cell>
          <cell r="E253">
            <v>0</v>
          </cell>
          <cell r="F253">
            <v>72131701</v>
          </cell>
          <cell r="G253">
            <v>1107</v>
          </cell>
          <cell r="H253" t="str">
            <v>Construcción del corredor troncal</v>
          </cell>
          <cell r="I253">
            <v>7488084150</v>
          </cell>
          <cell r="J253">
            <v>0</v>
          </cell>
          <cell r="K253">
            <v>1</v>
          </cell>
          <cell r="L253">
            <v>0</v>
          </cell>
          <cell r="Q253">
            <v>0</v>
          </cell>
          <cell r="S253">
            <v>0</v>
          </cell>
          <cell r="U253">
            <v>0</v>
          </cell>
          <cell r="W253">
            <v>0</v>
          </cell>
        </row>
        <row r="254">
          <cell r="A254">
            <v>2</v>
          </cell>
          <cell r="B254">
            <v>520</v>
          </cell>
          <cell r="C254">
            <v>20</v>
          </cell>
          <cell r="D254">
            <v>401</v>
          </cell>
          <cell r="E254">
            <v>99</v>
          </cell>
          <cell r="F254">
            <v>72131701</v>
          </cell>
          <cell r="G254">
            <v>1107</v>
          </cell>
          <cell r="H254" t="str">
            <v>Construcción del corredor troncal</v>
          </cell>
          <cell r="I254">
            <v>34796310750</v>
          </cell>
          <cell r="J254">
            <v>0</v>
          </cell>
          <cell r="K254">
            <v>1</v>
          </cell>
          <cell r="L254">
            <v>0</v>
          </cell>
          <cell r="Q254">
            <v>0</v>
          </cell>
          <cell r="S254">
            <v>0</v>
          </cell>
          <cell r="U254">
            <v>0</v>
          </cell>
          <cell r="W254">
            <v>0</v>
          </cell>
        </row>
        <row r="255">
          <cell r="A255">
            <v>2</v>
          </cell>
          <cell r="B255">
            <v>520</v>
          </cell>
          <cell r="C255">
            <v>20</v>
          </cell>
          <cell r="D255">
            <v>401</v>
          </cell>
          <cell r="E255">
            <v>99</v>
          </cell>
          <cell r="F255">
            <v>72131601</v>
          </cell>
          <cell r="G255">
            <v>1107</v>
          </cell>
          <cell r="H255" t="str">
            <v xml:space="preserve">construcciòn de Redes </v>
          </cell>
          <cell r="I255">
            <v>13909090909.090908</v>
          </cell>
          <cell r="J255">
            <v>0</v>
          </cell>
          <cell r="K255">
            <v>1</v>
          </cell>
          <cell r="L255">
            <v>0</v>
          </cell>
          <cell r="Q255">
            <v>0</v>
          </cell>
          <cell r="S255">
            <v>0</v>
          </cell>
          <cell r="U255">
            <v>0</v>
          </cell>
          <cell r="W255">
            <v>0</v>
          </cell>
        </row>
        <row r="256">
          <cell r="A256">
            <v>2</v>
          </cell>
          <cell r="B256">
            <v>520</v>
          </cell>
          <cell r="C256">
            <v>20</v>
          </cell>
          <cell r="D256">
            <v>303</v>
          </cell>
          <cell r="E256">
            <v>0</v>
          </cell>
          <cell r="F256">
            <v>72131601</v>
          </cell>
          <cell r="G256">
            <v>1107</v>
          </cell>
          <cell r="H256" t="str">
            <v>Construcción de la Terminal Asunción</v>
          </cell>
          <cell r="I256">
            <v>2565000000</v>
          </cell>
          <cell r="J256">
            <v>0</v>
          </cell>
          <cell r="K256">
            <v>1</v>
          </cell>
          <cell r="L256">
            <v>0</v>
          </cell>
          <cell r="Q256">
            <v>0</v>
          </cell>
          <cell r="S256">
            <v>0</v>
          </cell>
          <cell r="U256">
            <v>0</v>
          </cell>
          <cell r="W256">
            <v>0</v>
          </cell>
        </row>
        <row r="257">
          <cell r="A257">
            <v>2</v>
          </cell>
          <cell r="B257">
            <v>520</v>
          </cell>
          <cell r="C257">
            <v>20</v>
          </cell>
          <cell r="D257">
            <v>401</v>
          </cell>
          <cell r="E257">
            <v>99</v>
          </cell>
          <cell r="F257">
            <v>72131601</v>
          </cell>
          <cell r="G257">
            <v>1107</v>
          </cell>
          <cell r="H257" t="str">
            <v>Construcción de la Terminal Asunción</v>
          </cell>
          <cell r="I257">
            <v>298636200</v>
          </cell>
          <cell r="J257">
            <v>0</v>
          </cell>
          <cell r="K257">
            <v>1</v>
          </cell>
          <cell r="L257">
            <v>0</v>
          </cell>
          <cell r="Q257">
            <v>0</v>
          </cell>
          <cell r="S257">
            <v>0</v>
          </cell>
          <cell r="U257">
            <v>0</v>
          </cell>
          <cell r="W257">
            <v>0</v>
          </cell>
        </row>
        <row r="258">
          <cell r="A258">
            <v>2</v>
          </cell>
          <cell r="B258">
            <v>520</v>
          </cell>
          <cell r="C258">
            <v>20</v>
          </cell>
          <cell r="D258">
            <v>401</v>
          </cell>
          <cell r="E258">
            <v>99</v>
          </cell>
          <cell r="F258">
            <v>80101507</v>
          </cell>
          <cell r="G258">
            <v>1107</v>
          </cell>
          <cell r="H258" t="str">
            <v>Construcción de la Terminal de San Lorenzo</v>
          </cell>
          <cell r="I258">
            <v>9204547500</v>
          </cell>
          <cell r="J258">
            <v>1</v>
          </cell>
          <cell r="K258">
            <v>1</v>
          </cell>
          <cell r="L258">
            <v>9204547500</v>
          </cell>
          <cell r="Q258">
            <v>2301136875</v>
          </cell>
          <cell r="S258">
            <v>2301136875</v>
          </cell>
          <cell r="U258">
            <v>2301136875</v>
          </cell>
          <cell r="W258">
            <v>2301136875</v>
          </cell>
        </row>
        <row r="259">
          <cell r="A259">
            <v>2</v>
          </cell>
          <cell r="B259">
            <v>520</v>
          </cell>
          <cell r="C259">
            <v>20</v>
          </cell>
          <cell r="D259">
            <v>303</v>
          </cell>
          <cell r="E259">
            <v>0</v>
          </cell>
          <cell r="F259">
            <v>80101507</v>
          </cell>
          <cell r="G259">
            <v>1107</v>
          </cell>
          <cell r="H259" t="str">
            <v xml:space="preserve">Construcción del Terminal Intermedia </v>
          </cell>
          <cell r="I259">
            <v>3681818181.8181815</v>
          </cell>
          <cell r="J259">
            <v>0</v>
          </cell>
          <cell r="K259">
            <v>1</v>
          </cell>
          <cell r="L259">
            <v>0</v>
          </cell>
          <cell r="Q259">
            <v>0</v>
          </cell>
          <cell r="S259">
            <v>0</v>
          </cell>
          <cell r="U259">
            <v>0</v>
          </cell>
          <cell r="W259">
            <v>0</v>
          </cell>
        </row>
        <row r="260">
          <cell r="A260">
            <v>2</v>
          </cell>
          <cell r="B260">
            <v>520</v>
          </cell>
          <cell r="C260">
            <v>20</v>
          </cell>
          <cell r="D260">
            <v>303</v>
          </cell>
          <cell r="E260">
            <v>0</v>
          </cell>
          <cell r="F260">
            <v>80101507</v>
          </cell>
          <cell r="G260">
            <v>1107</v>
          </cell>
          <cell r="H260" t="str">
            <v>Construcción de Patios</v>
          </cell>
          <cell r="I260">
            <v>4295454545.454545</v>
          </cell>
          <cell r="J260">
            <v>0</v>
          </cell>
          <cell r="K260">
            <v>1</v>
          </cell>
          <cell r="L260">
            <v>0</v>
          </cell>
          <cell r="Q260">
            <v>0</v>
          </cell>
          <cell r="S260">
            <v>0</v>
          </cell>
          <cell r="U260">
            <v>0</v>
          </cell>
          <cell r="W260">
            <v>0</v>
          </cell>
        </row>
        <row r="261">
          <cell r="A261">
            <v>2</v>
          </cell>
          <cell r="B261">
            <v>520</v>
          </cell>
          <cell r="C261">
            <v>20</v>
          </cell>
          <cell r="D261">
            <v>401</v>
          </cell>
          <cell r="E261">
            <v>99</v>
          </cell>
          <cell r="F261">
            <v>80101507</v>
          </cell>
          <cell r="G261">
            <v>1107</v>
          </cell>
          <cell r="H261" t="str">
            <v xml:space="preserve"> Obras de Mejoramiento Urbanístico y Paisajístico a lo largo del corredor</v>
          </cell>
          <cell r="I261">
            <v>3272728500</v>
          </cell>
          <cell r="J261">
            <v>1</v>
          </cell>
          <cell r="K261">
            <v>1</v>
          </cell>
          <cell r="L261">
            <v>3272728500</v>
          </cell>
          <cell r="Q261">
            <v>818182125</v>
          </cell>
          <cell r="S261">
            <v>818182125</v>
          </cell>
          <cell r="U261">
            <v>818182125</v>
          </cell>
          <cell r="W261">
            <v>818182125</v>
          </cell>
        </row>
        <row r="262">
          <cell r="A262">
            <v>2</v>
          </cell>
          <cell r="B262">
            <v>520</v>
          </cell>
          <cell r="C262">
            <v>20</v>
          </cell>
          <cell r="D262">
            <v>401</v>
          </cell>
          <cell r="E262">
            <v>99</v>
          </cell>
          <cell r="F262">
            <v>80101507</v>
          </cell>
          <cell r="G262">
            <v>1107</v>
          </cell>
          <cell r="H262" t="str">
            <v xml:space="preserve">Obras para la construcción de la Red de Ciclovias, sistemas peatonales y paradas en el Centro Histórico de Asunción </v>
          </cell>
          <cell r="I262">
            <v>2515909090.909091</v>
          </cell>
          <cell r="J262">
            <v>0</v>
          </cell>
          <cell r="K262">
            <v>1</v>
          </cell>
          <cell r="L262">
            <v>0</v>
          </cell>
          <cell r="Q262">
            <v>0</v>
          </cell>
          <cell r="S262">
            <v>0</v>
          </cell>
          <cell r="U262">
            <v>0</v>
          </cell>
          <cell r="W262">
            <v>0</v>
          </cell>
        </row>
        <row r="263">
          <cell r="B263">
            <v>520</v>
          </cell>
          <cell r="C263">
            <v>10</v>
          </cell>
          <cell r="D263">
            <v>1</v>
          </cell>
          <cell r="E263">
            <v>99</v>
          </cell>
          <cell r="F263" t="str">
            <v>CONSTRUCCIONES</v>
          </cell>
          <cell r="L263">
            <v>2090979061.3636365</v>
          </cell>
          <cell r="N263">
            <v>0</v>
          </cell>
          <cell r="O263">
            <v>0</v>
          </cell>
          <cell r="P263">
            <v>0</v>
          </cell>
          <cell r="Q263">
            <v>522744765.34090912</v>
          </cell>
          <cell r="R263">
            <v>0</v>
          </cell>
          <cell r="S263">
            <v>522744765.34090912</v>
          </cell>
          <cell r="T263">
            <v>0</v>
          </cell>
          <cell r="U263">
            <v>522744765.34090912</v>
          </cell>
          <cell r="V263">
            <v>0</v>
          </cell>
          <cell r="W263">
            <v>522744765.34090912</v>
          </cell>
          <cell r="X263">
            <v>0</v>
          </cell>
          <cell r="Y263">
            <v>0</v>
          </cell>
        </row>
        <row r="264">
          <cell r="A264">
            <v>1</v>
          </cell>
          <cell r="B264">
            <v>520</v>
          </cell>
          <cell r="C264">
            <v>10</v>
          </cell>
          <cell r="D264">
            <v>1</v>
          </cell>
          <cell r="E264">
            <v>99</v>
          </cell>
          <cell r="F264">
            <v>72131701</v>
          </cell>
          <cell r="G264">
            <v>1108</v>
          </cell>
          <cell r="H264" t="str">
            <v xml:space="preserve"> Obra: Saneamiento Arroyos Jaen segunda Etapa y Arrollo Jardín</v>
          </cell>
          <cell r="I264">
            <v>171818100</v>
          </cell>
          <cell r="J264">
            <v>1</v>
          </cell>
          <cell r="K264">
            <v>1</v>
          </cell>
          <cell r="L264">
            <v>171818100</v>
          </cell>
          <cell r="Q264">
            <v>42954525</v>
          </cell>
          <cell r="S264">
            <v>42954525</v>
          </cell>
          <cell r="U264">
            <v>42954525</v>
          </cell>
          <cell r="W264">
            <v>42954525</v>
          </cell>
        </row>
        <row r="265">
          <cell r="A265">
            <v>1</v>
          </cell>
          <cell r="B265">
            <v>520</v>
          </cell>
          <cell r="C265">
            <v>10</v>
          </cell>
          <cell r="D265">
            <v>1</v>
          </cell>
          <cell r="E265">
            <v>99</v>
          </cell>
          <cell r="F265">
            <v>72131701</v>
          </cell>
          <cell r="G265">
            <v>1108</v>
          </cell>
          <cell r="H265" t="str">
            <v xml:space="preserve"> Obra de  desagüe pluvial, cloacal, agua potable y redes eléctricas, telefonia y fibra optica</v>
          </cell>
          <cell r="I265">
            <v>20863575</v>
          </cell>
          <cell r="J265">
            <v>1</v>
          </cell>
          <cell r="K265">
            <v>1</v>
          </cell>
          <cell r="L265">
            <v>20863575</v>
          </cell>
          <cell r="Q265">
            <v>5215893.75</v>
          </cell>
          <cell r="S265">
            <v>5215893.75</v>
          </cell>
          <cell r="U265">
            <v>5215893.75</v>
          </cell>
          <cell r="W265">
            <v>5215893.75</v>
          </cell>
        </row>
        <row r="266">
          <cell r="A266">
            <v>1</v>
          </cell>
          <cell r="B266">
            <v>520</v>
          </cell>
          <cell r="C266">
            <v>10</v>
          </cell>
          <cell r="D266">
            <v>1</v>
          </cell>
          <cell r="E266">
            <v>99</v>
          </cell>
          <cell r="F266">
            <v>72131601</v>
          </cell>
          <cell r="G266">
            <v>1108</v>
          </cell>
          <cell r="H266" t="str">
            <v>Obra: Construccion de espacios abiertos de uso publico</v>
          </cell>
          <cell r="I266">
            <v>14175000</v>
          </cell>
          <cell r="J266">
            <v>1</v>
          </cell>
          <cell r="K266">
            <v>1</v>
          </cell>
          <cell r="L266">
            <v>14175000</v>
          </cell>
          <cell r="Q266">
            <v>3543750</v>
          </cell>
          <cell r="S266">
            <v>3543750</v>
          </cell>
          <cell r="U266">
            <v>3543750</v>
          </cell>
          <cell r="W266">
            <v>3543750</v>
          </cell>
        </row>
        <row r="267">
          <cell r="A267">
            <v>1</v>
          </cell>
          <cell r="B267">
            <v>520</v>
          </cell>
          <cell r="C267">
            <v>10</v>
          </cell>
          <cell r="D267">
            <v>1</v>
          </cell>
          <cell r="E267">
            <v>99</v>
          </cell>
          <cell r="F267">
            <v>72131601</v>
          </cell>
          <cell r="G267">
            <v>1108</v>
          </cell>
          <cell r="H267" t="str">
            <v xml:space="preserve"> Obra Regularización de servicios básicos y redes en  el desarrollo del enlace vial de las sedes de los tres Poderes del Estado . Incluye la Regularización y tratamiento de la infraestructura vial.</v>
          </cell>
          <cell r="I267">
            <v>720000000</v>
          </cell>
          <cell r="J267">
            <v>1</v>
          </cell>
          <cell r="K267">
            <v>1</v>
          </cell>
          <cell r="L267">
            <v>720000000</v>
          </cell>
          <cell r="Q267">
            <v>180000000</v>
          </cell>
          <cell r="S267">
            <v>180000000</v>
          </cell>
          <cell r="U267">
            <v>180000000</v>
          </cell>
          <cell r="W267">
            <v>180000000</v>
          </cell>
        </row>
        <row r="268">
          <cell r="A268">
            <v>1</v>
          </cell>
          <cell r="B268">
            <v>520</v>
          </cell>
          <cell r="C268">
            <v>10</v>
          </cell>
          <cell r="D268">
            <v>1</v>
          </cell>
          <cell r="E268">
            <v>99</v>
          </cell>
          <cell r="F268">
            <v>80101507</v>
          </cell>
          <cell r="G268">
            <v>1108</v>
          </cell>
          <cell r="H268" t="str">
            <v>Obra: Restauración de Edificio Histórico</v>
          </cell>
          <cell r="I268">
            <v>100284750</v>
          </cell>
          <cell r="J268">
            <v>1</v>
          </cell>
          <cell r="K268">
            <v>1</v>
          </cell>
          <cell r="L268">
            <v>100284750</v>
          </cell>
          <cell r="Q268">
            <v>25071187.5</v>
          </cell>
          <cell r="S268">
            <v>25071187.5</v>
          </cell>
          <cell r="U268">
            <v>25071187.5</v>
          </cell>
          <cell r="W268">
            <v>25071187.5</v>
          </cell>
        </row>
        <row r="269">
          <cell r="A269">
            <v>2</v>
          </cell>
          <cell r="B269">
            <v>520</v>
          </cell>
          <cell r="C269">
            <v>10</v>
          </cell>
          <cell r="D269">
            <v>1</v>
          </cell>
          <cell r="E269">
            <v>99</v>
          </cell>
          <cell r="F269">
            <v>72131701</v>
          </cell>
          <cell r="G269">
            <v>1107</v>
          </cell>
          <cell r="H269" t="str">
            <v>Construcción del corredor troncal</v>
          </cell>
          <cell r="I269">
            <v>6747605100</v>
          </cell>
          <cell r="J269">
            <v>0</v>
          </cell>
          <cell r="K269">
            <v>1</v>
          </cell>
          <cell r="L269">
            <v>0</v>
          </cell>
          <cell r="Q269">
            <v>0</v>
          </cell>
          <cell r="S269">
            <v>0</v>
          </cell>
          <cell r="U269">
            <v>0</v>
          </cell>
          <cell r="W269">
            <v>0</v>
          </cell>
        </row>
        <row r="270">
          <cell r="A270">
            <v>2</v>
          </cell>
          <cell r="B270">
            <v>520</v>
          </cell>
          <cell r="C270">
            <v>10</v>
          </cell>
          <cell r="D270">
            <v>1</v>
          </cell>
          <cell r="E270">
            <v>99</v>
          </cell>
          <cell r="F270">
            <v>72131601</v>
          </cell>
          <cell r="G270">
            <v>1107</v>
          </cell>
          <cell r="H270" t="str">
            <v xml:space="preserve">construcciòn de Redes </v>
          </cell>
          <cell r="I270">
            <v>1390909090.909091</v>
          </cell>
          <cell r="J270">
            <v>0</v>
          </cell>
          <cell r="K270">
            <v>1</v>
          </cell>
          <cell r="L270">
            <v>0</v>
          </cell>
          <cell r="Q270">
            <v>0</v>
          </cell>
          <cell r="S270">
            <v>0</v>
          </cell>
          <cell r="U270">
            <v>0</v>
          </cell>
          <cell r="W270">
            <v>0</v>
          </cell>
        </row>
        <row r="271">
          <cell r="A271">
            <v>2</v>
          </cell>
          <cell r="B271">
            <v>520</v>
          </cell>
          <cell r="C271">
            <v>10</v>
          </cell>
          <cell r="D271">
            <v>1</v>
          </cell>
          <cell r="E271">
            <v>99</v>
          </cell>
          <cell r="F271">
            <v>72131601</v>
          </cell>
          <cell r="G271">
            <v>1107</v>
          </cell>
          <cell r="H271" t="str">
            <v>Construcción de la Terminal Asunción</v>
          </cell>
          <cell r="I271">
            <v>286363620.00000006</v>
          </cell>
          <cell r="J271">
            <v>0</v>
          </cell>
          <cell r="K271">
            <v>1</v>
          </cell>
          <cell r="L271">
            <v>0</v>
          </cell>
          <cell r="Q271">
            <v>0</v>
          </cell>
          <cell r="S271">
            <v>0</v>
          </cell>
          <cell r="U271">
            <v>0</v>
          </cell>
          <cell r="W271">
            <v>0</v>
          </cell>
        </row>
        <row r="272">
          <cell r="A272">
            <v>2</v>
          </cell>
          <cell r="B272">
            <v>520</v>
          </cell>
          <cell r="C272">
            <v>10</v>
          </cell>
          <cell r="D272">
            <v>1</v>
          </cell>
          <cell r="E272">
            <v>99</v>
          </cell>
          <cell r="F272">
            <v>80101507</v>
          </cell>
          <cell r="G272">
            <v>1107</v>
          </cell>
          <cell r="H272" t="str">
            <v>Construcción de la Terminal de San Lorenzo</v>
          </cell>
          <cell r="I272">
            <v>736363636.36363637</v>
          </cell>
          <cell r="J272">
            <v>1</v>
          </cell>
          <cell r="K272">
            <v>1</v>
          </cell>
          <cell r="L272">
            <v>736363636.36363637</v>
          </cell>
          <cell r="Q272">
            <v>184090909.09090909</v>
          </cell>
          <cell r="S272">
            <v>184090909.09090909</v>
          </cell>
          <cell r="U272">
            <v>184090909.09090909</v>
          </cell>
          <cell r="W272">
            <v>184090909.09090909</v>
          </cell>
        </row>
        <row r="273">
          <cell r="A273">
            <v>2</v>
          </cell>
          <cell r="B273">
            <v>520</v>
          </cell>
          <cell r="C273">
            <v>10</v>
          </cell>
          <cell r="D273">
            <v>1</v>
          </cell>
          <cell r="E273">
            <v>99</v>
          </cell>
          <cell r="F273">
            <v>80101507</v>
          </cell>
          <cell r="G273">
            <v>1107</v>
          </cell>
          <cell r="H273" t="str">
            <v xml:space="preserve">Construcción del Terminal Intermedia </v>
          </cell>
          <cell r="I273">
            <v>368181818.18181819</v>
          </cell>
          <cell r="J273">
            <v>0</v>
          </cell>
          <cell r="K273">
            <v>1</v>
          </cell>
          <cell r="L273">
            <v>0</v>
          </cell>
          <cell r="Q273">
            <v>0</v>
          </cell>
          <cell r="S273">
            <v>0</v>
          </cell>
          <cell r="U273">
            <v>0</v>
          </cell>
          <cell r="W273">
            <v>0</v>
          </cell>
        </row>
        <row r="274">
          <cell r="A274">
            <v>2</v>
          </cell>
          <cell r="B274">
            <v>520</v>
          </cell>
          <cell r="C274">
            <v>10</v>
          </cell>
          <cell r="D274">
            <v>1</v>
          </cell>
          <cell r="E274">
            <v>99</v>
          </cell>
          <cell r="F274">
            <v>80101507</v>
          </cell>
          <cell r="G274">
            <v>1107</v>
          </cell>
          <cell r="H274" t="str">
            <v>Construcción de Patios</v>
          </cell>
          <cell r="I274">
            <v>429545454.54545456</v>
          </cell>
          <cell r="J274">
            <v>0</v>
          </cell>
          <cell r="K274">
            <v>1</v>
          </cell>
          <cell r="L274">
            <v>0</v>
          </cell>
          <cell r="Q274">
            <v>0</v>
          </cell>
          <cell r="S274">
            <v>0</v>
          </cell>
          <cell r="U274">
            <v>0</v>
          </cell>
          <cell r="W274">
            <v>0</v>
          </cell>
        </row>
        <row r="275">
          <cell r="A275">
            <v>2</v>
          </cell>
          <cell r="B275">
            <v>520</v>
          </cell>
          <cell r="C275">
            <v>10</v>
          </cell>
          <cell r="D275">
            <v>1</v>
          </cell>
          <cell r="E275">
            <v>99</v>
          </cell>
          <cell r="F275">
            <v>80101507</v>
          </cell>
          <cell r="G275">
            <v>1107</v>
          </cell>
          <cell r="H275" t="str">
            <v xml:space="preserve"> Obras de Mejoramiento Urbanístico y Paisajístico a lo largo del corredor</v>
          </cell>
          <cell r="I275">
            <v>327474000</v>
          </cell>
          <cell r="J275">
            <v>1</v>
          </cell>
          <cell r="K275">
            <v>1</v>
          </cell>
          <cell r="L275">
            <v>327474000</v>
          </cell>
          <cell r="Q275">
            <v>81868500</v>
          </cell>
          <cell r="S275">
            <v>81868500</v>
          </cell>
          <cell r="U275">
            <v>81868500</v>
          </cell>
          <cell r="W275">
            <v>81868500</v>
          </cell>
        </row>
        <row r="276">
          <cell r="A276">
            <v>2</v>
          </cell>
          <cell r="B276">
            <v>520</v>
          </cell>
          <cell r="C276">
            <v>10</v>
          </cell>
          <cell r="D276">
            <v>1</v>
          </cell>
          <cell r="E276">
            <v>99</v>
          </cell>
          <cell r="F276">
            <v>80101507</v>
          </cell>
          <cell r="G276">
            <v>1107</v>
          </cell>
          <cell r="H276" t="str">
            <v xml:space="preserve">Obras para la construcción de la Red de Ciclovias, sistemas peatonales y paradas en el Centro Histórico de Asunción </v>
          </cell>
          <cell r="I276">
            <v>251590909.09090909</v>
          </cell>
          <cell r="J276">
            <v>0</v>
          </cell>
          <cell r="K276">
            <v>1</v>
          </cell>
          <cell r="L276">
            <v>0</v>
          </cell>
          <cell r="Q276">
            <v>0</v>
          </cell>
          <cell r="S276">
            <v>0</v>
          </cell>
          <cell r="U276">
            <v>0</v>
          </cell>
          <cell r="W276">
            <v>0</v>
          </cell>
        </row>
        <row r="277">
          <cell r="B277">
            <v>540</v>
          </cell>
          <cell r="C277">
            <v>20</v>
          </cell>
          <cell r="D277">
            <v>401</v>
          </cell>
          <cell r="E277">
            <v>99</v>
          </cell>
          <cell r="F277" t="str">
            <v>ADQ. DE EQ. OFIC. Y COMP.</v>
          </cell>
          <cell r="L277">
            <v>124999999.99999999</v>
          </cell>
          <cell r="N277">
            <v>0</v>
          </cell>
          <cell r="O277">
            <v>0</v>
          </cell>
          <cell r="P277">
            <v>0</v>
          </cell>
          <cell r="Q277">
            <v>31249999.999999996</v>
          </cell>
          <cell r="R277">
            <v>0</v>
          </cell>
          <cell r="S277">
            <v>31249999.999999996</v>
          </cell>
          <cell r="T277">
            <v>0</v>
          </cell>
          <cell r="U277">
            <v>31249999.999999996</v>
          </cell>
          <cell r="V277">
            <v>0</v>
          </cell>
          <cell r="W277">
            <v>31249999.999999996</v>
          </cell>
          <cell r="X277">
            <v>0</v>
          </cell>
          <cell r="Y277">
            <v>0</v>
          </cell>
        </row>
        <row r="278">
          <cell r="A278">
            <v>2</v>
          </cell>
          <cell r="B278">
            <v>540</v>
          </cell>
          <cell r="C278">
            <v>20</v>
          </cell>
          <cell r="D278">
            <v>401</v>
          </cell>
          <cell r="E278">
            <v>99</v>
          </cell>
          <cell r="F278">
            <v>56101532</v>
          </cell>
          <cell r="G278">
            <v>1107</v>
          </cell>
          <cell r="H278" t="str">
            <v>Adquisición de mobiliarios para las oficinas ENTE GESTOR</v>
          </cell>
          <cell r="I278">
            <v>124999999.99999999</v>
          </cell>
          <cell r="J278">
            <v>1</v>
          </cell>
          <cell r="K278">
            <v>1</v>
          </cell>
          <cell r="L278">
            <v>124999999.99999999</v>
          </cell>
          <cell r="Q278">
            <v>31249999.999999996</v>
          </cell>
          <cell r="S278">
            <v>31249999.999999996</v>
          </cell>
          <cell r="U278">
            <v>31249999.999999996</v>
          </cell>
          <cell r="W278">
            <v>31249999.999999996</v>
          </cell>
        </row>
        <row r="279">
          <cell r="B279">
            <v>540</v>
          </cell>
          <cell r="C279">
            <v>10</v>
          </cell>
          <cell r="D279">
            <v>1</v>
          </cell>
          <cell r="E279">
            <v>99</v>
          </cell>
          <cell r="F279" t="str">
            <v>ADQ. DE EQ. OFIC. Y COMP.</v>
          </cell>
          <cell r="L279">
            <v>12500000</v>
          </cell>
          <cell r="N279">
            <v>0</v>
          </cell>
          <cell r="O279">
            <v>0</v>
          </cell>
          <cell r="P279">
            <v>0</v>
          </cell>
          <cell r="Q279">
            <v>3125000</v>
          </cell>
          <cell r="R279">
            <v>0</v>
          </cell>
          <cell r="S279">
            <v>3125000</v>
          </cell>
          <cell r="T279">
            <v>0</v>
          </cell>
          <cell r="U279">
            <v>3125000</v>
          </cell>
          <cell r="V279">
            <v>0</v>
          </cell>
          <cell r="W279">
            <v>3125000</v>
          </cell>
          <cell r="X279">
            <v>0</v>
          </cell>
          <cell r="Y279">
            <v>0</v>
          </cell>
        </row>
        <row r="280">
          <cell r="A280">
            <v>2</v>
          </cell>
          <cell r="B280">
            <v>540</v>
          </cell>
          <cell r="C280">
            <v>10</v>
          </cell>
          <cell r="D280">
            <v>1</v>
          </cell>
          <cell r="E280">
            <v>99</v>
          </cell>
          <cell r="F280">
            <v>56101532</v>
          </cell>
          <cell r="G280">
            <v>1107</v>
          </cell>
          <cell r="H280" t="str">
            <v>Adquisición de mobiliarios para las oficinas ENTE GESTOR</v>
          </cell>
          <cell r="I280">
            <v>12500000</v>
          </cell>
          <cell r="J280">
            <v>1</v>
          </cell>
          <cell r="K280">
            <v>1</v>
          </cell>
          <cell r="L280">
            <v>12500000</v>
          </cell>
          <cell r="Q280">
            <v>3125000</v>
          </cell>
          <cell r="S280">
            <v>3125000</v>
          </cell>
          <cell r="U280">
            <v>3125000</v>
          </cell>
          <cell r="W280">
            <v>3125000</v>
          </cell>
        </row>
        <row r="281">
          <cell r="B281">
            <v>580</v>
          </cell>
          <cell r="C281">
            <v>20</v>
          </cell>
          <cell r="D281">
            <v>401</v>
          </cell>
          <cell r="E281">
            <v>99</v>
          </cell>
          <cell r="F281" t="str">
            <v>ESTUDIOS PROY. INVERSION</v>
          </cell>
          <cell r="L281">
            <v>4152271500</v>
          </cell>
          <cell r="N281">
            <v>0</v>
          </cell>
          <cell r="O281">
            <v>0</v>
          </cell>
          <cell r="P281">
            <v>0</v>
          </cell>
          <cell r="Q281">
            <v>1038067875</v>
          </cell>
          <cell r="R281">
            <v>0</v>
          </cell>
          <cell r="S281">
            <v>1038067875</v>
          </cell>
          <cell r="T281">
            <v>0</v>
          </cell>
          <cell r="U281">
            <v>1038067875</v>
          </cell>
          <cell r="V281">
            <v>0</v>
          </cell>
          <cell r="W281">
            <v>1038067875</v>
          </cell>
          <cell r="X281">
            <v>0</v>
          </cell>
          <cell r="Y281">
            <v>0</v>
          </cell>
        </row>
        <row r="282">
          <cell r="A282">
            <v>1</v>
          </cell>
          <cell r="B282">
            <v>580</v>
          </cell>
          <cell r="C282">
            <v>20</v>
          </cell>
          <cell r="D282">
            <v>401</v>
          </cell>
          <cell r="E282">
            <v>99</v>
          </cell>
          <cell r="F282">
            <v>72131701</v>
          </cell>
          <cell r="G282">
            <v>1108</v>
          </cell>
          <cell r="H282" t="str">
            <v>Consultoría Diseño final Sistema de espacios abiertos de uso publico</v>
          </cell>
          <cell r="I282">
            <v>122728500</v>
          </cell>
          <cell r="J282">
            <v>1</v>
          </cell>
          <cell r="K282">
            <v>1</v>
          </cell>
          <cell r="L282">
            <v>122728500</v>
          </cell>
          <cell r="Q282">
            <v>30682125</v>
          </cell>
          <cell r="S282">
            <v>30682125</v>
          </cell>
          <cell r="U282">
            <v>30682125</v>
          </cell>
          <cell r="W282">
            <v>30682125</v>
          </cell>
        </row>
        <row r="283">
          <cell r="A283">
            <v>1</v>
          </cell>
          <cell r="B283">
            <v>580</v>
          </cell>
          <cell r="C283">
            <v>20</v>
          </cell>
          <cell r="D283">
            <v>401</v>
          </cell>
          <cell r="E283">
            <v>99</v>
          </cell>
          <cell r="F283">
            <v>72131601</v>
          </cell>
          <cell r="G283">
            <v>1108</v>
          </cell>
          <cell r="H283" t="str">
            <v>Consultoria Diseno Ejecutivo de las Oficinas de Gobierno</v>
          </cell>
          <cell r="I283">
            <v>368181000</v>
          </cell>
          <cell r="J283">
            <v>1</v>
          </cell>
          <cell r="K283">
            <v>1</v>
          </cell>
          <cell r="L283">
            <v>368181000</v>
          </cell>
          <cell r="Q283">
            <v>92045250</v>
          </cell>
          <cell r="S283">
            <v>92045250</v>
          </cell>
          <cell r="U283">
            <v>92045250</v>
          </cell>
          <cell r="W283">
            <v>92045250</v>
          </cell>
        </row>
        <row r="284">
          <cell r="A284">
            <v>1</v>
          </cell>
          <cell r="B284">
            <v>580</v>
          </cell>
          <cell r="C284">
            <v>20</v>
          </cell>
          <cell r="D284">
            <v>303</v>
          </cell>
          <cell r="E284">
            <v>0</v>
          </cell>
          <cell r="F284">
            <v>72131601</v>
          </cell>
          <cell r="G284">
            <v>1107</v>
          </cell>
          <cell r="H284" t="str">
            <v xml:space="preserve"> Diseño final de ingeniería del  corredor </v>
          </cell>
          <cell r="I284">
            <v>818181000</v>
          </cell>
          <cell r="J284">
            <v>1</v>
          </cell>
          <cell r="K284">
            <v>1</v>
          </cell>
          <cell r="L284">
            <v>818181000</v>
          </cell>
          <cell r="Q284">
            <v>204545250</v>
          </cell>
          <cell r="S284">
            <v>204545250</v>
          </cell>
          <cell r="U284">
            <v>204545250</v>
          </cell>
          <cell r="W284">
            <v>204545250</v>
          </cell>
        </row>
        <row r="285">
          <cell r="A285">
            <v>1</v>
          </cell>
          <cell r="B285">
            <v>580</v>
          </cell>
          <cell r="C285">
            <v>20</v>
          </cell>
          <cell r="D285">
            <v>401</v>
          </cell>
          <cell r="E285">
            <v>99</v>
          </cell>
          <cell r="F285">
            <v>72131601</v>
          </cell>
          <cell r="G285">
            <v>1107</v>
          </cell>
          <cell r="H285" t="str">
            <v>Consultoría para estudios  prediales y catastro</v>
          </cell>
          <cell r="I285">
            <v>57272400</v>
          </cell>
          <cell r="J285">
            <v>0</v>
          </cell>
          <cell r="K285">
            <v>1</v>
          </cell>
          <cell r="L285">
            <v>0</v>
          </cell>
          <cell r="Q285">
            <v>0</v>
          </cell>
          <cell r="S285">
            <v>0</v>
          </cell>
          <cell r="U285">
            <v>0</v>
          </cell>
          <cell r="W285">
            <v>0</v>
          </cell>
        </row>
        <row r="286">
          <cell r="A286">
            <v>2</v>
          </cell>
          <cell r="B286">
            <v>580</v>
          </cell>
          <cell r="C286">
            <v>20</v>
          </cell>
          <cell r="D286">
            <v>401</v>
          </cell>
          <cell r="E286">
            <v>0</v>
          </cell>
          <cell r="F286">
            <v>72131701</v>
          </cell>
          <cell r="G286">
            <v>1107</v>
          </cell>
          <cell r="H286" t="str">
            <v>Diseño final de vías alimentadoras (100 KM)</v>
          </cell>
          <cell r="I286">
            <v>675000000</v>
          </cell>
          <cell r="J286">
            <v>1</v>
          </cell>
          <cell r="K286">
            <v>1</v>
          </cell>
          <cell r="L286">
            <v>675000000</v>
          </cell>
          <cell r="Q286">
            <v>168750000</v>
          </cell>
          <cell r="S286">
            <v>168750000</v>
          </cell>
          <cell r="U286">
            <v>168750000</v>
          </cell>
          <cell r="W286">
            <v>168750000</v>
          </cell>
        </row>
        <row r="287">
          <cell r="A287">
            <v>2</v>
          </cell>
          <cell r="B287">
            <v>580</v>
          </cell>
          <cell r="C287">
            <v>20</v>
          </cell>
          <cell r="D287">
            <v>401</v>
          </cell>
          <cell r="E287">
            <v>99</v>
          </cell>
          <cell r="F287">
            <v>72131701</v>
          </cell>
          <cell r="G287">
            <v>1107</v>
          </cell>
          <cell r="H287" t="str">
            <v xml:space="preserve"> Diseño final de Estaciones y patios </v>
          </cell>
          <cell r="I287">
            <v>818181000</v>
          </cell>
          <cell r="J287">
            <v>1</v>
          </cell>
          <cell r="K287">
            <v>1</v>
          </cell>
          <cell r="L287">
            <v>818181000</v>
          </cell>
          <cell r="Q287">
            <v>204545250</v>
          </cell>
          <cell r="S287">
            <v>204545250</v>
          </cell>
          <cell r="U287">
            <v>204545250</v>
          </cell>
          <cell r="W287">
            <v>204545250</v>
          </cell>
        </row>
        <row r="288">
          <cell r="A288">
            <v>2</v>
          </cell>
          <cell r="B288">
            <v>580</v>
          </cell>
          <cell r="C288">
            <v>20</v>
          </cell>
          <cell r="D288">
            <v>401</v>
          </cell>
          <cell r="E288">
            <v>99</v>
          </cell>
          <cell r="F288">
            <v>72131601</v>
          </cell>
          <cell r="G288">
            <v>1107</v>
          </cell>
          <cell r="H288" t="str">
            <v>Consultoría para la Inserción Urbana del Proyecto Y Tratamiento Paisajístico del Corredor</v>
          </cell>
          <cell r="I288">
            <v>286362000</v>
          </cell>
          <cell r="J288">
            <v>1</v>
          </cell>
          <cell r="K288">
            <v>1</v>
          </cell>
          <cell r="L288">
            <v>286362000</v>
          </cell>
          <cell r="Q288">
            <v>71590500</v>
          </cell>
          <cell r="S288">
            <v>71590500</v>
          </cell>
          <cell r="U288">
            <v>71590500</v>
          </cell>
          <cell r="W288">
            <v>71590500</v>
          </cell>
        </row>
        <row r="289">
          <cell r="A289">
            <v>2</v>
          </cell>
          <cell r="B289">
            <v>580</v>
          </cell>
          <cell r="C289">
            <v>20</v>
          </cell>
          <cell r="D289">
            <v>303</v>
          </cell>
          <cell r="E289">
            <v>0</v>
          </cell>
          <cell r="F289">
            <v>72131601</v>
          </cell>
          <cell r="G289">
            <v>1107</v>
          </cell>
          <cell r="H289" t="str">
            <v>Consultoría de la Red de Ciclovias, sistemas peatonales y paradas en el Centro Histórico</v>
          </cell>
          <cell r="I289">
            <v>204547500</v>
          </cell>
          <cell r="J289">
            <v>1</v>
          </cell>
          <cell r="K289">
            <v>1</v>
          </cell>
          <cell r="L289">
            <v>204547500</v>
          </cell>
          <cell r="Q289">
            <v>51136875</v>
          </cell>
          <cell r="S289">
            <v>51136875</v>
          </cell>
          <cell r="U289">
            <v>51136875</v>
          </cell>
          <cell r="W289">
            <v>51136875</v>
          </cell>
        </row>
        <row r="290">
          <cell r="A290">
            <v>2</v>
          </cell>
          <cell r="B290">
            <v>580</v>
          </cell>
          <cell r="C290">
            <v>20</v>
          </cell>
          <cell r="D290">
            <v>401</v>
          </cell>
          <cell r="E290">
            <v>99</v>
          </cell>
          <cell r="F290">
            <v>80101507</v>
          </cell>
          <cell r="G290">
            <v>1107</v>
          </cell>
          <cell r="H290" t="str">
            <v>Actualización de líneas de base social desarrolladas, plan de reubicación  y sistema de monitoreo de impactos sociales del proyecto implantado e identificación de Oportunidades Laborales, Capacitación Técnica de Oficios, Bolsa de Empleos y Reinserción Lab</v>
          </cell>
          <cell r="I290">
            <v>859090500</v>
          </cell>
          <cell r="J290">
            <v>1</v>
          </cell>
          <cell r="K290">
            <v>1</v>
          </cell>
          <cell r="L290">
            <v>859090500</v>
          </cell>
          <cell r="Q290">
            <v>214772625</v>
          </cell>
          <cell r="S290">
            <v>214772625</v>
          </cell>
          <cell r="U290">
            <v>214772625</v>
          </cell>
          <cell r="W290">
            <v>214772625</v>
          </cell>
        </row>
        <row r="291">
          <cell r="B291">
            <v>580</v>
          </cell>
          <cell r="C291">
            <v>10</v>
          </cell>
          <cell r="D291">
            <v>401</v>
          </cell>
          <cell r="E291">
            <v>0</v>
          </cell>
          <cell r="F291" t="str">
            <v>ESTUDIOS PROY. INVERSION</v>
          </cell>
          <cell r="L291">
            <v>415228950</v>
          </cell>
          <cell r="N291">
            <v>0</v>
          </cell>
          <cell r="O291">
            <v>0</v>
          </cell>
          <cell r="P291">
            <v>0</v>
          </cell>
          <cell r="Q291">
            <v>103807237.5</v>
          </cell>
          <cell r="R291">
            <v>0</v>
          </cell>
          <cell r="S291">
            <v>103807237.5</v>
          </cell>
          <cell r="T291">
            <v>0</v>
          </cell>
          <cell r="U291">
            <v>103807237.5</v>
          </cell>
          <cell r="V291">
            <v>0</v>
          </cell>
          <cell r="W291">
            <v>103807237.5</v>
          </cell>
          <cell r="X291">
            <v>0</v>
          </cell>
          <cell r="Y291">
            <v>0</v>
          </cell>
        </row>
        <row r="292">
          <cell r="A292">
            <v>1</v>
          </cell>
          <cell r="B292">
            <v>580</v>
          </cell>
          <cell r="C292">
            <v>10</v>
          </cell>
          <cell r="D292">
            <v>1</v>
          </cell>
          <cell r="E292">
            <v>99</v>
          </cell>
          <cell r="F292">
            <v>72131701</v>
          </cell>
          <cell r="G292">
            <v>1108</v>
          </cell>
          <cell r="H292" t="str">
            <v>Consultoría Diseño final Sistema de espacios abiertos de uso publico</v>
          </cell>
          <cell r="I292">
            <v>12272850</v>
          </cell>
          <cell r="J292">
            <v>1</v>
          </cell>
          <cell r="K292">
            <v>1</v>
          </cell>
          <cell r="L292">
            <v>12272850</v>
          </cell>
          <cell r="Q292">
            <v>3068212.5</v>
          </cell>
          <cell r="S292">
            <v>3068212.5</v>
          </cell>
          <cell r="U292">
            <v>3068212.5</v>
          </cell>
          <cell r="W292">
            <v>3068212.5</v>
          </cell>
        </row>
        <row r="293">
          <cell r="A293">
            <v>1</v>
          </cell>
          <cell r="B293">
            <v>580</v>
          </cell>
          <cell r="C293">
            <v>10</v>
          </cell>
          <cell r="D293">
            <v>1</v>
          </cell>
          <cell r="E293">
            <v>99</v>
          </cell>
          <cell r="F293">
            <v>72131601</v>
          </cell>
          <cell r="G293">
            <v>1108</v>
          </cell>
          <cell r="H293" t="str">
            <v>Consultoria Diseno Ejecutivo de las Oficinas de Gobierno</v>
          </cell>
          <cell r="I293">
            <v>36818100</v>
          </cell>
          <cell r="J293">
            <v>1</v>
          </cell>
          <cell r="K293">
            <v>1</v>
          </cell>
          <cell r="L293">
            <v>36818100</v>
          </cell>
          <cell r="Q293">
            <v>9204525</v>
          </cell>
          <cell r="S293">
            <v>9204525</v>
          </cell>
          <cell r="U293">
            <v>9204525</v>
          </cell>
          <cell r="W293">
            <v>9204525</v>
          </cell>
        </row>
        <row r="294">
          <cell r="A294">
            <v>1</v>
          </cell>
          <cell r="B294">
            <v>580</v>
          </cell>
          <cell r="C294">
            <v>10</v>
          </cell>
          <cell r="D294">
            <v>1</v>
          </cell>
          <cell r="E294">
            <v>99</v>
          </cell>
          <cell r="F294">
            <v>72131601</v>
          </cell>
          <cell r="G294">
            <v>1107</v>
          </cell>
          <cell r="H294" t="str">
            <v xml:space="preserve"> Diseño final de ingeniería del  corredor </v>
          </cell>
          <cell r="I294">
            <v>81818100</v>
          </cell>
          <cell r="J294">
            <v>1</v>
          </cell>
          <cell r="K294">
            <v>1</v>
          </cell>
          <cell r="L294">
            <v>81818100</v>
          </cell>
          <cell r="Q294">
            <v>20454525</v>
          </cell>
          <cell r="S294">
            <v>20454525</v>
          </cell>
          <cell r="U294">
            <v>20454525</v>
          </cell>
          <cell r="W294">
            <v>20454525</v>
          </cell>
        </row>
        <row r="295">
          <cell r="A295">
            <v>1</v>
          </cell>
          <cell r="B295">
            <v>580</v>
          </cell>
          <cell r="C295">
            <v>10</v>
          </cell>
          <cell r="D295">
            <v>1</v>
          </cell>
          <cell r="E295">
            <v>99</v>
          </cell>
          <cell r="F295">
            <v>72131601</v>
          </cell>
          <cell r="G295">
            <v>1107</v>
          </cell>
          <cell r="H295" t="str">
            <v>Consultoría para estudios  prediales y catastro</v>
          </cell>
          <cell r="I295">
            <v>5727240</v>
          </cell>
          <cell r="J295">
            <v>0</v>
          </cell>
          <cell r="K295">
            <v>1</v>
          </cell>
          <cell r="L295">
            <v>0</v>
          </cell>
          <cell r="Q295">
            <v>0</v>
          </cell>
          <cell r="S295">
            <v>0</v>
          </cell>
          <cell r="U295">
            <v>0</v>
          </cell>
          <cell r="W295">
            <v>0</v>
          </cell>
        </row>
        <row r="296">
          <cell r="A296">
            <v>2</v>
          </cell>
          <cell r="B296">
            <v>580</v>
          </cell>
          <cell r="C296">
            <v>10</v>
          </cell>
          <cell r="D296">
            <v>1</v>
          </cell>
          <cell r="E296">
            <v>99</v>
          </cell>
          <cell r="F296">
            <v>72131701</v>
          </cell>
          <cell r="G296">
            <v>1107</v>
          </cell>
          <cell r="H296" t="str">
            <v>Diseño final de vías alimentadoras (100 KM)</v>
          </cell>
          <cell r="I296">
            <v>67500000</v>
          </cell>
          <cell r="J296">
            <v>1</v>
          </cell>
          <cell r="K296">
            <v>1</v>
          </cell>
          <cell r="L296">
            <v>67500000</v>
          </cell>
          <cell r="Q296">
            <v>16875000</v>
          </cell>
          <cell r="S296">
            <v>16875000</v>
          </cell>
          <cell r="U296">
            <v>16875000</v>
          </cell>
          <cell r="W296">
            <v>16875000</v>
          </cell>
        </row>
        <row r="297">
          <cell r="A297">
            <v>2</v>
          </cell>
          <cell r="B297">
            <v>580</v>
          </cell>
          <cell r="C297">
            <v>10</v>
          </cell>
          <cell r="D297">
            <v>1</v>
          </cell>
          <cell r="E297">
            <v>99</v>
          </cell>
          <cell r="F297">
            <v>72131701</v>
          </cell>
          <cell r="G297">
            <v>1107</v>
          </cell>
          <cell r="H297" t="str">
            <v xml:space="preserve"> Diseño final de Estaciones y patios </v>
          </cell>
          <cell r="I297">
            <v>81818100</v>
          </cell>
          <cell r="J297">
            <v>1</v>
          </cell>
          <cell r="K297">
            <v>1</v>
          </cell>
          <cell r="L297">
            <v>81818100</v>
          </cell>
          <cell r="Q297">
            <v>20454525</v>
          </cell>
          <cell r="S297">
            <v>20454525</v>
          </cell>
          <cell r="U297">
            <v>20454525</v>
          </cell>
          <cell r="W297">
            <v>20454525</v>
          </cell>
        </row>
        <row r="298">
          <cell r="A298">
            <v>2</v>
          </cell>
          <cell r="B298">
            <v>580</v>
          </cell>
          <cell r="C298">
            <v>10</v>
          </cell>
          <cell r="D298">
            <v>1</v>
          </cell>
          <cell r="E298">
            <v>99</v>
          </cell>
          <cell r="F298">
            <v>72131601</v>
          </cell>
          <cell r="G298">
            <v>1107</v>
          </cell>
          <cell r="H298" t="str">
            <v>Consultoría para la Inserción Urbana del Proyecto Y Tratamiento Paisajístico del Corredor</v>
          </cell>
          <cell r="I298">
            <v>28638000</v>
          </cell>
          <cell r="J298">
            <v>1</v>
          </cell>
          <cell r="K298">
            <v>1</v>
          </cell>
          <cell r="L298">
            <v>28638000</v>
          </cell>
          <cell r="Q298">
            <v>7159500</v>
          </cell>
          <cell r="S298">
            <v>7159500</v>
          </cell>
          <cell r="U298">
            <v>7159500</v>
          </cell>
          <cell r="W298">
            <v>7159500</v>
          </cell>
        </row>
        <row r="299">
          <cell r="A299">
            <v>2</v>
          </cell>
          <cell r="B299">
            <v>580</v>
          </cell>
          <cell r="C299">
            <v>10</v>
          </cell>
          <cell r="D299">
            <v>1</v>
          </cell>
          <cell r="E299">
            <v>99</v>
          </cell>
          <cell r="F299">
            <v>72131601</v>
          </cell>
          <cell r="G299">
            <v>1107</v>
          </cell>
          <cell r="H299" t="str">
            <v>Consultoría de la Red de Ciclovias, sistemas peatonales y paradas en el Centro Histórico</v>
          </cell>
          <cell r="I299">
            <v>20454750</v>
          </cell>
          <cell r="J299">
            <v>1</v>
          </cell>
          <cell r="K299">
            <v>1</v>
          </cell>
          <cell r="L299">
            <v>20454750</v>
          </cell>
          <cell r="Q299">
            <v>5113687.5</v>
          </cell>
          <cell r="S299">
            <v>5113687.5</v>
          </cell>
          <cell r="U299">
            <v>5113687.5</v>
          </cell>
          <cell r="W299">
            <v>5113687.5</v>
          </cell>
        </row>
        <row r="300">
          <cell r="A300">
            <v>2</v>
          </cell>
          <cell r="B300">
            <v>580</v>
          </cell>
          <cell r="C300">
            <v>10</v>
          </cell>
          <cell r="D300">
            <v>1</v>
          </cell>
          <cell r="E300">
            <v>99</v>
          </cell>
          <cell r="F300">
            <v>80101507</v>
          </cell>
          <cell r="G300">
            <v>1107</v>
          </cell>
          <cell r="H300" t="str">
            <v>Actualización de líneas de base social desarrolladas, plan de reubicación  y sistema de monitoreo de impactos sociales del proyecto implantado e identificación de Oportunidades Laborales, Capacitación Técnica de Oficios, Bolsa de Empleos y Reinserción Lab</v>
          </cell>
          <cell r="I300">
            <v>85909050</v>
          </cell>
          <cell r="J300">
            <v>1</v>
          </cell>
          <cell r="K300">
            <v>1</v>
          </cell>
          <cell r="L300">
            <v>85909050</v>
          </cell>
          <cell r="Q300">
            <v>21477262.5</v>
          </cell>
          <cell r="S300">
            <v>21477262.5</v>
          </cell>
          <cell r="U300">
            <v>21477262.5</v>
          </cell>
          <cell r="W300">
            <v>21477262.5</v>
          </cell>
        </row>
        <row r="301">
          <cell r="C301">
            <v>20</v>
          </cell>
          <cell r="D301">
            <v>401</v>
          </cell>
          <cell r="E301">
            <v>0</v>
          </cell>
          <cell r="H301" t="str">
            <v>Transferencia</v>
          </cell>
          <cell r="L301">
            <v>45000000000</v>
          </cell>
          <cell r="Q301">
            <v>11250000000</v>
          </cell>
          <cell r="S301">
            <v>11250000000</v>
          </cell>
          <cell r="U301">
            <v>11250000000</v>
          </cell>
          <cell r="W301">
            <v>11250000000</v>
          </cell>
        </row>
        <row r="302">
          <cell r="H302" t="str">
            <v>Expropiaciones</v>
          </cell>
          <cell r="I302">
            <v>45000000000</v>
          </cell>
          <cell r="J302">
            <v>1</v>
          </cell>
          <cell r="K302">
            <v>1</v>
          </cell>
          <cell r="L302">
            <v>45000000000</v>
          </cell>
        </row>
        <row r="303">
          <cell r="K303" t="str">
            <v>TOTAL</v>
          </cell>
          <cell r="L303">
            <v>99983869807.818176</v>
          </cell>
          <cell r="N303">
            <v>372722242.33333331</v>
          </cell>
          <cell r="O303">
            <v>372722242.33333331</v>
          </cell>
          <cell r="P303">
            <v>800222242.33333325</v>
          </cell>
          <cell r="Q303">
            <v>12896070879.78788</v>
          </cell>
          <cell r="R303">
            <v>440222242.33333331</v>
          </cell>
          <cell r="S303">
            <v>12896070879.78788</v>
          </cell>
          <cell r="T303">
            <v>372722242.33333331</v>
          </cell>
          <cell r="U303">
            <v>12243571779.78788</v>
          </cell>
          <cell r="V303">
            <v>372722242.33333331</v>
          </cell>
          <cell r="W303">
            <v>12243571779.78788</v>
          </cell>
          <cell r="X303">
            <v>372722242.33333331</v>
          </cell>
          <cell r="Y303">
            <v>372722242.33333331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 Y UCP"/>
      <sheetName val="PGN 2016"/>
      <sheetName val="001"/>
      <sheetName val="G04_001"/>
      <sheetName val="Catalogo"/>
      <sheetName val="Clasificador"/>
      <sheetName val="Hoja3"/>
    </sheetNames>
    <sheetDataSet>
      <sheetData sheetId="0"/>
      <sheetData sheetId="1"/>
      <sheetData sheetId="2"/>
      <sheetData sheetId="3">
        <row r="1">
          <cell r="A1" t="str">
            <v>A</v>
          </cell>
          <cell r="B1" t="str">
            <v>B</v>
          </cell>
          <cell r="C1" t="str">
            <v>C</v>
          </cell>
          <cell r="D1" t="str">
            <v>D</v>
          </cell>
          <cell r="E1" t="str">
            <v>E</v>
          </cell>
          <cell r="F1" t="str">
            <v>F</v>
          </cell>
          <cell r="G1" t="str">
            <v>G</v>
          </cell>
          <cell r="H1" t="str">
            <v>H</v>
          </cell>
          <cell r="I1" t="str">
            <v>I</v>
          </cell>
          <cell r="J1" t="str">
            <v>J</v>
          </cell>
          <cell r="K1" t="str">
            <v>K</v>
          </cell>
          <cell r="L1" t="str">
            <v>L</v>
          </cell>
          <cell r="M1" t="str">
            <v>M</v>
          </cell>
          <cell r="V1">
            <v>0</v>
          </cell>
          <cell r="W1">
            <v>0</v>
          </cell>
          <cell r="X1">
            <v>0</v>
          </cell>
          <cell r="Y1">
            <v>0</v>
          </cell>
        </row>
        <row r="2">
          <cell r="B2" t="str">
            <v>MINISTERIO DE OBRAS PÚBLICAS Y COMUNICACIONES</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row>
        <row r="3">
          <cell r="B3" t="str">
            <v>Gabinete del Viceministro de Administración y Finanzas</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row>
        <row r="4">
          <cell r="B4" t="str">
            <v>Dirección de Planificación Económica</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row>
        <row r="5">
          <cell r="B5" t="str">
            <v xml:space="preserve"> FORMULARIO DE JUSTIFICACION</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row>
        <row r="6">
          <cell r="B6" t="str">
            <v>Entidad:</v>
          </cell>
          <cell r="C6">
            <v>0</v>
          </cell>
          <cell r="D6">
            <v>0</v>
          </cell>
          <cell r="E6" t="str">
            <v>12-13</v>
          </cell>
          <cell r="F6" t="str">
            <v>Ministerio de Obras Públicas y Comunicaciones</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row>
        <row r="7">
          <cell r="B7" t="str">
            <v>Tipo de Pres.:</v>
          </cell>
          <cell r="C7">
            <v>0</v>
          </cell>
          <cell r="D7">
            <v>0</v>
          </cell>
          <cell r="E7">
            <v>3</v>
          </cell>
          <cell r="F7" t="str">
            <v>Programas de Inversión</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B8" t="str">
            <v>Programa:</v>
          </cell>
          <cell r="C8">
            <v>0</v>
          </cell>
          <cell r="D8">
            <v>0</v>
          </cell>
          <cell r="E8">
            <v>3</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9">
          <cell r="B9" t="str">
            <v>Función:</v>
          </cell>
          <cell r="C9">
            <v>0</v>
          </cell>
          <cell r="D9">
            <v>0</v>
          </cell>
          <cell r="E9">
            <v>7</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10">
          <cell r="B10" t="str">
            <v>Sub Función:</v>
          </cell>
          <cell r="C10">
            <v>0</v>
          </cell>
          <cell r="D10">
            <v>0</v>
          </cell>
          <cell r="E10">
            <v>11</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B11" t="str">
            <v>Unidad Resp.:</v>
          </cell>
          <cell r="C11">
            <v>0</v>
          </cell>
          <cell r="D11">
            <v>0</v>
          </cell>
          <cell r="E11">
            <v>7</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B12" t="str">
            <v>DIAGNOSTICO</v>
          </cell>
          <cell r="C12">
            <v>0</v>
          </cell>
          <cell r="D12">
            <v>0</v>
          </cell>
          <cell r="E12">
            <v>0</v>
          </cell>
          <cell r="F12">
            <v>0</v>
          </cell>
          <cell r="G12">
            <v>0</v>
          </cell>
          <cell r="H12">
            <v>0</v>
          </cell>
          <cell r="I12">
            <v>0</v>
          </cell>
          <cell r="J12">
            <v>0</v>
          </cell>
          <cell r="K12">
            <v>0</v>
          </cell>
          <cell r="L12">
            <v>0</v>
          </cell>
          <cell r="M12">
            <v>0</v>
          </cell>
          <cell r="N12" t="str">
            <v>OBJETIVO</v>
          </cell>
          <cell r="O12">
            <v>0</v>
          </cell>
          <cell r="P12">
            <v>0</v>
          </cell>
          <cell r="Q12">
            <v>0</v>
          </cell>
          <cell r="R12">
            <v>0</v>
          </cell>
          <cell r="S12">
            <v>0</v>
          </cell>
          <cell r="T12">
            <v>0</v>
          </cell>
          <cell r="U12">
            <v>0</v>
          </cell>
          <cell r="V12">
            <v>0</v>
          </cell>
          <cell r="W12">
            <v>0</v>
          </cell>
          <cell r="X12">
            <v>0</v>
          </cell>
          <cell r="Y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6">
          <cell r="B16" t="str">
            <v>Productos (denominación)</v>
          </cell>
          <cell r="C16">
            <v>0</v>
          </cell>
          <cell r="D16">
            <v>0</v>
          </cell>
          <cell r="E16">
            <v>0</v>
          </cell>
          <cell r="F16">
            <v>0</v>
          </cell>
          <cell r="G16">
            <v>0</v>
          </cell>
          <cell r="H16">
            <v>0</v>
          </cell>
          <cell r="I16">
            <v>0</v>
          </cell>
          <cell r="J16" t="str">
            <v>Cantidad</v>
          </cell>
          <cell r="K16" t="str">
            <v>Unidad de Medida</v>
          </cell>
          <cell r="L16" t="str">
            <v>Asignación Presupuestaria</v>
          </cell>
          <cell r="M16">
            <v>0</v>
          </cell>
          <cell r="N16" t="str">
            <v>PLANIFICACION DE LA PRODUCCION</v>
          </cell>
          <cell r="O16">
            <v>0</v>
          </cell>
          <cell r="P16">
            <v>0</v>
          </cell>
          <cell r="Q16">
            <v>0</v>
          </cell>
          <cell r="R16">
            <v>0</v>
          </cell>
          <cell r="S16">
            <v>0</v>
          </cell>
          <cell r="T16">
            <v>0</v>
          </cell>
          <cell r="U16">
            <v>0</v>
          </cell>
          <cell r="V16">
            <v>0</v>
          </cell>
          <cell r="W16">
            <v>0</v>
          </cell>
          <cell r="X16">
            <v>0</v>
          </cell>
          <cell r="Y16">
            <v>0</v>
          </cell>
        </row>
        <row r="17">
          <cell r="B17">
            <v>0</v>
          </cell>
          <cell r="C17">
            <v>0</v>
          </cell>
          <cell r="D17">
            <v>0</v>
          </cell>
          <cell r="E17">
            <v>0</v>
          </cell>
          <cell r="F17">
            <v>0</v>
          </cell>
          <cell r="G17">
            <v>0</v>
          </cell>
          <cell r="H17">
            <v>0</v>
          </cell>
          <cell r="I17">
            <v>0</v>
          </cell>
          <cell r="J17">
            <v>0</v>
          </cell>
          <cell r="K17">
            <v>0</v>
          </cell>
          <cell r="L17">
            <v>0</v>
          </cell>
          <cell r="M17">
            <v>0</v>
          </cell>
          <cell r="N17" t="str">
            <v>ENE</v>
          </cell>
          <cell r="O17" t="str">
            <v>FEB</v>
          </cell>
          <cell r="P17" t="str">
            <v>MAR</v>
          </cell>
          <cell r="Q17" t="str">
            <v>ABR</v>
          </cell>
          <cell r="R17" t="str">
            <v>MAY</v>
          </cell>
          <cell r="S17" t="str">
            <v>JUN</v>
          </cell>
          <cell r="T17" t="str">
            <v>JUL</v>
          </cell>
          <cell r="U17" t="str">
            <v>AGO</v>
          </cell>
          <cell r="V17" t="str">
            <v>SET</v>
          </cell>
          <cell r="W17" t="str">
            <v>OCT</v>
          </cell>
          <cell r="X17" t="str">
            <v>NOV</v>
          </cell>
          <cell r="Y17" t="str">
            <v>DIC</v>
          </cell>
        </row>
        <row r="18">
          <cell r="B18" t="str">
            <v xml:space="preserve">Obras de Reconversión urbana construidas </v>
          </cell>
          <cell r="C18">
            <v>0</v>
          </cell>
          <cell r="D18">
            <v>0</v>
          </cell>
          <cell r="E18">
            <v>0</v>
          </cell>
          <cell r="F18">
            <v>0</v>
          </cell>
          <cell r="G18">
            <v>0</v>
          </cell>
          <cell r="H18">
            <v>0</v>
          </cell>
          <cell r="I18">
            <v>0</v>
          </cell>
          <cell r="J18">
            <v>0</v>
          </cell>
          <cell r="K18">
            <v>0</v>
          </cell>
          <cell r="L18">
            <v>33792869311.636364</v>
          </cell>
          <cell r="M18">
            <v>0</v>
          </cell>
          <cell r="N18">
            <v>0</v>
          </cell>
          <cell r="O18">
            <v>0</v>
          </cell>
          <cell r="P18">
            <v>0</v>
          </cell>
          <cell r="Q18">
            <v>0</v>
          </cell>
          <cell r="R18">
            <v>139</v>
          </cell>
          <cell r="S18">
            <v>139</v>
          </cell>
          <cell r="T18">
            <v>139</v>
          </cell>
          <cell r="U18">
            <v>313</v>
          </cell>
          <cell r="V18">
            <v>313</v>
          </cell>
          <cell r="W18">
            <v>487</v>
          </cell>
          <cell r="X18">
            <v>462</v>
          </cell>
          <cell r="Y18">
            <v>3051</v>
          </cell>
        </row>
        <row r="19">
          <cell r="B19" t="str">
            <v>1.</v>
          </cell>
          <cell r="C19">
            <v>0</v>
          </cell>
          <cell r="D19">
            <v>0</v>
          </cell>
          <cell r="E19">
            <v>0</v>
          </cell>
          <cell r="F19">
            <v>0</v>
          </cell>
          <cell r="G19">
            <v>0</v>
          </cell>
          <cell r="H19">
            <v>0</v>
          </cell>
          <cell r="I19">
            <v>0</v>
          </cell>
          <cell r="J19">
            <v>100</v>
          </cell>
          <cell r="K19" t="str">
            <v>%</v>
          </cell>
          <cell r="L19">
            <v>0</v>
          </cell>
          <cell r="M19">
            <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row>
        <row r="20">
          <cell r="B20" t="str">
            <v>Corredor del Bus del Transito Rapido construido</v>
          </cell>
          <cell r="C20">
            <v>0</v>
          </cell>
          <cell r="D20">
            <v>0</v>
          </cell>
          <cell r="E20">
            <v>0</v>
          </cell>
          <cell r="F20">
            <v>0</v>
          </cell>
          <cell r="G20">
            <v>0</v>
          </cell>
          <cell r="H20">
            <v>0</v>
          </cell>
          <cell r="I20">
            <v>0</v>
          </cell>
          <cell r="J20">
            <v>5</v>
          </cell>
          <cell r="K20" t="str">
            <v>KM</v>
          </cell>
          <cell r="L20">
            <v>302026701474.36365</v>
          </cell>
          <cell r="M20">
            <v>0</v>
          </cell>
          <cell r="N20">
            <v>0</v>
          </cell>
          <cell r="O20">
            <v>0</v>
          </cell>
          <cell r="P20">
            <v>0</v>
          </cell>
          <cell r="Q20">
            <v>0</v>
          </cell>
          <cell r="R20">
            <v>0</v>
          </cell>
          <cell r="S20">
            <v>0</v>
          </cell>
          <cell r="T20">
            <v>0</v>
          </cell>
          <cell r="U20">
            <v>1</v>
          </cell>
          <cell r="V20">
            <v>1</v>
          </cell>
          <cell r="W20">
            <v>1</v>
          </cell>
          <cell r="X20">
            <v>1</v>
          </cell>
          <cell r="Y20">
            <v>1</v>
          </cell>
        </row>
        <row r="21">
          <cell r="B21" t="str">
            <v>Actividades (Componentes)</v>
          </cell>
          <cell r="C21">
            <v>0</v>
          </cell>
          <cell r="D21">
            <v>0</v>
          </cell>
          <cell r="E21">
            <v>0</v>
          </cell>
          <cell r="F21">
            <v>0</v>
          </cell>
          <cell r="G21">
            <v>0</v>
          </cell>
          <cell r="H21">
            <v>0</v>
          </cell>
          <cell r="I21">
            <v>0</v>
          </cell>
          <cell r="J21" t="str">
            <v>Cantidad</v>
          </cell>
          <cell r="K21" t="str">
            <v>Unidad 
Medida</v>
          </cell>
          <cell r="L21" t="str">
            <v>Asignación Presupuetaria</v>
          </cell>
          <cell r="M21">
            <v>0</v>
          </cell>
          <cell r="N21" t="str">
            <v>PLANIFICACION DE LAS ACTIVIDADES</v>
          </cell>
          <cell r="O21">
            <v>0</v>
          </cell>
          <cell r="P21">
            <v>0</v>
          </cell>
          <cell r="Q21">
            <v>0</v>
          </cell>
          <cell r="R21">
            <v>0</v>
          </cell>
          <cell r="S21">
            <v>0</v>
          </cell>
          <cell r="T21">
            <v>0</v>
          </cell>
          <cell r="U21">
            <v>0</v>
          </cell>
          <cell r="V21">
            <v>0</v>
          </cell>
          <cell r="W21">
            <v>0</v>
          </cell>
          <cell r="X21">
            <v>0</v>
          </cell>
          <cell r="Y21">
            <v>0</v>
          </cell>
        </row>
        <row r="22">
          <cell r="B22" t="str">
            <v>1.1.</v>
          </cell>
          <cell r="C22">
            <v>0</v>
          </cell>
          <cell r="D22">
            <v>0</v>
          </cell>
          <cell r="E22">
            <v>0</v>
          </cell>
          <cell r="F22">
            <v>0</v>
          </cell>
          <cell r="G22">
            <v>0</v>
          </cell>
          <cell r="H22">
            <v>0</v>
          </cell>
          <cell r="I22">
            <v>0</v>
          </cell>
          <cell r="J22">
            <v>100</v>
          </cell>
          <cell r="K22" t="str">
            <v>%</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B24" t="str">
            <v>JUSTIFICACION DE LOS CRÉDITOS PRESUPUESTARIOS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B26">
            <v>1</v>
          </cell>
          <cell r="C26">
            <v>2</v>
          </cell>
          <cell r="D26">
            <v>3</v>
          </cell>
          <cell r="E26">
            <v>4</v>
          </cell>
          <cell r="F26">
            <v>0</v>
          </cell>
          <cell r="G26">
            <v>0</v>
          </cell>
          <cell r="H26">
            <v>5</v>
          </cell>
          <cell r="I26">
            <v>6</v>
          </cell>
          <cell r="J26">
            <v>7</v>
          </cell>
          <cell r="K26">
            <v>8</v>
          </cell>
          <cell r="L26" t="str">
            <v>9 = (6*7*8)</v>
          </cell>
          <cell r="M26">
            <v>0</v>
          </cell>
          <cell r="N26" t="str">
            <v>PLANIFICACION FINANCIERA</v>
          </cell>
          <cell r="O26">
            <v>0</v>
          </cell>
          <cell r="P26">
            <v>0</v>
          </cell>
          <cell r="Q26">
            <v>0</v>
          </cell>
          <cell r="R26">
            <v>0</v>
          </cell>
          <cell r="S26">
            <v>0</v>
          </cell>
          <cell r="T26">
            <v>0</v>
          </cell>
          <cell r="U26">
            <v>0</v>
          </cell>
          <cell r="V26">
            <v>0</v>
          </cell>
          <cell r="W26">
            <v>0</v>
          </cell>
          <cell r="X26">
            <v>0</v>
          </cell>
          <cell r="Y26">
            <v>0</v>
          </cell>
        </row>
        <row r="27">
          <cell r="A27" t="str">
            <v>1</v>
          </cell>
          <cell r="B27" t="str">
            <v>OG</v>
          </cell>
          <cell r="C27" t="str">
            <v>FF</v>
          </cell>
          <cell r="D27" t="str">
            <v>OF</v>
          </cell>
          <cell r="E27" t="str">
            <v>DPTO</v>
          </cell>
          <cell r="F27" t="str">
            <v>COD. CAT.</v>
          </cell>
          <cell r="G27" t="str">
            <v>ACTIVIDADES</v>
          </cell>
          <cell r="H27" t="str">
            <v>FUNDAMENTACION</v>
          </cell>
          <cell r="I27" t="str">
            <v>VALOR UNITARIO</v>
          </cell>
          <cell r="J27" t="str">
            <v>CANTIDAD DE FUNC., BIENES Y/O SERV.</v>
          </cell>
          <cell r="K27" t="str">
            <v>CANTIDAD  MESES</v>
          </cell>
          <cell r="L27" t="str">
            <v xml:space="preserve">MONTO EN GS. </v>
          </cell>
          <cell r="M27">
            <v>0</v>
          </cell>
          <cell r="N27" t="str">
            <v>ENE</v>
          </cell>
          <cell r="O27" t="str">
            <v>FEB</v>
          </cell>
          <cell r="P27" t="str">
            <v>MAR</v>
          </cell>
          <cell r="Q27" t="str">
            <v>ABR</v>
          </cell>
          <cell r="R27" t="str">
            <v>MAY</v>
          </cell>
          <cell r="S27" t="str">
            <v>JUN</v>
          </cell>
          <cell r="T27" t="str">
            <v>JUL</v>
          </cell>
          <cell r="U27" t="str">
            <v>AGO</v>
          </cell>
          <cell r="V27" t="str">
            <v>SET</v>
          </cell>
          <cell r="W27" t="str">
            <v>OCT</v>
          </cell>
          <cell r="X27" t="str">
            <v>NOV</v>
          </cell>
          <cell r="Y27" t="str">
            <v>DIC</v>
          </cell>
        </row>
        <row r="28">
          <cell r="B28">
            <v>123</v>
          </cell>
          <cell r="C28">
            <v>10</v>
          </cell>
          <cell r="D28">
            <v>1</v>
          </cell>
          <cell r="E28">
            <v>99</v>
          </cell>
          <cell r="F28" t="str">
            <v>REMUNERACION EXTRAORD.</v>
          </cell>
          <cell r="G28">
            <v>0</v>
          </cell>
          <cell r="H28">
            <v>0</v>
          </cell>
          <cell r="I28">
            <v>0</v>
          </cell>
          <cell r="J28">
            <v>0</v>
          </cell>
          <cell r="K28">
            <v>0</v>
          </cell>
          <cell r="L28">
            <v>338877736.36363626</v>
          </cell>
          <cell r="M28">
            <v>0</v>
          </cell>
          <cell r="N28">
            <v>26067518.181818176</v>
          </cell>
          <cell r="O28">
            <v>26067518.181818176</v>
          </cell>
          <cell r="P28">
            <v>26067518.181818176</v>
          </cell>
          <cell r="Q28">
            <v>26067518.181818176</v>
          </cell>
          <cell r="R28">
            <v>26067518.181818176</v>
          </cell>
          <cell r="S28">
            <v>26067518.181818176</v>
          </cell>
          <cell r="T28">
            <v>26067518.181818176</v>
          </cell>
          <cell r="U28">
            <v>26067518.181818176</v>
          </cell>
          <cell r="V28">
            <v>26067518.181818176</v>
          </cell>
          <cell r="W28">
            <v>26067518.181818176</v>
          </cell>
          <cell r="X28">
            <v>26067518.181818176</v>
          </cell>
          <cell r="Y28">
            <v>52135036.363636389</v>
          </cell>
        </row>
        <row r="29">
          <cell r="B29">
            <v>123</v>
          </cell>
          <cell r="C29">
            <v>10</v>
          </cell>
          <cell r="D29">
            <v>1</v>
          </cell>
          <cell r="E29">
            <v>99</v>
          </cell>
          <cell r="F29">
            <v>0</v>
          </cell>
          <cell r="G29">
            <v>0</v>
          </cell>
          <cell r="H29" t="str">
            <v>VICTOR MARCELO ZÁRATE OSORIO</v>
          </cell>
          <cell r="I29">
            <v>2018181.8181818181</v>
          </cell>
          <cell r="J29">
            <v>1</v>
          </cell>
          <cell r="K29">
            <v>13</v>
          </cell>
          <cell r="L29">
            <v>26236363.636363637</v>
          </cell>
          <cell r="M29" t="str">
            <v>1</v>
          </cell>
          <cell r="N29">
            <v>2018181.8181818181</v>
          </cell>
          <cell r="O29">
            <v>2018181.8181818181</v>
          </cell>
          <cell r="P29">
            <v>2018181.8181818181</v>
          </cell>
          <cell r="Q29">
            <v>2018181.8181818181</v>
          </cell>
          <cell r="R29">
            <v>2018181.8181818181</v>
          </cell>
          <cell r="S29">
            <v>2018181.8181818181</v>
          </cell>
          <cell r="T29">
            <v>2018181.8181818181</v>
          </cell>
          <cell r="U29">
            <v>2018181.8181818181</v>
          </cell>
          <cell r="V29">
            <v>2018181.8181818181</v>
          </cell>
          <cell r="W29">
            <v>2018181.8181818181</v>
          </cell>
          <cell r="X29">
            <v>2018181.8181818181</v>
          </cell>
          <cell r="Y29">
            <v>4036363.63636364</v>
          </cell>
        </row>
        <row r="30">
          <cell r="B30">
            <v>123</v>
          </cell>
          <cell r="C30">
            <v>10</v>
          </cell>
          <cell r="D30">
            <v>1</v>
          </cell>
          <cell r="E30">
            <v>99</v>
          </cell>
          <cell r="F30">
            <v>0</v>
          </cell>
          <cell r="G30">
            <v>0</v>
          </cell>
          <cell r="H30" t="str">
            <v>CELESTE SOLIS</v>
          </cell>
          <cell r="I30">
            <v>2018181.8181818181</v>
          </cell>
          <cell r="J30">
            <v>1</v>
          </cell>
          <cell r="K30">
            <v>13</v>
          </cell>
          <cell r="L30">
            <v>26236363.636363637</v>
          </cell>
          <cell r="M30">
            <v>0</v>
          </cell>
          <cell r="N30">
            <v>2018181.8181818181</v>
          </cell>
          <cell r="O30">
            <v>2018181.8181818181</v>
          </cell>
          <cell r="P30">
            <v>2018181.8181818181</v>
          </cell>
          <cell r="Q30">
            <v>2018181.8181818181</v>
          </cell>
          <cell r="R30">
            <v>2018181.8181818181</v>
          </cell>
          <cell r="S30">
            <v>2018181.8181818181</v>
          </cell>
          <cell r="T30">
            <v>2018181.8181818181</v>
          </cell>
          <cell r="U30">
            <v>2018181.8181818181</v>
          </cell>
          <cell r="V30">
            <v>2018181.8181818181</v>
          </cell>
          <cell r="W30">
            <v>2018181.8181818181</v>
          </cell>
          <cell r="X30">
            <v>2018181.8181818181</v>
          </cell>
          <cell r="Y30">
            <v>4036363.63636364</v>
          </cell>
        </row>
        <row r="31">
          <cell r="B31">
            <v>123</v>
          </cell>
          <cell r="C31">
            <v>10</v>
          </cell>
          <cell r="D31">
            <v>1</v>
          </cell>
          <cell r="E31">
            <v>99</v>
          </cell>
          <cell r="F31">
            <v>0</v>
          </cell>
          <cell r="G31">
            <v>0</v>
          </cell>
          <cell r="H31" t="str">
            <v>CYNTHIA YANES</v>
          </cell>
          <cell r="I31">
            <v>2018181.8181818181</v>
          </cell>
          <cell r="J31">
            <v>1</v>
          </cell>
          <cell r="K31">
            <v>13</v>
          </cell>
          <cell r="L31">
            <v>26236363.636363637</v>
          </cell>
          <cell r="M31">
            <v>0</v>
          </cell>
          <cell r="N31">
            <v>2018181.8181818181</v>
          </cell>
          <cell r="O31">
            <v>2018181.8181818181</v>
          </cell>
          <cell r="P31">
            <v>2018181.8181818181</v>
          </cell>
          <cell r="Q31">
            <v>2018181.8181818181</v>
          </cell>
          <cell r="R31">
            <v>2018181.8181818181</v>
          </cell>
          <cell r="S31">
            <v>2018181.8181818181</v>
          </cell>
          <cell r="T31">
            <v>2018181.8181818181</v>
          </cell>
          <cell r="U31">
            <v>2018181.8181818181</v>
          </cell>
          <cell r="V31">
            <v>2018181.8181818181</v>
          </cell>
          <cell r="W31">
            <v>2018181.8181818181</v>
          </cell>
          <cell r="X31">
            <v>2018181.8181818181</v>
          </cell>
          <cell r="Y31">
            <v>4036363.63636364</v>
          </cell>
        </row>
        <row r="32">
          <cell r="B32">
            <v>123</v>
          </cell>
          <cell r="C32">
            <v>10</v>
          </cell>
          <cell r="D32">
            <v>1</v>
          </cell>
          <cell r="E32">
            <v>99</v>
          </cell>
          <cell r="F32">
            <v>0</v>
          </cell>
          <cell r="G32">
            <v>0</v>
          </cell>
          <cell r="H32" t="str">
            <v>JOAQUÍN COLLANTE</v>
          </cell>
          <cell r="I32">
            <v>2018181.8181818181</v>
          </cell>
          <cell r="J32">
            <v>1</v>
          </cell>
          <cell r="K32">
            <v>13</v>
          </cell>
          <cell r="L32">
            <v>26236363.636363637</v>
          </cell>
          <cell r="M32">
            <v>0</v>
          </cell>
          <cell r="N32">
            <v>2018181.8181818181</v>
          </cell>
          <cell r="O32">
            <v>2018181.8181818181</v>
          </cell>
          <cell r="P32">
            <v>2018181.8181818181</v>
          </cell>
          <cell r="Q32">
            <v>2018181.8181818181</v>
          </cell>
          <cell r="R32">
            <v>2018181.8181818181</v>
          </cell>
          <cell r="S32">
            <v>2018181.8181818181</v>
          </cell>
          <cell r="T32">
            <v>2018181.8181818181</v>
          </cell>
          <cell r="U32">
            <v>2018181.8181818181</v>
          </cell>
          <cell r="V32">
            <v>2018181.8181818181</v>
          </cell>
          <cell r="W32">
            <v>2018181.8181818181</v>
          </cell>
          <cell r="X32">
            <v>2018181.8181818181</v>
          </cell>
          <cell r="Y32">
            <v>4036363.63636364</v>
          </cell>
        </row>
        <row r="33">
          <cell r="B33">
            <v>123</v>
          </cell>
          <cell r="C33">
            <v>10</v>
          </cell>
          <cell r="D33">
            <v>1</v>
          </cell>
          <cell r="E33">
            <v>99</v>
          </cell>
          <cell r="F33">
            <v>0</v>
          </cell>
          <cell r="G33">
            <v>0</v>
          </cell>
          <cell r="H33" t="str">
            <v>ELSA FERNÁNDEZ</v>
          </cell>
          <cell r="I33">
            <v>2372727.2727272729</v>
          </cell>
          <cell r="J33">
            <v>1</v>
          </cell>
          <cell r="K33">
            <v>13</v>
          </cell>
          <cell r="L33">
            <v>30845454.545454547</v>
          </cell>
          <cell r="M33">
            <v>0</v>
          </cell>
          <cell r="N33">
            <v>2372727.2727272729</v>
          </cell>
          <cell r="O33">
            <v>2372727.2727272729</v>
          </cell>
          <cell r="P33">
            <v>2372727.2727272729</v>
          </cell>
          <cell r="Q33">
            <v>2372727.2727272729</v>
          </cell>
          <cell r="R33">
            <v>2372727.2727272729</v>
          </cell>
          <cell r="S33">
            <v>2372727.2727272729</v>
          </cell>
          <cell r="T33">
            <v>2372727.2727272729</v>
          </cell>
          <cell r="U33">
            <v>2372727.2727272729</v>
          </cell>
          <cell r="V33">
            <v>2372727.2727272729</v>
          </cell>
          <cell r="W33">
            <v>2372727.2727272729</v>
          </cell>
          <cell r="X33">
            <v>2372727.2727272729</v>
          </cell>
          <cell r="Y33">
            <v>4745454.5454545403</v>
          </cell>
        </row>
        <row r="34">
          <cell r="B34">
            <v>123</v>
          </cell>
          <cell r="C34">
            <v>10</v>
          </cell>
          <cell r="D34">
            <v>1</v>
          </cell>
          <cell r="E34">
            <v>99</v>
          </cell>
          <cell r="F34">
            <v>0</v>
          </cell>
          <cell r="G34">
            <v>0</v>
          </cell>
          <cell r="H34" t="str">
            <v>PABLINA CONCEPCIÓN PENAYO</v>
          </cell>
          <cell r="I34">
            <v>1118181.8181818181</v>
          </cell>
          <cell r="J34">
            <v>1</v>
          </cell>
          <cell r="K34">
            <v>13</v>
          </cell>
          <cell r="L34">
            <v>14536363.636363635</v>
          </cell>
          <cell r="M34">
            <v>0</v>
          </cell>
          <cell r="N34">
            <v>1118181.8181818181</v>
          </cell>
          <cell r="O34">
            <v>1118181.8181818181</v>
          </cell>
          <cell r="P34">
            <v>1118181.8181818181</v>
          </cell>
          <cell r="Q34">
            <v>1118181.8181818181</v>
          </cell>
          <cell r="R34">
            <v>1118181.8181818181</v>
          </cell>
          <cell r="S34">
            <v>1118181.8181818181</v>
          </cell>
          <cell r="T34">
            <v>1118181.8181818181</v>
          </cell>
          <cell r="U34">
            <v>1118181.8181818181</v>
          </cell>
          <cell r="V34">
            <v>1118181.8181818181</v>
          </cell>
          <cell r="W34">
            <v>1118181.8181818181</v>
          </cell>
          <cell r="X34">
            <v>1118181.8181818181</v>
          </cell>
          <cell r="Y34">
            <v>2236363.63636364</v>
          </cell>
        </row>
        <row r="35">
          <cell r="B35">
            <v>123</v>
          </cell>
          <cell r="C35">
            <v>10</v>
          </cell>
          <cell r="D35">
            <v>1</v>
          </cell>
          <cell r="E35">
            <v>99</v>
          </cell>
          <cell r="F35">
            <v>0</v>
          </cell>
          <cell r="G35">
            <v>0</v>
          </cell>
          <cell r="H35" t="str">
            <v>ROSA PENAYO</v>
          </cell>
          <cell r="I35">
            <v>507409.09090909094</v>
          </cell>
          <cell r="J35">
            <v>1</v>
          </cell>
          <cell r="K35">
            <v>13</v>
          </cell>
          <cell r="L35">
            <v>6596318.1818181826</v>
          </cell>
          <cell r="M35">
            <v>0</v>
          </cell>
          <cell r="N35">
            <v>507409.09090909094</v>
          </cell>
          <cell r="O35">
            <v>507409.09090909094</v>
          </cell>
          <cell r="P35">
            <v>507409.09090909094</v>
          </cell>
          <cell r="Q35">
            <v>507409.09090909094</v>
          </cell>
          <cell r="R35">
            <v>507409.09090909094</v>
          </cell>
          <cell r="S35">
            <v>507409.09090909094</v>
          </cell>
          <cell r="T35">
            <v>507409.09090909094</v>
          </cell>
          <cell r="U35">
            <v>507409.09090909094</v>
          </cell>
          <cell r="V35">
            <v>507409.09090909094</v>
          </cell>
          <cell r="W35">
            <v>507409.09090909094</v>
          </cell>
          <cell r="X35">
            <v>507409.09090909094</v>
          </cell>
          <cell r="Y35">
            <v>1014818.181818182</v>
          </cell>
        </row>
        <row r="36">
          <cell r="B36">
            <v>123</v>
          </cell>
          <cell r="C36">
            <v>10</v>
          </cell>
          <cell r="D36">
            <v>1</v>
          </cell>
          <cell r="E36">
            <v>99</v>
          </cell>
          <cell r="F36">
            <v>0</v>
          </cell>
          <cell r="G36">
            <v>0</v>
          </cell>
          <cell r="H36" t="str">
            <v>OILDA ZÁRATE</v>
          </cell>
          <cell r="I36">
            <v>609981.81818181823</v>
          </cell>
          <cell r="J36">
            <v>1</v>
          </cell>
          <cell r="K36">
            <v>13</v>
          </cell>
          <cell r="L36">
            <v>7929763.6363636367</v>
          </cell>
          <cell r="M36">
            <v>0</v>
          </cell>
          <cell r="N36">
            <v>609981.81818181823</v>
          </cell>
          <cell r="O36">
            <v>609981.81818181823</v>
          </cell>
          <cell r="P36">
            <v>609981.81818181823</v>
          </cell>
          <cell r="Q36">
            <v>609981.81818181823</v>
          </cell>
          <cell r="R36">
            <v>609981.81818181823</v>
          </cell>
          <cell r="S36">
            <v>609981.81818181823</v>
          </cell>
          <cell r="T36">
            <v>609981.81818181823</v>
          </cell>
          <cell r="U36">
            <v>609981.81818181823</v>
          </cell>
          <cell r="V36">
            <v>609981.81818181823</v>
          </cell>
          <cell r="W36">
            <v>609981.81818181823</v>
          </cell>
          <cell r="X36">
            <v>609981.81818181823</v>
          </cell>
          <cell r="Y36">
            <v>1219963.636363636</v>
          </cell>
        </row>
        <row r="37">
          <cell r="B37">
            <v>123</v>
          </cell>
          <cell r="C37">
            <v>10</v>
          </cell>
          <cell r="D37">
            <v>1</v>
          </cell>
          <cell r="E37">
            <v>99</v>
          </cell>
          <cell r="F37">
            <v>0</v>
          </cell>
          <cell r="G37">
            <v>0</v>
          </cell>
          <cell r="H37" t="str">
            <v>NANCY MEDINA</v>
          </cell>
          <cell r="I37">
            <v>1220536.3636363635</v>
          </cell>
          <cell r="J37">
            <v>1</v>
          </cell>
          <cell r="K37">
            <v>13</v>
          </cell>
          <cell r="L37">
            <v>15866972.727272727</v>
          </cell>
          <cell r="M37">
            <v>0</v>
          </cell>
          <cell r="N37">
            <v>1220536.3636363635</v>
          </cell>
          <cell r="O37">
            <v>1220536.3636363635</v>
          </cell>
          <cell r="P37">
            <v>1220536.3636363635</v>
          </cell>
          <cell r="Q37">
            <v>1220536.3636363635</v>
          </cell>
          <cell r="R37">
            <v>1220536.3636363635</v>
          </cell>
          <cell r="S37">
            <v>1220536.3636363635</v>
          </cell>
          <cell r="T37">
            <v>1220536.3636363635</v>
          </cell>
          <cell r="U37">
            <v>1220536.3636363635</v>
          </cell>
          <cell r="V37">
            <v>1220536.3636363635</v>
          </cell>
          <cell r="W37">
            <v>1220536.3636363635</v>
          </cell>
          <cell r="X37">
            <v>1220536.3636363635</v>
          </cell>
          <cell r="Y37">
            <v>2441072.7272727201</v>
          </cell>
        </row>
        <row r="38">
          <cell r="B38">
            <v>123</v>
          </cell>
          <cell r="C38">
            <v>10</v>
          </cell>
          <cell r="D38">
            <v>1</v>
          </cell>
          <cell r="E38">
            <v>99</v>
          </cell>
          <cell r="F38">
            <v>0</v>
          </cell>
          <cell r="G38">
            <v>0</v>
          </cell>
          <cell r="H38" t="str">
            <v>MARCOS HARIKA</v>
          </cell>
          <cell r="I38">
            <v>1220536.3636363635</v>
          </cell>
          <cell r="J38">
            <v>1</v>
          </cell>
          <cell r="K38">
            <v>13</v>
          </cell>
          <cell r="L38">
            <v>15866972.727272727</v>
          </cell>
          <cell r="M38">
            <v>0</v>
          </cell>
          <cell r="N38">
            <v>1220536.3636363635</v>
          </cell>
          <cell r="O38">
            <v>1220536.3636363635</v>
          </cell>
          <cell r="P38">
            <v>1220536.3636363635</v>
          </cell>
          <cell r="Q38">
            <v>1220536.3636363635</v>
          </cell>
          <cell r="R38">
            <v>1220536.3636363635</v>
          </cell>
          <cell r="S38">
            <v>1220536.3636363635</v>
          </cell>
          <cell r="T38">
            <v>1220536.3636363635</v>
          </cell>
          <cell r="U38">
            <v>1220536.3636363635</v>
          </cell>
          <cell r="V38">
            <v>1220536.3636363635</v>
          </cell>
          <cell r="W38">
            <v>1220536.3636363635</v>
          </cell>
          <cell r="X38">
            <v>1220536.3636363635</v>
          </cell>
          <cell r="Y38">
            <v>2441072.7272727201</v>
          </cell>
        </row>
        <row r="39">
          <cell r="B39">
            <v>123</v>
          </cell>
          <cell r="C39">
            <v>10</v>
          </cell>
          <cell r="D39">
            <v>1</v>
          </cell>
          <cell r="E39">
            <v>99</v>
          </cell>
          <cell r="F39">
            <v>0</v>
          </cell>
          <cell r="G39">
            <v>0</v>
          </cell>
          <cell r="H39" t="str">
            <v>GABRIEL ANTONIO AMARILLA TROCHE</v>
          </cell>
          <cell r="I39">
            <v>2018181.8181818181</v>
          </cell>
          <cell r="J39">
            <v>1</v>
          </cell>
          <cell r="K39">
            <v>13</v>
          </cell>
          <cell r="L39">
            <v>26236363.636363637</v>
          </cell>
          <cell r="M39">
            <v>0</v>
          </cell>
          <cell r="N39">
            <v>2018181.8181818181</v>
          </cell>
          <cell r="O39">
            <v>2018181.8181818181</v>
          </cell>
          <cell r="P39">
            <v>2018181.8181818181</v>
          </cell>
          <cell r="Q39">
            <v>2018181.8181818181</v>
          </cell>
          <cell r="R39">
            <v>2018181.8181818181</v>
          </cell>
          <cell r="S39">
            <v>2018181.8181818181</v>
          </cell>
          <cell r="T39">
            <v>2018181.8181818181</v>
          </cell>
          <cell r="U39">
            <v>2018181.8181818181</v>
          </cell>
          <cell r="V39">
            <v>2018181.8181818181</v>
          </cell>
          <cell r="W39">
            <v>2018181.8181818181</v>
          </cell>
          <cell r="X39">
            <v>2018181.8181818181</v>
          </cell>
          <cell r="Y39">
            <v>4036363.63636364</v>
          </cell>
        </row>
        <row r="40">
          <cell r="B40">
            <v>123</v>
          </cell>
          <cell r="C40">
            <v>10</v>
          </cell>
          <cell r="D40">
            <v>1</v>
          </cell>
          <cell r="E40">
            <v>99</v>
          </cell>
          <cell r="F40">
            <v>0</v>
          </cell>
          <cell r="G40">
            <v>0</v>
          </cell>
          <cell r="H40" t="str">
            <v>MAGALÍ VILLAMIL</v>
          </cell>
          <cell r="I40">
            <v>688527.27272727271</v>
          </cell>
          <cell r="J40">
            <v>1</v>
          </cell>
          <cell r="K40">
            <v>13</v>
          </cell>
          <cell r="L40">
            <v>8950854.5454545449</v>
          </cell>
          <cell r="M40">
            <v>0</v>
          </cell>
          <cell r="N40">
            <v>688527.27272727271</v>
          </cell>
          <cell r="O40">
            <v>688527.27272727271</v>
          </cell>
          <cell r="P40">
            <v>688527.27272727271</v>
          </cell>
          <cell r="Q40">
            <v>688527.27272727271</v>
          </cell>
          <cell r="R40">
            <v>688527.27272727271</v>
          </cell>
          <cell r="S40">
            <v>688527.27272727271</v>
          </cell>
          <cell r="T40">
            <v>688527.27272727271</v>
          </cell>
          <cell r="U40">
            <v>688527.27272727271</v>
          </cell>
          <cell r="V40">
            <v>688527.27272727271</v>
          </cell>
          <cell r="W40">
            <v>688527.27272727271</v>
          </cell>
          <cell r="X40">
            <v>688527.27272727271</v>
          </cell>
          <cell r="Y40">
            <v>1377054.5454545461</v>
          </cell>
        </row>
        <row r="41">
          <cell r="B41">
            <v>123</v>
          </cell>
          <cell r="C41">
            <v>10</v>
          </cell>
          <cell r="D41">
            <v>1</v>
          </cell>
          <cell r="E41">
            <v>99</v>
          </cell>
          <cell r="F41">
            <v>0</v>
          </cell>
          <cell r="G41">
            <v>0</v>
          </cell>
          <cell r="H41" t="str">
            <v>MARÍA GLORIA GONZÁLEZ</v>
          </cell>
          <cell r="I41">
            <v>2018181.8181818181</v>
          </cell>
          <cell r="J41">
            <v>1</v>
          </cell>
          <cell r="K41">
            <v>13</v>
          </cell>
          <cell r="L41">
            <v>26236363.636363637</v>
          </cell>
          <cell r="M41">
            <v>0</v>
          </cell>
          <cell r="N41">
            <v>2018181.8181818181</v>
          </cell>
          <cell r="O41">
            <v>2018181.8181818181</v>
          </cell>
          <cell r="P41">
            <v>2018181.8181818181</v>
          </cell>
          <cell r="Q41">
            <v>2018181.8181818181</v>
          </cell>
          <cell r="R41">
            <v>2018181.8181818181</v>
          </cell>
          <cell r="S41">
            <v>2018181.8181818181</v>
          </cell>
          <cell r="T41">
            <v>2018181.8181818181</v>
          </cell>
          <cell r="U41">
            <v>2018181.8181818181</v>
          </cell>
          <cell r="V41">
            <v>2018181.8181818181</v>
          </cell>
          <cell r="W41">
            <v>2018181.8181818181</v>
          </cell>
          <cell r="X41">
            <v>2018181.8181818181</v>
          </cell>
          <cell r="Y41">
            <v>4036363.63636364</v>
          </cell>
        </row>
        <row r="42">
          <cell r="B42">
            <v>123</v>
          </cell>
          <cell r="C42">
            <v>10</v>
          </cell>
          <cell r="D42">
            <v>1</v>
          </cell>
          <cell r="E42">
            <v>99</v>
          </cell>
          <cell r="F42">
            <v>0</v>
          </cell>
          <cell r="G42">
            <v>0</v>
          </cell>
          <cell r="H42" t="str">
            <v>GILDA OTAÑO</v>
          </cell>
          <cell r="I42">
            <v>2184163.6363636362</v>
          </cell>
          <cell r="J42">
            <v>1</v>
          </cell>
          <cell r="K42">
            <v>13</v>
          </cell>
          <cell r="L42">
            <v>28394127.27272727</v>
          </cell>
          <cell r="M42">
            <v>0</v>
          </cell>
          <cell r="N42">
            <v>2184163.6363636362</v>
          </cell>
          <cell r="O42">
            <v>2184163.6363636362</v>
          </cell>
          <cell r="P42">
            <v>2184163.6363636362</v>
          </cell>
          <cell r="Q42">
            <v>2184163.6363636362</v>
          </cell>
          <cell r="R42">
            <v>2184163.6363636362</v>
          </cell>
          <cell r="S42">
            <v>2184163.6363636362</v>
          </cell>
          <cell r="T42">
            <v>2184163.6363636362</v>
          </cell>
          <cell r="U42">
            <v>2184163.6363636362</v>
          </cell>
          <cell r="V42">
            <v>2184163.6363636362</v>
          </cell>
          <cell r="W42">
            <v>2184163.6363636362</v>
          </cell>
          <cell r="X42">
            <v>2184163.6363636362</v>
          </cell>
          <cell r="Y42">
            <v>4368327.2727272799</v>
          </cell>
        </row>
        <row r="43">
          <cell r="B43">
            <v>123</v>
          </cell>
          <cell r="C43">
            <v>10</v>
          </cell>
          <cell r="D43">
            <v>1</v>
          </cell>
          <cell r="E43">
            <v>99</v>
          </cell>
          <cell r="F43">
            <v>0</v>
          </cell>
          <cell r="G43">
            <v>0</v>
          </cell>
          <cell r="H43" t="str">
            <v>BLANCA CANTERO</v>
          </cell>
          <cell r="I43">
            <v>2018181.8181818181</v>
          </cell>
          <cell r="J43">
            <v>1</v>
          </cell>
          <cell r="K43">
            <v>13</v>
          </cell>
          <cell r="L43">
            <v>26236363.636363637</v>
          </cell>
          <cell r="M43">
            <v>0</v>
          </cell>
          <cell r="N43">
            <v>2018181.8181818181</v>
          </cell>
          <cell r="O43">
            <v>2018181.8181818181</v>
          </cell>
          <cell r="P43">
            <v>2018181.8181818181</v>
          </cell>
          <cell r="Q43">
            <v>2018181.8181818181</v>
          </cell>
          <cell r="R43">
            <v>2018181.8181818181</v>
          </cell>
          <cell r="S43">
            <v>2018181.8181818181</v>
          </cell>
          <cell r="T43">
            <v>2018181.8181818181</v>
          </cell>
          <cell r="U43">
            <v>2018181.8181818181</v>
          </cell>
          <cell r="V43">
            <v>2018181.8181818181</v>
          </cell>
          <cell r="W43">
            <v>2018181.8181818181</v>
          </cell>
          <cell r="X43">
            <v>2018181.8181818181</v>
          </cell>
          <cell r="Y43">
            <v>4036363.63636364</v>
          </cell>
        </row>
        <row r="44">
          <cell r="B44">
            <v>123</v>
          </cell>
          <cell r="C44">
            <v>10</v>
          </cell>
          <cell r="D44">
            <v>1</v>
          </cell>
          <cell r="E44">
            <v>99</v>
          </cell>
          <cell r="F44">
            <v>0</v>
          </cell>
          <cell r="G44">
            <v>0</v>
          </cell>
          <cell r="H44" t="str">
            <v>EUGENIO CÁCERES</v>
          </cell>
          <cell r="I44">
            <v>2018181.8181818181</v>
          </cell>
          <cell r="J44">
            <v>1</v>
          </cell>
          <cell r="K44">
            <v>13</v>
          </cell>
          <cell r="L44">
            <v>26236363.636363637</v>
          </cell>
          <cell r="M44">
            <v>0</v>
          </cell>
          <cell r="N44">
            <v>2018181.8181818181</v>
          </cell>
          <cell r="O44">
            <v>2018181.8181818181</v>
          </cell>
          <cell r="P44">
            <v>2018181.8181818181</v>
          </cell>
          <cell r="Q44">
            <v>2018181.8181818181</v>
          </cell>
          <cell r="R44">
            <v>2018181.8181818181</v>
          </cell>
          <cell r="S44">
            <v>2018181.8181818181</v>
          </cell>
          <cell r="T44">
            <v>2018181.8181818181</v>
          </cell>
          <cell r="U44">
            <v>2018181.8181818181</v>
          </cell>
          <cell r="V44">
            <v>2018181.8181818181</v>
          </cell>
          <cell r="W44">
            <v>2018181.8181818181</v>
          </cell>
          <cell r="X44">
            <v>2018181.8181818181</v>
          </cell>
          <cell r="Y44">
            <v>4036363.63636364</v>
          </cell>
        </row>
        <row r="45">
          <cell r="B45">
            <v>125</v>
          </cell>
          <cell r="C45">
            <v>10</v>
          </cell>
          <cell r="D45">
            <v>1</v>
          </cell>
          <cell r="E45">
            <v>99</v>
          </cell>
          <cell r="F45" t="str">
            <v>REMUNERACION ADICIONAL</v>
          </cell>
          <cell r="G45">
            <v>0</v>
          </cell>
          <cell r="H45">
            <v>0</v>
          </cell>
          <cell r="I45">
            <v>0</v>
          </cell>
          <cell r="J45">
            <v>0</v>
          </cell>
          <cell r="K45">
            <v>0</v>
          </cell>
          <cell r="L45">
            <v>152739000</v>
          </cell>
          <cell r="M45">
            <v>0</v>
          </cell>
          <cell r="N45">
            <v>12728250</v>
          </cell>
          <cell r="O45">
            <v>12728250</v>
          </cell>
          <cell r="P45">
            <v>12728250</v>
          </cell>
          <cell r="Q45">
            <v>12728250</v>
          </cell>
          <cell r="R45">
            <v>12728250</v>
          </cell>
          <cell r="S45">
            <v>12728250</v>
          </cell>
          <cell r="T45">
            <v>12728250</v>
          </cell>
          <cell r="U45">
            <v>12728250</v>
          </cell>
          <cell r="V45">
            <v>12728250</v>
          </cell>
          <cell r="W45">
            <v>12728250</v>
          </cell>
          <cell r="X45">
            <v>12728250</v>
          </cell>
          <cell r="Y45">
            <v>12728250</v>
          </cell>
        </row>
        <row r="46">
          <cell r="B46">
            <v>125</v>
          </cell>
          <cell r="C46">
            <v>10</v>
          </cell>
          <cell r="D46">
            <v>1</v>
          </cell>
          <cell r="E46">
            <v>99</v>
          </cell>
          <cell r="F46">
            <v>0</v>
          </cell>
          <cell r="G46">
            <v>0</v>
          </cell>
          <cell r="H46" t="str">
            <v>VICTOR MARCELO ZÁRATE OSORIO</v>
          </cell>
          <cell r="I46">
            <v>1008900</v>
          </cell>
          <cell r="J46">
            <v>1</v>
          </cell>
          <cell r="K46">
            <v>12</v>
          </cell>
          <cell r="L46">
            <v>12106800</v>
          </cell>
          <cell r="M46">
            <v>0</v>
          </cell>
          <cell r="N46">
            <v>1008900</v>
          </cell>
          <cell r="O46">
            <v>1008900</v>
          </cell>
          <cell r="P46">
            <v>1008900</v>
          </cell>
          <cell r="Q46">
            <v>1008900</v>
          </cell>
          <cell r="R46">
            <v>1008900</v>
          </cell>
          <cell r="S46">
            <v>1008900</v>
          </cell>
          <cell r="T46">
            <v>1008900</v>
          </cell>
          <cell r="U46">
            <v>1008900</v>
          </cell>
          <cell r="V46">
            <v>1008900</v>
          </cell>
          <cell r="W46">
            <v>1008900</v>
          </cell>
          <cell r="X46">
            <v>1008900</v>
          </cell>
          <cell r="Y46">
            <v>1008900</v>
          </cell>
        </row>
        <row r="47">
          <cell r="B47">
            <v>125</v>
          </cell>
          <cell r="C47">
            <v>10</v>
          </cell>
          <cell r="D47">
            <v>1</v>
          </cell>
          <cell r="E47">
            <v>99</v>
          </cell>
          <cell r="F47">
            <v>0</v>
          </cell>
          <cell r="G47">
            <v>0</v>
          </cell>
          <cell r="H47" t="str">
            <v>CELESTE SOLIS</v>
          </cell>
          <cell r="I47">
            <v>1008900</v>
          </cell>
          <cell r="J47">
            <v>1</v>
          </cell>
          <cell r="K47">
            <v>12</v>
          </cell>
          <cell r="L47">
            <v>12106800</v>
          </cell>
          <cell r="M47">
            <v>0</v>
          </cell>
          <cell r="N47">
            <v>1008900</v>
          </cell>
          <cell r="O47">
            <v>1008900</v>
          </cell>
          <cell r="P47">
            <v>1008900</v>
          </cell>
          <cell r="Q47">
            <v>1008900</v>
          </cell>
          <cell r="R47">
            <v>1008900</v>
          </cell>
          <cell r="S47">
            <v>1008900</v>
          </cell>
          <cell r="T47">
            <v>1008900</v>
          </cell>
          <cell r="U47">
            <v>1008900</v>
          </cell>
          <cell r="V47">
            <v>1008900</v>
          </cell>
          <cell r="W47">
            <v>1008900</v>
          </cell>
          <cell r="X47">
            <v>1008900</v>
          </cell>
          <cell r="Y47">
            <v>1008900</v>
          </cell>
        </row>
        <row r="48">
          <cell r="B48">
            <v>125</v>
          </cell>
          <cell r="C48">
            <v>10</v>
          </cell>
          <cell r="D48">
            <v>1</v>
          </cell>
          <cell r="E48">
            <v>99</v>
          </cell>
          <cell r="F48">
            <v>0</v>
          </cell>
          <cell r="G48">
            <v>0</v>
          </cell>
          <cell r="H48" t="str">
            <v>CYNTHIA YANES</v>
          </cell>
          <cell r="I48">
            <v>1008900</v>
          </cell>
          <cell r="J48">
            <v>1</v>
          </cell>
          <cell r="K48">
            <v>12</v>
          </cell>
          <cell r="L48">
            <v>12106800</v>
          </cell>
          <cell r="M48">
            <v>0</v>
          </cell>
          <cell r="N48">
            <v>1008900</v>
          </cell>
          <cell r="O48">
            <v>1008900</v>
          </cell>
          <cell r="P48">
            <v>1008900</v>
          </cell>
          <cell r="Q48">
            <v>1008900</v>
          </cell>
          <cell r="R48">
            <v>1008900</v>
          </cell>
          <cell r="S48">
            <v>1008900</v>
          </cell>
          <cell r="T48">
            <v>1008900</v>
          </cell>
          <cell r="U48">
            <v>1008900</v>
          </cell>
          <cell r="V48">
            <v>1008900</v>
          </cell>
          <cell r="W48">
            <v>1008900</v>
          </cell>
          <cell r="X48">
            <v>1008900</v>
          </cell>
          <cell r="Y48">
            <v>1008900</v>
          </cell>
        </row>
        <row r="49">
          <cell r="B49">
            <v>125</v>
          </cell>
          <cell r="C49">
            <v>10</v>
          </cell>
          <cell r="D49">
            <v>1</v>
          </cell>
          <cell r="E49">
            <v>99</v>
          </cell>
          <cell r="F49">
            <v>0</v>
          </cell>
          <cell r="G49">
            <v>0</v>
          </cell>
          <cell r="H49" t="str">
            <v>JOAQUÍN COLLANTE</v>
          </cell>
          <cell r="I49">
            <v>1008900</v>
          </cell>
          <cell r="J49">
            <v>1</v>
          </cell>
          <cell r="K49">
            <v>12</v>
          </cell>
          <cell r="L49">
            <v>12106800</v>
          </cell>
          <cell r="M49">
            <v>0</v>
          </cell>
          <cell r="N49">
            <v>1008900</v>
          </cell>
          <cell r="O49">
            <v>1008900</v>
          </cell>
          <cell r="P49">
            <v>1008900</v>
          </cell>
          <cell r="Q49">
            <v>1008900</v>
          </cell>
          <cell r="R49">
            <v>1008900</v>
          </cell>
          <cell r="S49">
            <v>1008900</v>
          </cell>
          <cell r="T49">
            <v>1008900</v>
          </cell>
          <cell r="U49">
            <v>1008900</v>
          </cell>
          <cell r="V49">
            <v>1008900</v>
          </cell>
          <cell r="W49">
            <v>1008900</v>
          </cell>
          <cell r="X49">
            <v>1008900</v>
          </cell>
          <cell r="Y49">
            <v>1008900</v>
          </cell>
        </row>
        <row r="50">
          <cell r="B50">
            <v>125</v>
          </cell>
          <cell r="C50">
            <v>10</v>
          </cell>
          <cell r="D50">
            <v>1</v>
          </cell>
          <cell r="E50">
            <v>99</v>
          </cell>
          <cell r="F50">
            <v>0</v>
          </cell>
          <cell r="G50">
            <v>0</v>
          </cell>
          <cell r="H50" t="str">
            <v>ELSA FERNÁNDEZ</v>
          </cell>
          <cell r="I50">
            <v>1200000</v>
          </cell>
          <cell r="J50">
            <v>1</v>
          </cell>
          <cell r="K50">
            <v>12</v>
          </cell>
          <cell r="L50">
            <v>14400000</v>
          </cell>
          <cell r="M50">
            <v>0</v>
          </cell>
          <cell r="N50">
            <v>1200000</v>
          </cell>
          <cell r="O50">
            <v>1200000</v>
          </cell>
          <cell r="P50">
            <v>1200000</v>
          </cell>
          <cell r="Q50">
            <v>1200000</v>
          </cell>
          <cell r="R50">
            <v>1200000</v>
          </cell>
          <cell r="S50">
            <v>1200000</v>
          </cell>
          <cell r="T50">
            <v>1200000</v>
          </cell>
          <cell r="U50">
            <v>1200000</v>
          </cell>
          <cell r="V50">
            <v>1200000</v>
          </cell>
          <cell r="W50">
            <v>1200000</v>
          </cell>
          <cell r="X50">
            <v>1200000</v>
          </cell>
          <cell r="Y50">
            <v>1200000</v>
          </cell>
        </row>
        <row r="51">
          <cell r="B51">
            <v>125</v>
          </cell>
          <cell r="C51">
            <v>10</v>
          </cell>
          <cell r="D51">
            <v>1</v>
          </cell>
          <cell r="E51">
            <v>99</v>
          </cell>
          <cell r="F51">
            <v>0</v>
          </cell>
          <cell r="G51">
            <v>0</v>
          </cell>
          <cell r="H51" t="str">
            <v>PABLINA CONCEPCIÓN PENAYO</v>
          </cell>
          <cell r="I51">
            <v>556000</v>
          </cell>
          <cell r="J51">
            <v>1</v>
          </cell>
          <cell r="K51">
            <v>12</v>
          </cell>
          <cell r="L51">
            <v>6672000</v>
          </cell>
          <cell r="M51">
            <v>0</v>
          </cell>
          <cell r="N51">
            <v>556000</v>
          </cell>
          <cell r="O51">
            <v>556000</v>
          </cell>
          <cell r="P51">
            <v>556000</v>
          </cell>
          <cell r="Q51">
            <v>556000</v>
          </cell>
          <cell r="R51">
            <v>556000</v>
          </cell>
          <cell r="S51">
            <v>556000</v>
          </cell>
          <cell r="T51">
            <v>556000</v>
          </cell>
          <cell r="U51">
            <v>556000</v>
          </cell>
          <cell r="V51">
            <v>556000</v>
          </cell>
          <cell r="W51">
            <v>556000</v>
          </cell>
          <cell r="X51">
            <v>556000</v>
          </cell>
          <cell r="Y51">
            <v>556000</v>
          </cell>
        </row>
        <row r="52">
          <cell r="B52">
            <v>125</v>
          </cell>
          <cell r="C52">
            <v>10</v>
          </cell>
          <cell r="D52">
            <v>1</v>
          </cell>
          <cell r="E52">
            <v>99</v>
          </cell>
          <cell r="F52">
            <v>0</v>
          </cell>
          <cell r="G52">
            <v>0</v>
          </cell>
          <cell r="H52" t="str">
            <v>ROSA PENAYO</v>
          </cell>
          <cell r="I52">
            <v>250000</v>
          </cell>
          <cell r="J52">
            <v>1</v>
          </cell>
          <cell r="K52">
            <v>12</v>
          </cell>
          <cell r="L52">
            <v>3000000</v>
          </cell>
          <cell r="M52">
            <v>0</v>
          </cell>
          <cell r="N52">
            <v>250000</v>
          </cell>
          <cell r="O52">
            <v>250000</v>
          </cell>
          <cell r="P52">
            <v>250000</v>
          </cell>
          <cell r="Q52">
            <v>250000</v>
          </cell>
          <cell r="R52">
            <v>250000</v>
          </cell>
          <cell r="S52">
            <v>250000</v>
          </cell>
          <cell r="T52">
            <v>250000</v>
          </cell>
          <cell r="U52">
            <v>250000</v>
          </cell>
          <cell r="V52">
            <v>250000</v>
          </cell>
          <cell r="W52">
            <v>250000</v>
          </cell>
          <cell r="X52">
            <v>250000</v>
          </cell>
          <cell r="Y52">
            <v>250000</v>
          </cell>
        </row>
        <row r="53">
          <cell r="B53">
            <v>125</v>
          </cell>
          <cell r="C53">
            <v>10</v>
          </cell>
          <cell r="D53">
            <v>1</v>
          </cell>
          <cell r="E53">
            <v>99</v>
          </cell>
          <cell r="F53">
            <v>0</v>
          </cell>
          <cell r="G53">
            <v>0</v>
          </cell>
          <cell r="H53" t="str">
            <v>OILDA ZÁRATE</v>
          </cell>
          <cell r="I53">
            <v>302400</v>
          </cell>
          <cell r="J53">
            <v>1</v>
          </cell>
          <cell r="K53">
            <v>12</v>
          </cell>
          <cell r="L53">
            <v>3628800</v>
          </cell>
          <cell r="M53">
            <v>0</v>
          </cell>
          <cell r="N53">
            <v>302400</v>
          </cell>
          <cell r="O53">
            <v>302400</v>
          </cell>
          <cell r="P53">
            <v>302400</v>
          </cell>
          <cell r="Q53">
            <v>302400</v>
          </cell>
          <cell r="R53">
            <v>302400</v>
          </cell>
          <cell r="S53">
            <v>302400</v>
          </cell>
          <cell r="T53">
            <v>302400</v>
          </cell>
          <cell r="U53">
            <v>302400</v>
          </cell>
          <cell r="V53">
            <v>302400</v>
          </cell>
          <cell r="W53">
            <v>302400</v>
          </cell>
          <cell r="X53">
            <v>302400</v>
          </cell>
          <cell r="Y53">
            <v>302400</v>
          </cell>
        </row>
        <row r="54">
          <cell r="B54">
            <v>125</v>
          </cell>
          <cell r="C54">
            <v>10</v>
          </cell>
          <cell r="D54">
            <v>1</v>
          </cell>
          <cell r="E54">
            <v>99</v>
          </cell>
          <cell r="F54">
            <v>0</v>
          </cell>
          <cell r="G54">
            <v>0</v>
          </cell>
          <cell r="H54" t="str">
            <v>NANCY MEDINA</v>
          </cell>
          <cell r="I54">
            <v>122000</v>
          </cell>
          <cell r="J54">
            <v>1</v>
          </cell>
          <cell r="K54">
            <v>12</v>
          </cell>
          <cell r="L54">
            <v>1464000</v>
          </cell>
          <cell r="M54">
            <v>0</v>
          </cell>
          <cell r="N54">
            <v>122000</v>
          </cell>
          <cell r="O54">
            <v>122000</v>
          </cell>
          <cell r="P54">
            <v>122000</v>
          </cell>
          <cell r="Q54">
            <v>122000</v>
          </cell>
          <cell r="R54">
            <v>122000</v>
          </cell>
          <cell r="S54">
            <v>122000</v>
          </cell>
          <cell r="T54">
            <v>122000</v>
          </cell>
          <cell r="U54">
            <v>122000</v>
          </cell>
          <cell r="V54">
            <v>122000</v>
          </cell>
          <cell r="W54">
            <v>122000</v>
          </cell>
          <cell r="X54">
            <v>122000</v>
          </cell>
          <cell r="Y54">
            <v>122000</v>
          </cell>
        </row>
        <row r="55">
          <cell r="B55">
            <v>125</v>
          </cell>
          <cell r="C55">
            <v>10</v>
          </cell>
          <cell r="D55">
            <v>1</v>
          </cell>
          <cell r="E55">
            <v>99</v>
          </cell>
          <cell r="F55">
            <v>0</v>
          </cell>
          <cell r="G55">
            <v>0</v>
          </cell>
          <cell r="H55" t="str">
            <v>MARCOS HARIKA</v>
          </cell>
          <cell r="I55">
            <v>610250</v>
          </cell>
          <cell r="J55">
            <v>1</v>
          </cell>
          <cell r="K55">
            <v>12</v>
          </cell>
          <cell r="L55">
            <v>7323000</v>
          </cell>
          <cell r="M55">
            <v>0</v>
          </cell>
          <cell r="N55">
            <v>610250</v>
          </cell>
          <cell r="O55">
            <v>610250</v>
          </cell>
          <cell r="P55">
            <v>610250</v>
          </cell>
          <cell r="Q55">
            <v>610250</v>
          </cell>
          <cell r="R55">
            <v>610250</v>
          </cell>
          <cell r="S55">
            <v>610250</v>
          </cell>
          <cell r="T55">
            <v>610250</v>
          </cell>
          <cell r="U55">
            <v>610250</v>
          </cell>
          <cell r="V55">
            <v>610250</v>
          </cell>
          <cell r="W55">
            <v>610250</v>
          </cell>
          <cell r="X55">
            <v>610250</v>
          </cell>
          <cell r="Y55">
            <v>610250</v>
          </cell>
        </row>
        <row r="56">
          <cell r="B56">
            <v>125</v>
          </cell>
          <cell r="C56">
            <v>10</v>
          </cell>
          <cell r="D56">
            <v>1</v>
          </cell>
          <cell r="E56">
            <v>99</v>
          </cell>
          <cell r="F56">
            <v>0</v>
          </cell>
          <cell r="G56">
            <v>0</v>
          </cell>
          <cell r="H56" t="str">
            <v>GABRIEL ANTONIO AMARILLA TROCHE</v>
          </cell>
          <cell r="I56">
            <v>1080300</v>
          </cell>
          <cell r="J56">
            <v>1</v>
          </cell>
          <cell r="K56">
            <v>12</v>
          </cell>
          <cell r="L56">
            <v>12963600</v>
          </cell>
          <cell r="M56">
            <v>0</v>
          </cell>
          <cell r="N56">
            <v>1080300</v>
          </cell>
          <cell r="O56">
            <v>1080300</v>
          </cell>
          <cell r="P56">
            <v>1080300</v>
          </cell>
          <cell r="Q56">
            <v>1080300</v>
          </cell>
          <cell r="R56">
            <v>1080300</v>
          </cell>
          <cell r="S56">
            <v>1080300</v>
          </cell>
          <cell r="T56">
            <v>1080300</v>
          </cell>
          <cell r="U56">
            <v>1080300</v>
          </cell>
          <cell r="V56">
            <v>1080300</v>
          </cell>
          <cell r="W56">
            <v>1080300</v>
          </cell>
          <cell r="X56">
            <v>1080300</v>
          </cell>
          <cell r="Y56">
            <v>1080300</v>
          </cell>
        </row>
        <row r="57">
          <cell r="B57">
            <v>125</v>
          </cell>
          <cell r="C57">
            <v>10</v>
          </cell>
          <cell r="D57">
            <v>1</v>
          </cell>
          <cell r="E57">
            <v>99</v>
          </cell>
          <cell r="F57">
            <v>0</v>
          </cell>
          <cell r="G57">
            <v>0</v>
          </cell>
          <cell r="H57" t="str">
            <v>MAGALÍ VILLAMIL</v>
          </cell>
          <cell r="I57">
            <v>345000</v>
          </cell>
          <cell r="J57">
            <v>1</v>
          </cell>
          <cell r="K57">
            <v>12</v>
          </cell>
          <cell r="L57">
            <v>4140000</v>
          </cell>
          <cell r="M57">
            <v>0</v>
          </cell>
          <cell r="N57">
            <v>345000</v>
          </cell>
          <cell r="O57">
            <v>345000</v>
          </cell>
          <cell r="P57">
            <v>345000</v>
          </cell>
          <cell r="Q57">
            <v>345000</v>
          </cell>
          <cell r="R57">
            <v>345000</v>
          </cell>
          <cell r="S57">
            <v>345000</v>
          </cell>
          <cell r="T57">
            <v>345000</v>
          </cell>
          <cell r="U57">
            <v>345000</v>
          </cell>
          <cell r="V57">
            <v>345000</v>
          </cell>
          <cell r="W57">
            <v>345000</v>
          </cell>
          <cell r="X57">
            <v>345000</v>
          </cell>
          <cell r="Y57">
            <v>345000</v>
          </cell>
        </row>
        <row r="58">
          <cell r="B58">
            <v>125</v>
          </cell>
          <cell r="C58">
            <v>10</v>
          </cell>
          <cell r="D58">
            <v>1</v>
          </cell>
          <cell r="E58">
            <v>99</v>
          </cell>
          <cell r="F58">
            <v>0</v>
          </cell>
          <cell r="G58">
            <v>0</v>
          </cell>
          <cell r="H58" t="str">
            <v>MARÍA GLORIA GONZÁLEZ</v>
          </cell>
          <cell r="I58">
            <v>1200000</v>
          </cell>
          <cell r="J58">
            <v>1</v>
          </cell>
          <cell r="K58">
            <v>12</v>
          </cell>
          <cell r="L58">
            <v>14400000</v>
          </cell>
          <cell r="M58">
            <v>0</v>
          </cell>
          <cell r="N58">
            <v>1200000</v>
          </cell>
          <cell r="O58">
            <v>1200000</v>
          </cell>
          <cell r="P58">
            <v>1200000</v>
          </cell>
          <cell r="Q58">
            <v>1200000</v>
          </cell>
          <cell r="R58">
            <v>1200000</v>
          </cell>
          <cell r="S58">
            <v>1200000</v>
          </cell>
          <cell r="T58">
            <v>1200000</v>
          </cell>
          <cell r="U58">
            <v>1200000</v>
          </cell>
          <cell r="V58">
            <v>1200000</v>
          </cell>
          <cell r="W58">
            <v>1200000</v>
          </cell>
          <cell r="X58">
            <v>1200000</v>
          </cell>
          <cell r="Y58">
            <v>1200000</v>
          </cell>
        </row>
        <row r="59">
          <cell r="B59">
            <v>125</v>
          </cell>
          <cell r="C59">
            <v>10</v>
          </cell>
          <cell r="D59">
            <v>1</v>
          </cell>
          <cell r="E59">
            <v>99</v>
          </cell>
          <cell r="F59">
            <v>0</v>
          </cell>
          <cell r="G59">
            <v>0</v>
          </cell>
          <cell r="H59" t="str">
            <v>GILDA OTAÑO</v>
          </cell>
          <cell r="I59">
            <v>1008900</v>
          </cell>
          <cell r="J59">
            <v>1</v>
          </cell>
          <cell r="K59">
            <v>12</v>
          </cell>
          <cell r="L59">
            <v>12106800</v>
          </cell>
          <cell r="M59">
            <v>0</v>
          </cell>
          <cell r="N59">
            <v>1008900</v>
          </cell>
          <cell r="O59">
            <v>1008900</v>
          </cell>
          <cell r="P59">
            <v>1008900</v>
          </cell>
          <cell r="Q59">
            <v>1008900</v>
          </cell>
          <cell r="R59">
            <v>1008900</v>
          </cell>
          <cell r="S59">
            <v>1008900</v>
          </cell>
          <cell r="T59">
            <v>1008900</v>
          </cell>
          <cell r="U59">
            <v>1008900</v>
          </cell>
          <cell r="V59">
            <v>1008900</v>
          </cell>
          <cell r="W59">
            <v>1008900</v>
          </cell>
          <cell r="X59">
            <v>1008900</v>
          </cell>
          <cell r="Y59">
            <v>1008900</v>
          </cell>
        </row>
        <row r="60">
          <cell r="B60">
            <v>125</v>
          </cell>
          <cell r="C60">
            <v>10</v>
          </cell>
          <cell r="D60">
            <v>1</v>
          </cell>
          <cell r="E60">
            <v>99</v>
          </cell>
          <cell r="F60">
            <v>0</v>
          </cell>
          <cell r="G60">
            <v>0</v>
          </cell>
          <cell r="H60" t="str">
            <v>BLANCA CANTERO</v>
          </cell>
          <cell r="I60">
            <v>1008900</v>
          </cell>
          <cell r="J60">
            <v>1</v>
          </cell>
          <cell r="K60">
            <v>12</v>
          </cell>
          <cell r="L60">
            <v>12106800</v>
          </cell>
          <cell r="M60">
            <v>0</v>
          </cell>
          <cell r="N60">
            <v>1008900</v>
          </cell>
          <cell r="O60">
            <v>1008900</v>
          </cell>
          <cell r="P60">
            <v>1008900</v>
          </cell>
          <cell r="Q60">
            <v>1008900</v>
          </cell>
          <cell r="R60">
            <v>1008900</v>
          </cell>
          <cell r="S60">
            <v>1008900</v>
          </cell>
          <cell r="T60">
            <v>1008900</v>
          </cell>
          <cell r="U60">
            <v>1008900</v>
          </cell>
          <cell r="V60">
            <v>1008900</v>
          </cell>
          <cell r="W60">
            <v>1008900</v>
          </cell>
          <cell r="X60">
            <v>1008900</v>
          </cell>
          <cell r="Y60">
            <v>1008900</v>
          </cell>
        </row>
        <row r="61">
          <cell r="B61">
            <v>125</v>
          </cell>
          <cell r="C61">
            <v>10</v>
          </cell>
          <cell r="D61">
            <v>1</v>
          </cell>
          <cell r="E61">
            <v>99</v>
          </cell>
          <cell r="F61">
            <v>0</v>
          </cell>
          <cell r="G61">
            <v>0</v>
          </cell>
          <cell r="H61" t="str">
            <v>EUGENIO CÁCERES</v>
          </cell>
          <cell r="I61">
            <v>1008900</v>
          </cell>
          <cell r="J61">
            <v>1</v>
          </cell>
          <cell r="K61">
            <v>12</v>
          </cell>
          <cell r="L61">
            <v>12106800</v>
          </cell>
          <cell r="M61">
            <v>0</v>
          </cell>
          <cell r="N61">
            <v>1008900</v>
          </cell>
          <cell r="O61">
            <v>1008900</v>
          </cell>
          <cell r="P61">
            <v>1008900</v>
          </cell>
          <cell r="Q61">
            <v>1008900</v>
          </cell>
          <cell r="R61">
            <v>1008900</v>
          </cell>
          <cell r="S61">
            <v>1008900</v>
          </cell>
          <cell r="T61">
            <v>1008900</v>
          </cell>
          <cell r="U61">
            <v>1008900</v>
          </cell>
          <cell r="V61">
            <v>1008900</v>
          </cell>
          <cell r="W61">
            <v>1008900</v>
          </cell>
          <cell r="X61">
            <v>1008900</v>
          </cell>
          <cell r="Y61">
            <v>1008900</v>
          </cell>
        </row>
        <row r="62">
          <cell r="B62">
            <v>133</v>
          </cell>
          <cell r="C62">
            <v>10</v>
          </cell>
          <cell r="D62">
            <v>1</v>
          </cell>
          <cell r="E62">
            <v>99</v>
          </cell>
          <cell r="F62" t="str">
            <v>BONIFICACIONES Y GRATIF.</v>
          </cell>
          <cell r="G62">
            <v>0</v>
          </cell>
          <cell r="H62">
            <v>0</v>
          </cell>
          <cell r="I62">
            <v>0</v>
          </cell>
          <cell r="J62">
            <v>0</v>
          </cell>
          <cell r="K62">
            <v>0</v>
          </cell>
          <cell r="L62">
            <v>376915110</v>
          </cell>
          <cell r="M62">
            <v>0</v>
          </cell>
          <cell r="N62">
            <v>28993470</v>
          </cell>
          <cell r="O62">
            <v>28993470</v>
          </cell>
          <cell r="P62">
            <v>28993470</v>
          </cell>
          <cell r="Q62">
            <v>28993470</v>
          </cell>
          <cell r="R62">
            <v>28993470</v>
          </cell>
          <cell r="S62">
            <v>28993470</v>
          </cell>
          <cell r="T62">
            <v>28993470</v>
          </cell>
          <cell r="U62">
            <v>28993470</v>
          </cell>
          <cell r="V62">
            <v>28993470</v>
          </cell>
          <cell r="W62">
            <v>28993470</v>
          </cell>
          <cell r="X62">
            <v>28993470</v>
          </cell>
          <cell r="Y62">
            <v>57986940</v>
          </cell>
        </row>
        <row r="63">
          <cell r="B63">
            <v>133</v>
          </cell>
          <cell r="C63">
            <v>10</v>
          </cell>
          <cell r="D63">
            <v>1</v>
          </cell>
          <cell r="E63">
            <v>99</v>
          </cell>
          <cell r="F63">
            <v>0</v>
          </cell>
          <cell r="G63">
            <v>0</v>
          </cell>
          <cell r="H63" t="str">
            <v>VICTOR MARCELO ZÁRATE OSORIO</v>
          </cell>
          <cell r="I63">
            <v>2227560</v>
          </cell>
          <cell r="J63">
            <v>1</v>
          </cell>
          <cell r="K63">
            <v>13</v>
          </cell>
          <cell r="L63">
            <v>28958280</v>
          </cell>
          <cell r="M63">
            <v>0</v>
          </cell>
          <cell r="N63">
            <v>2227560</v>
          </cell>
          <cell r="O63">
            <v>2227560</v>
          </cell>
          <cell r="P63">
            <v>2227560</v>
          </cell>
          <cell r="Q63">
            <v>2227560</v>
          </cell>
          <cell r="R63">
            <v>2227560</v>
          </cell>
          <cell r="S63">
            <v>2227560</v>
          </cell>
          <cell r="T63">
            <v>2227560</v>
          </cell>
          <cell r="U63">
            <v>2227560</v>
          </cell>
          <cell r="V63">
            <v>2227560</v>
          </cell>
          <cell r="W63">
            <v>2227560</v>
          </cell>
          <cell r="X63">
            <v>2227560</v>
          </cell>
          <cell r="Y63">
            <v>4455120</v>
          </cell>
        </row>
        <row r="64">
          <cell r="B64">
            <v>133</v>
          </cell>
          <cell r="C64">
            <v>10</v>
          </cell>
          <cell r="D64">
            <v>1</v>
          </cell>
          <cell r="E64">
            <v>99</v>
          </cell>
          <cell r="F64">
            <v>0</v>
          </cell>
          <cell r="G64">
            <v>0</v>
          </cell>
          <cell r="H64" t="str">
            <v>CELESTE SOLIS</v>
          </cell>
          <cell r="I64">
            <v>2227560</v>
          </cell>
          <cell r="J64">
            <v>1</v>
          </cell>
          <cell r="K64">
            <v>13</v>
          </cell>
          <cell r="L64">
            <v>28958280</v>
          </cell>
          <cell r="M64">
            <v>0</v>
          </cell>
          <cell r="N64">
            <v>2227560</v>
          </cell>
          <cell r="O64">
            <v>2227560</v>
          </cell>
          <cell r="P64">
            <v>2227560</v>
          </cell>
          <cell r="Q64">
            <v>2227560</v>
          </cell>
          <cell r="R64">
            <v>2227560</v>
          </cell>
          <cell r="S64">
            <v>2227560</v>
          </cell>
          <cell r="T64">
            <v>2227560</v>
          </cell>
          <cell r="U64">
            <v>2227560</v>
          </cell>
          <cell r="V64">
            <v>2227560</v>
          </cell>
          <cell r="W64">
            <v>2227560</v>
          </cell>
          <cell r="X64">
            <v>2227560</v>
          </cell>
          <cell r="Y64">
            <v>4455120</v>
          </cell>
        </row>
        <row r="65">
          <cell r="B65">
            <v>133</v>
          </cell>
          <cell r="C65">
            <v>10</v>
          </cell>
          <cell r="D65">
            <v>1</v>
          </cell>
          <cell r="E65">
            <v>99</v>
          </cell>
          <cell r="F65">
            <v>0</v>
          </cell>
          <cell r="G65">
            <v>0</v>
          </cell>
          <cell r="H65" t="str">
            <v>CYNTHIA YANES</v>
          </cell>
          <cell r="I65">
            <v>2227560</v>
          </cell>
          <cell r="J65">
            <v>1</v>
          </cell>
          <cell r="K65">
            <v>13</v>
          </cell>
          <cell r="L65">
            <v>28958280</v>
          </cell>
          <cell r="M65">
            <v>0</v>
          </cell>
          <cell r="N65">
            <v>2227560</v>
          </cell>
          <cell r="O65">
            <v>2227560</v>
          </cell>
          <cell r="P65">
            <v>2227560</v>
          </cell>
          <cell r="Q65">
            <v>2227560</v>
          </cell>
          <cell r="R65">
            <v>2227560</v>
          </cell>
          <cell r="S65">
            <v>2227560</v>
          </cell>
          <cell r="T65">
            <v>2227560</v>
          </cell>
          <cell r="U65">
            <v>2227560</v>
          </cell>
          <cell r="V65">
            <v>2227560</v>
          </cell>
          <cell r="W65">
            <v>2227560</v>
          </cell>
          <cell r="X65">
            <v>2227560</v>
          </cell>
          <cell r="Y65">
            <v>4455120</v>
          </cell>
        </row>
        <row r="66">
          <cell r="B66">
            <v>133</v>
          </cell>
          <cell r="C66">
            <v>10</v>
          </cell>
          <cell r="D66">
            <v>1</v>
          </cell>
          <cell r="E66">
            <v>99</v>
          </cell>
          <cell r="F66">
            <v>0</v>
          </cell>
          <cell r="G66">
            <v>0</v>
          </cell>
          <cell r="H66" t="str">
            <v>JOAQUÍN COLLANTE</v>
          </cell>
          <cell r="I66">
            <v>2227560</v>
          </cell>
          <cell r="J66">
            <v>1</v>
          </cell>
          <cell r="K66">
            <v>13</v>
          </cell>
          <cell r="L66">
            <v>28958280</v>
          </cell>
          <cell r="M66">
            <v>0</v>
          </cell>
          <cell r="N66">
            <v>2227560</v>
          </cell>
          <cell r="O66">
            <v>2227560</v>
          </cell>
          <cell r="P66">
            <v>2227560</v>
          </cell>
          <cell r="Q66">
            <v>2227560</v>
          </cell>
          <cell r="R66">
            <v>2227560</v>
          </cell>
          <cell r="S66">
            <v>2227560</v>
          </cell>
          <cell r="T66">
            <v>2227560</v>
          </cell>
          <cell r="U66">
            <v>2227560</v>
          </cell>
          <cell r="V66">
            <v>2227560</v>
          </cell>
          <cell r="W66">
            <v>2227560</v>
          </cell>
          <cell r="X66">
            <v>2227560</v>
          </cell>
          <cell r="Y66">
            <v>4455120</v>
          </cell>
        </row>
        <row r="67">
          <cell r="B67">
            <v>133</v>
          </cell>
          <cell r="C67">
            <v>10</v>
          </cell>
          <cell r="D67">
            <v>1</v>
          </cell>
          <cell r="E67">
            <v>99</v>
          </cell>
          <cell r="F67">
            <v>0</v>
          </cell>
          <cell r="G67">
            <v>0</v>
          </cell>
          <cell r="H67" t="str">
            <v>ELSA FERNÁNDEZ</v>
          </cell>
          <cell r="I67">
            <v>2610000</v>
          </cell>
          <cell r="J67">
            <v>1</v>
          </cell>
          <cell r="K67">
            <v>13</v>
          </cell>
          <cell r="L67">
            <v>33930000</v>
          </cell>
          <cell r="M67">
            <v>0</v>
          </cell>
          <cell r="N67">
            <v>2610000</v>
          </cell>
          <cell r="O67">
            <v>2610000</v>
          </cell>
          <cell r="P67">
            <v>2610000</v>
          </cell>
          <cell r="Q67">
            <v>2610000</v>
          </cell>
          <cell r="R67">
            <v>2610000</v>
          </cell>
          <cell r="S67">
            <v>2610000</v>
          </cell>
          <cell r="T67">
            <v>2610000</v>
          </cell>
          <cell r="U67">
            <v>2610000</v>
          </cell>
          <cell r="V67">
            <v>2610000</v>
          </cell>
          <cell r="W67">
            <v>2610000</v>
          </cell>
          <cell r="X67">
            <v>2610000</v>
          </cell>
          <cell r="Y67">
            <v>5220000</v>
          </cell>
        </row>
        <row r="68">
          <cell r="B68">
            <v>133</v>
          </cell>
          <cell r="C68">
            <v>10</v>
          </cell>
          <cell r="D68">
            <v>1</v>
          </cell>
          <cell r="E68">
            <v>99</v>
          </cell>
          <cell r="F68">
            <v>0</v>
          </cell>
          <cell r="G68">
            <v>0</v>
          </cell>
          <cell r="H68" t="str">
            <v>PABLINA CONCEPCIÓN PENAYO</v>
          </cell>
          <cell r="I68">
            <v>783270</v>
          </cell>
          <cell r="J68">
            <v>1</v>
          </cell>
          <cell r="K68">
            <v>13</v>
          </cell>
          <cell r="L68">
            <v>10182510</v>
          </cell>
          <cell r="M68">
            <v>0</v>
          </cell>
          <cell r="N68">
            <v>783270</v>
          </cell>
          <cell r="O68">
            <v>783270</v>
          </cell>
          <cell r="P68">
            <v>783270</v>
          </cell>
          <cell r="Q68">
            <v>783270</v>
          </cell>
          <cell r="R68">
            <v>783270</v>
          </cell>
          <cell r="S68">
            <v>783270</v>
          </cell>
          <cell r="T68">
            <v>783270</v>
          </cell>
          <cell r="U68">
            <v>783270</v>
          </cell>
          <cell r="V68">
            <v>783270</v>
          </cell>
          <cell r="W68">
            <v>783270</v>
          </cell>
          <cell r="X68">
            <v>783270</v>
          </cell>
          <cell r="Y68">
            <v>1566540</v>
          </cell>
        </row>
        <row r="69">
          <cell r="B69">
            <v>133</v>
          </cell>
          <cell r="C69">
            <v>10</v>
          </cell>
          <cell r="D69">
            <v>1</v>
          </cell>
          <cell r="E69">
            <v>99</v>
          </cell>
          <cell r="F69">
            <v>0</v>
          </cell>
          <cell r="G69">
            <v>0</v>
          </cell>
          <cell r="H69" t="str">
            <v>ROSA PENAYO</v>
          </cell>
          <cell r="I69">
            <v>670980</v>
          </cell>
          <cell r="J69">
            <v>1</v>
          </cell>
          <cell r="K69">
            <v>13</v>
          </cell>
          <cell r="L69">
            <v>8722740</v>
          </cell>
          <cell r="M69">
            <v>0</v>
          </cell>
          <cell r="N69">
            <v>670980</v>
          </cell>
          <cell r="O69">
            <v>670980</v>
          </cell>
          <cell r="P69">
            <v>670980</v>
          </cell>
          <cell r="Q69">
            <v>670980</v>
          </cell>
          <cell r="R69">
            <v>670980</v>
          </cell>
          <cell r="S69">
            <v>670980</v>
          </cell>
          <cell r="T69">
            <v>670980</v>
          </cell>
          <cell r="U69">
            <v>670980</v>
          </cell>
          <cell r="V69">
            <v>670980</v>
          </cell>
          <cell r="W69">
            <v>670980</v>
          </cell>
          <cell r="X69">
            <v>670980</v>
          </cell>
          <cell r="Y69">
            <v>1341960</v>
          </cell>
        </row>
        <row r="70">
          <cell r="B70">
            <v>133</v>
          </cell>
          <cell r="C70">
            <v>10</v>
          </cell>
          <cell r="D70">
            <v>1</v>
          </cell>
          <cell r="E70">
            <v>99</v>
          </cell>
          <cell r="F70">
            <v>0</v>
          </cell>
          <cell r="G70">
            <v>0</v>
          </cell>
          <cell r="H70" t="str">
            <v>OILDA ZÁRATE</v>
          </cell>
          <cell r="I70">
            <v>670980</v>
          </cell>
          <cell r="J70">
            <v>1</v>
          </cell>
          <cell r="K70">
            <v>13</v>
          </cell>
          <cell r="L70">
            <v>8722740</v>
          </cell>
          <cell r="M70">
            <v>0</v>
          </cell>
          <cell r="N70">
            <v>670980</v>
          </cell>
          <cell r="O70">
            <v>670980</v>
          </cell>
          <cell r="P70">
            <v>670980</v>
          </cell>
          <cell r="Q70">
            <v>670980</v>
          </cell>
          <cell r="R70">
            <v>670980</v>
          </cell>
          <cell r="S70">
            <v>670980</v>
          </cell>
          <cell r="T70">
            <v>670980</v>
          </cell>
          <cell r="U70">
            <v>670980</v>
          </cell>
          <cell r="V70">
            <v>670980</v>
          </cell>
          <cell r="W70">
            <v>670980</v>
          </cell>
          <cell r="X70">
            <v>670980</v>
          </cell>
          <cell r="Y70">
            <v>1341960</v>
          </cell>
        </row>
        <row r="71">
          <cell r="B71">
            <v>133</v>
          </cell>
          <cell r="C71">
            <v>10</v>
          </cell>
          <cell r="D71">
            <v>1</v>
          </cell>
          <cell r="E71">
            <v>99</v>
          </cell>
          <cell r="F71">
            <v>0</v>
          </cell>
          <cell r="G71">
            <v>0</v>
          </cell>
          <cell r="H71" t="str">
            <v>NANCY MEDINA</v>
          </cell>
          <cell r="I71">
            <v>1342590</v>
          </cell>
          <cell r="J71">
            <v>1</v>
          </cell>
          <cell r="K71">
            <v>13</v>
          </cell>
          <cell r="L71">
            <v>17453670</v>
          </cell>
          <cell r="M71">
            <v>0</v>
          </cell>
          <cell r="N71">
            <v>1342590</v>
          </cell>
          <cell r="O71">
            <v>1342590</v>
          </cell>
          <cell r="P71">
            <v>1342590</v>
          </cell>
          <cell r="Q71">
            <v>1342590</v>
          </cell>
          <cell r="R71">
            <v>1342590</v>
          </cell>
          <cell r="S71">
            <v>1342590</v>
          </cell>
          <cell r="T71">
            <v>1342590</v>
          </cell>
          <cell r="U71">
            <v>1342590</v>
          </cell>
          <cell r="V71">
            <v>1342590</v>
          </cell>
          <cell r="W71">
            <v>1342590</v>
          </cell>
          <cell r="X71">
            <v>1342590</v>
          </cell>
          <cell r="Y71">
            <v>2685180</v>
          </cell>
        </row>
        <row r="72">
          <cell r="B72">
            <v>133</v>
          </cell>
          <cell r="C72">
            <v>10</v>
          </cell>
          <cell r="D72">
            <v>1</v>
          </cell>
          <cell r="E72">
            <v>99</v>
          </cell>
          <cell r="F72">
            <v>0</v>
          </cell>
          <cell r="G72">
            <v>0</v>
          </cell>
          <cell r="H72" t="str">
            <v>MARCOS HARIKA</v>
          </cell>
          <cell r="I72">
            <v>1342590</v>
          </cell>
          <cell r="J72">
            <v>1</v>
          </cell>
          <cell r="K72">
            <v>13</v>
          </cell>
          <cell r="L72">
            <v>17453670</v>
          </cell>
          <cell r="M72">
            <v>0</v>
          </cell>
          <cell r="N72">
            <v>1342590</v>
          </cell>
          <cell r="O72">
            <v>1342590</v>
          </cell>
          <cell r="P72">
            <v>1342590</v>
          </cell>
          <cell r="Q72">
            <v>1342590</v>
          </cell>
          <cell r="R72">
            <v>1342590</v>
          </cell>
          <cell r="S72">
            <v>1342590</v>
          </cell>
          <cell r="T72">
            <v>1342590</v>
          </cell>
          <cell r="U72">
            <v>1342590</v>
          </cell>
          <cell r="V72">
            <v>1342590</v>
          </cell>
          <cell r="W72">
            <v>1342590</v>
          </cell>
          <cell r="X72">
            <v>1342590</v>
          </cell>
          <cell r="Y72">
            <v>2685180</v>
          </cell>
        </row>
        <row r="73">
          <cell r="B73">
            <v>133</v>
          </cell>
          <cell r="C73">
            <v>10</v>
          </cell>
          <cell r="D73">
            <v>1</v>
          </cell>
          <cell r="E73">
            <v>99</v>
          </cell>
          <cell r="F73">
            <v>0</v>
          </cell>
          <cell r="G73">
            <v>0</v>
          </cell>
          <cell r="H73" t="str">
            <v>GABRIEL ANTONIO AMARILLA TROCHE</v>
          </cell>
          <cell r="I73">
            <v>2227560</v>
          </cell>
          <cell r="J73">
            <v>1</v>
          </cell>
          <cell r="K73">
            <v>13</v>
          </cell>
          <cell r="L73">
            <v>28958280</v>
          </cell>
          <cell r="M73">
            <v>0</v>
          </cell>
          <cell r="N73">
            <v>2227560</v>
          </cell>
          <cell r="O73">
            <v>2227560</v>
          </cell>
          <cell r="P73">
            <v>2227560</v>
          </cell>
          <cell r="Q73">
            <v>2227560</v>
          </cell>
          <cell r="R73">
            <v>2227560</v>
          </cell>
          <cell r="S73">
            <v>2227560</v>
          </cell>
          <cell r="T73">
            <v>2227560</v>
          </cell>
          <cell r="U73">
            <v>2227560</v>
          </cell>
          <cell r="V73">
            <v>2227560</v>
          </cell>
          <cell r="W73">
            <v>2227560</v>
          </cell>
          <cell r="X73">
            <v>2227560</v>
          </cell>
          <cell r="Y73">
            <v>4455120</v>
          </cell>
        </row>
        <row r="74">
          <cell r="B74">
            <v>133</v>
          </cell>
          <cell r="C74">
            <v>10</v>
          </cell>
          <cell r="D74">
            <v>1</v>
          </cell>
          <cell r="E74">
            <v>99</v>
          </cell>
          <cell r="F74">
            <v>0</v>
          </cell>
          <cell r="G74">
            <v>0</v>
          </cell>
          <cell r="H74" t="str">
            <v>MAGALÍ VILLAMIL</v>
          </cell>
          <cell r="I74">
            <v>1350000</v>
          </cell>
          <cell r="J74">
            <v>1</v>
          </cell>
          <cell r="K74">
            <v>13</v>
          </cell>
          <cell r="L74">
            <v>17550000</v>
          </cell>
          <cell r="M74">
            <v>0</v>
          </cell>
          <cell r="N74">
            <v>1350000</v>
          </cell>
          <cell r="O74">
            <v>1350000</v>
          </cell>
          <cell r="P74">
            <v>1350000</v>
          </cell>
          <cell r="Q74">
            <v>1350000</v>
          </cell>
          <cell r="R74">
            <v>1350000</v>
          </cell>
          <cell r="S74">
            <v>1350000</v>
          </cell>
          <cell r="T74">
            <v>1350000</v>
          </cell>
          <cell r="U74">
            <v>1350000</v>
          </cell>
          <cell r="V74">
            <v>1350000</v>
          </cell>
          <cell r="W74">
            <v>1350000</v>
          </cell>
          <cell r="X74">
            <v>1350000</v>
          </cell>
          <cell r="Y74">
            <v>2700000</v>
          </cell>
        </row>
        <row r="75">
          <cell r="B75">
            <v>133</v>
          </cell>
          <cell r="C75">
            <v>10</v>
          </cell>
          <cell r="D75">
            <v>1</v>
          </cell>
          <cell r="E75">
            <v>99</v>
          </cell>
          <cell r="F75">
            <v>0</v>
          </cell>
          <cell r="G75">
            <v>0</v>
          </cell>
          <cell r="H75" t="str">
            <v>MARÍA GLORIA GONZÁLEZ</v>
          </cell>
          <cell r="I75">
            <v>2227560</v>
          </cell>
          <cell r="J75">
            <v>1</v>
          </cell>
          <cell r="K75">
            <v>13</v>
          </cell>
          <cell r="L75">
            <v>28958280</v>
          </cell>
          <cell r="M75">
            <v>0</v>
          </cell>
          <cell r="N75">
            <v>2227560</v>
          </cell>
          <cell r="O75">
            <v>2227560</v>
          </cell>
          <cell r="P75">
            <v>2227560</v>
          </cell>
          <cell r="Q75">
            <v>2227560</v>
          </cell>
          <cell r="R75">
            <v>2227560</v>
          </cell>
          <cell r="S75">
            <v>2227560</v>
          </cell>
          <cell r="T75">
            <v>2227560</v>
          </cell>
          <cell r="U75">
            <v>2227560</v>
          </cell>
          <cell r="V75">
            <v>2227560</v>
          </cell>
          <cell r="W75">
            <v>2227560</v>
          </cell>
          <cell r="X75">
            <v>2227560</v>
          </cell>
          <cell r="Y75">
            <v>4455120</v>
          </cell>
        </row>
        <row r="76">
          <cell r="B76">
            <v>133</v>
          </cell>
          <cell r="C76">
            <v>10</v>
          </cell>
          <cell r="D76">
            <v>1</v>
          </cell>
          <cell r="E76">
            <v>99</v>
          </cell>
          <cell r="F76">
            <v>0</v>
          </cell>
          <cell r="G76">
            <v>0</v>
          </cell>
          <cell r="H76" t="str">
            <v>GILDA OTAÑO</v>
          </cell>
          <cell r="I76">
            <v>2402580</v>
          </cell>
          <cell r="J76">
            <v>1</v>
          </cell>
          <cell r="K76">
            <v>13</v>
          </cell>
          <cell r="L76">
            <v>31233540</v>
          </cell>
          <cell r="M76">
            <v>0</v>
          </cell>
          <cell r="N76">
            <v>2402580</v>
          </cell>
          <cell r="O76">
            <v>2402580</v>
          </cell>
          <cell r="P76">
            <v>2402580</v>
          </cell>
          <cell r="Q76">
            <v>2402580</v>
          </cell>
          <cell r="R76">
            <v>2402580</v>
          </cell>
          <cell r="S76">
            <v>2402580</v>
          </cell>
          <cell r="T76">
            <v>2402580</v>
          </cell>
          <cell r="U76">
            <v>2402580</v>
          </cell>
          <cell r="V76">
            <v>2402580</v>
          </cell>
          <cell r="W76">
            <v>2402580</v>
          </cell>
          <cell r="X76">
            <v>2402580</v>
          </cell>
          <cell r="Y76">
            <v>4805160</v>
          </cell>
        </row>
        <row r="77">
          <cell r="B77">
            <v>133</v>
          </cell>
          <cell r="C77">
            <v>10</v>
          </cell>
          <cell r="D77">
            <v>1</v>
          </cell>
          <cell r="E77">
            <v>99</v>
          </cell>
          <cell r="F77">
            <v>0</v>
          </cell>
          <cell r="G77">
            <v>0</v>
          </cell>
          <cell r="H77" t="str">
            <v>BLANCA CANTERO</v>
          </cell>
          <cell r="I77">
            <v>2227560</v>
          </cell>
          <cell r="J77">
            <v>1</v>
          </cell>
          <cell r="K77">
            <v>13</v>
          </cell>
          <cell r="L77">
            <v>28958280</v>
          </cell>
          <cell r="M77">
            <v>0</v>
          </cell>
          <cell r="N77">
            <v>2227560</v>
          </cell>
          <cell r="O77">
            <v>2227560</v>
          </cell>
          <cell r="P77">
            <v>2227560</v>
          </cell>
          <cell r="Q77">
            <v>2227560</v>
          </cell>
          <cell r="R77">
            <v>2227560</v>
          </cell>
          <cell r="S77">
            <v>2227560</v>
          </cell>
          <cell r="T77">
            <v>2227560</v>
          </cell>
          <cell r="U77">
            <v>2227560</v>
          </cell>
          <cell r="V77">
            <v>2227560</v>
          </cell>
          <cell r="W77">
            <v>2227560</v>
          </cell>
          <cell r="X77">
            <v>2227560</v>
          </cell>
          <cell r="Y77">
            <v>4455120</v>
          </cell>
        </row>
        <row r="78">
          <cell r="B78">
            <v>133</v>
          </cell>
          <cell r="C78">
            <v>10</v>
          </cell>
          <cell r="D78">
            <v>1</v>
          </cell>
          <cell r="E78">
            <v>99</v>
          </cell>
          <cell r="F78">
            <v>0</v>
          </cell>
          <cell r="G78">
            <v>0</v>
          </cell>
          <cell r="H78" t="str">
            <v>EUGENIO CÁCERES</v>
          </cell>
          <cell r="I78">
            <v>2227560</v>
          </cell>
          <cell r="J78">
            <v>1</v>
          </cell>
          <cell r="K78">
            <v>13</v>
          </cell>
          <cell r="L78">
            <v>28958280</v>
          </cell>
          <cell r="M78">
            <v>0</v>
          </cell>
          <cell r="N78">
            <v>2227560</v>
          </cell>
          <cell r="O78">
            <v>2227560</v>
          </cell>
          <cell r="P78">
            <v>2227560</v>
          </cell>
          <cell r="Q78">
            <v>2227560</v>
          </cell>
          <cell r="R78">
            <v>2227560</v>
          </cell>
          <cell r="S78">
            <v>2227560</v>
          </cell>
          <cell r="T78">
            <v>2227560</v>
          </cell>
          <cell r="U78">
            <v>2227560</v>
          </cell>
          <cell r="V78">
            <v>2227560</v>
          </cell>
          <cell r="W78">
            <v>2227560</v>
          </cell>
          <cell r="X78">
            <v>2227560</v>
          </cell>
          <cell r="Y78">
            <v>4455120</v>
          </cell>
        </row>
        <row r="79">
          <cell r="B79">
            <v>145</v>
          </cell>
          <cell r="C79">
            <v>10</v>
          </cell>
          <cell r="D79">
            <v>1</v>
          </cell>
          <cell r="E79">
            <v>99</v>
          </cell>
          <cell r="F79" t="str">
            <v>HONORARIOS PROFESIONALES</v>
          </cell>
          <cell r="G79">
            <v>0</v>
          </cell>
          <cell r="H79">
            <v>0</v>
          </cell>
          <cell r="I79">
            <v>0</v>
          </cell>
          <cell r="J79">
            <v>0</v>
          </cell>
          <cell r="K79">
            <v>0</v>
          </cell>
          <cell r="L79">
            <v>467781584.72727275</v>
          </cell>
          <cell r="M79">
            <v>0</v>
          </cell>
          <cell r="N79">
            <v>38981798.727272727</v>
          </cell>
          <cell r="O79">
            <v>38981798.727272727</v>
          </cell>
          <cell r="P79">
            <v>38981798.727272727</v>
          </cell>
          <cell r="Q79">
            <v>38981798.727272727</v>
          </cell>
          <cell r="R79">
            <v>38981798.727272727</v>
          </cell>
          <cell r="S79">
            <v>38981798.727272727</v>
          </cell>
          <cell r="T79">
            <v>38981798.727272727</v>
          </cell>
          <cell r="U79">
            <v>38981798.727272727</v>
          </cell>
          <cell r="V79">
            <v>38981798.727272727</v>
          </cell>
          <cell r="W79">
            <v>38981798.727272727</v>
          </cell>
          <cell r="X79">
            <v>38981798.727272727</v>
          </cell>
          <cell r="Y79">
            <v>38981798.727272727</v>
          </cell>
        </row>
        <row r="80">
          <cell r="B80">
            <v>145</v>
          </cell>
          <cell r="C80">
            <v>10</v>
          </cell>
          <cell r="D80">
            <v>1</v>
          </cell>
          <cell r="E80">
            <v>99</v>
          </cell>
          <cell r="F80">
            <v>0</v>
          </cell>
          <cell r="G80">
            <v>0</v>
          </cell>
          <cell r="H80" t="str">
            <v>Consultor Tecnico General ( Senior)</v>
          </cell>
          <cell r="I80">
            <v>1999999.9999999998</v>
          </cell>
          <cell r="J80">
            <v>1</v>
          </cell>
          <cell r="K80">
            <v>12</v>
          </cell>
          <cell r="L80">
            <v>23999999.999999996</v>
          </cell>
          <cell r="M80">
            <v>0</v>
          </cell>
          <cell r="N80">
            <v>1999999.9999999998</v>
          </cell>
          <cell r="O80">
            <v>1999999.9999999998</v>
          </cell>
          <cell r="P80">
            <v>1999999.9999999998</v>
          </cell>
          <cell r="Q80">
            <v>1999999.9999999998</v>
          </cell>
          <cell r="R80">
            <v>1999999.9999999998</v>
          </cell>
          <cell r="S80">
            <v>1999999.9999999998</v>
          </cell>
          <cell r="T80">
            <v>1999999.9999999998</v>
          </cell>
          <cell r="U80">
            <v>1999999.9999999998</v>
          </cell>
          <cell r="V80">
            <v>1999999.9999999998</v>
          </cell>
          <cell r="W80">
            <v>1999999.9999999998</v>
          </cell>
          <cell r="X80">
            <v>1999999.9999999998</v>
          </cell>
          <cell r="Y80">
            <v>1999999.9999999998</v>
          </cell>
        </row>
        <row r="81">
          <cell r="B81">
            <v>145</v>
          </cell>
          <cell r="C81">
            <v>10</v>
          </cell>
          <cell r="D81">
            <v>1</v>
          </cell>
          <cell r="E81">
            <v>99</v>
          </cell>
          <cell r="F81">
            <v>0</v>
          </cell>
          <cell r="G81">
            <v>0</v>
          </cell>
          <cell r="H81" t="str">
            <v>Consultor Técnico (Senior) RU</v>
          </cell>
          <cell r="I81">
            <v>1227272.7272727273</v>
          </cell>
          <cell r="J81">
            <v>1</v>
          </cell>
          <cell r="K81">
            <v>12</v>
          </cell>
          <cell r="L81">
            <v>14727272.727272727</v>
          </cell>
          <cell r="M81">
            <v>0</v>
          </cell>
          <cell r="N81">
            <v>1227272.7272727273</v>
          </cell>
          <cell r="O81">
            <v>1227272.7272727273</v>
          </cell>
          <cell r="P81">
            <v>1227272.7272727273</v>
          </cell>
          <cell r="Q81">
            <v>1227272.7272727273</v>
          </cell>
          <cell r="R81">
            <v>1227272.7272727273</v>
          </cell>
          <cell r="S81">
            <v>1227272.7272727273</v>
          </cell>
          <cell r="T81">
            <v>1227272.7272727273</v>
          </cell>
          <cell r="U81">
            <v>1227272.7272727273</v>
          </cell>
          <cell r="V81">
            <v>1227272.7272727273</v>
          </cell>
          <cell r="W81">
            <v>1227272.7272727273</v>
          </cell>
          <cell r="X81">
            <v>1227272.7272727273</v>
          </cell>
          <cell r="Y81">
            <v>1227272.7272727273</v>
          </cell>
        </row>
        <row r="82">
          <cell r="B82">
            <v>145</v>
          </cell>
          <cell r="C82">
            <v>10</v>
          </cell>
          <cell r="D82">
            <v>1</v>
          </cell>
          <cell r="E82">
            <v>99</v>
          </cell>
          <cell r="F82">
            <v>0</v>
          </cell>
          <cell r="G82">
            <v>0</v>
          </cell>
          <cell r="H82" t="str">
            <v>Especialista Social - RU</v>
          </cell>
          <cell r="I82">
            <v>1104545</v>
          </cell>
          <cell r="J82">
            <v>1</v>
          </cell>
          <cell r="K82">
            <v>12</v>
          </cell>
          <cell r="L82">
            <v>13254540</v>
          </cell>
          <cell r="M82">
            <v>0</v>
          </cell>
          <cell r="N82">
            <v>1104545</v>
          </cell>
          <cell r="O82">
            <v>1104545</v>
          </cell>
          <cell r="P82">
            <v>1104545</v>
          </cell>
          <cell r="Q82">
            <v>1104545</v>
          </cell>
          <cell r="R82">
            <v>1104545</v>
          </cell>
          <cell r="S82">
            <v>1104545</v>
          </cell>
          <cell r="T82">
            <v>1104545</v>
          </cell>
          <cell r="U82">
            <v>1104545</v>
          </cell>
          <cell r="V82">
            <v>1104545</v>
          </cell>
          <cell r="W82">
            <v>1104545</v>
          </cell>
          <cell r="X82">
            <v>1104545</v>
          </cell>
          <cell r="Y82">
            <v>1104545</v>
          </cell>
        </row>
        <row r="83">
          <cell r="B83">
            <v>145</v>
          </cell>
          <cell r="C83">
            <v>10</v>
          </cell>
          <cell r="D83">
            <v>1</v>
          </cell>
          <cell r="E83">
            <v>99</v>
          </cell>
          <cell r="F83">
            <v>0</v>
          </cell>
          <cell r="G83">
            <v>0</v>
          </cell>
          <cell r="H83" t="str">
            <v>Especialista Urbanistico - RU</v>
          </cell>
          <cell r="I83">
            <v>1104545</v>
          </cell>
          <cell r="J83">
            <v>1</v>
          </cell>
          <cell r="K83">
            <v>12</v>
          </cell>
          <cell r="L83">
            <v>13254540</v>
          </cell>
          <cell r="M83">
            <v>0</v>
          </cell>
          <cell r="N83">
            <v>1104545</v>
          </cell>
          <cell r="O83">
            <v>1104545</v>
          </cell>
          <cell r="P83">
            <v>1104545</v>
          </cell>
          <cell r="Q83">
            <v>1104545</v>
          </cell>
          <cell r="R83">
            <v>1104545</v>
          </cell>
          <cell r="S83">
            <v>1104545</v>
          </cell>
          <cell r="T83">
            <v>1104545</v>
          </cell>
          <cell r="U83">
            <v>1104545</v>
          </cell>
          <cell r="V83">
            <v>1104545</v>
          </cell>
          <cell r="W83">
            <v>1104545</v>
          </cell>
          <cell r="X83">
            <v>1104545</v>
          </cell>
          <cell r="Y83">
            <v>1104545</v>
          </cell>
        </row>
        <row r="84">
          <cell r="B84">
            <v>145</v>
          </cell>
          <cell r="C84">
            <v>10</v>
          </cell>
          <cell r="D84">
            <v>1</v>
          </cell>
          <cell r="E84">
            <v>99</v>
          </cell>
          <cell r="F84">
            <v>0</v>
          </cell>
          <cell r="G84">
            <v>0</v>
          </cell>
          <cell r="H84" t="str">
            <v xml:space="preserve"> Oficial Urbanistico - RU</v>
          </cell>
          <cell r="I84">
            <v>940909</v>
          </cell>
          <cell r="J84">
            <v>1</v>
          </cell>
          <cell r="K84">
            <v>12</v>
          </cell>
          <cell r="L84">
            <v>11290908</v>
          </cell>
          <cell r="M84">
            <v>0</v>
          </cell>
          <cell r="N84">
            <v>940909</v>
          </cell>
          <cell r="O84">
            <v>940909</v>
          </cell>
          <cell r="P84">
            <v>940909</v>
          </cell>
          <cell r="Q84">
            <v>940909</v>
          </cell>
          <cell r="R84">
            <v>940909</v>
          </cell>
          <cell r="S84">
            <v>940909</v>
          </cell>
          <cell r="T84">
            <v>940909</v>
          </cell>
          <cell r="U84">
            <v>940909</v>
          </cell>
          <cell r="V84">
            <v>940909</v>
          </cell>
          <cell r="W84">
            <v>940909</v>
          </cell>
          <cell r="X84">
            <v>940909</v>
          </cell>
          <cell r="Y84">
            <v>940909</v>
          </cell>
        </row>
        <row r="85">
          <cell r="B85">
            <v>145</v>
          </cell>
          <cell r="C85">
            <v>10</v>
          </cell>
          <cell r="D85">
            <v>1</v>
          </cell>
          <cell r="E85">
            <v>99</v>
          </cell>
          <cell r="F85">
            <v>0</v>
          </cell>
          <cell r="G85">
            <v>0</v>
          </cell>
          <cell r="H85" t="str">
            <v>Especialista en insfraestructura y obras civiles - RU</v>
          </cell>
          <cell r="I85">
            <v>1104545</v>
          </cell>
          <cell r="J85">
            <v>1</v>
          </cell>
          <cell r="K85">
            <v>12</v>
          </cell>
          <cell r="L85">
            <v>13254540</v>
          </cell>
          <cell r="M85">
            <v>0</v>
          </cell>
          <cell r="N85">
            <v>1104545</v>
          </cell>
          <cell r="O85">
            <v>1104545</v>
          </cell>
          <cell r="P85">
            <v>1104545</v>
          </cell>
          <cell r="Q85">
            <v>1104545</v>
          </cell>
          <cell r="R85">
            <v>1104545</v>
          </cell>
          <cell r="S85">
            <v>1104545</v>
          </cell>
          <cell r="T85">
            <v>1104545</v>
          </cell>
          <cell r="U85">
            <v>1104545</v>
          </cell>
          <cell r="V85">
            <v>1104545</v>
          </cell>
          <cell r="W85">
            <v>1104545</v>
          </cell>
          <cell r="X85">
            <v>1104545</v>
          </cell>
          <cell r="Y85">
            <v>1104545</v>
          </cell>
        </row>
        <row r="86">
          <cell r="B86">
            <v>145</v>
          </cell>
          <cell r="C86">
            <v>10</v>
          </cell>
          <cell r="D86">
            <v>1</v>
          </cell>
          <cell r="E86">
            <v>99</v>
          </cell>
          <cell r="F86">
            <v>0</v>
          </cell>
          <cell r="G86">
            <v>0</v>
          </cell>
          <cell r="H86" t="str">
            <v>Oficial en insfraestructura y obras civiles - RU</v>
          </cell>
          <cell r="I86">
            <v>940909</v>
          </cell>
          <cell r="J86">
            <v>1</v>
          </cell>
          <cell r="K86">
            <v>12</v>
          </cell>
          <cell r="L86">
            <v>11290908</v>
          </cell>
          <cell r="M86">
            <v>0</v>
          </cell>
          <cell r="N86">
            <v>940909</v>
          </cell>
          <cell r="O86">
            <v>940909</v>
          </cell>
          <cell r="P86">
            <v>940909</v>
          </cell>
          <cell r="Q86">
            <v>940909</v>
          </cell>
          <cell r="R86">
            <v>940909</v>
          </cell>
          <cell r="S86">
            <v>940909</v>
          </cell>
          <cell r="T86">
            <v>940909</v>
          </cell>
          <cell r="U86">
            <v>940909</v>
          </cell>
          <cell r="V86">
            <v>940909</v>
          </cell>
          <cell r="W86">
            <v>940909</v>
          </cell>
          <cell r="X86">
            <v>940909</v>
          </cell>
          <cell r="Y86">
            <v>940909</v>
          </cell>
        </row>
        <row r="87">
          <cell r="B87">
            <v>145</v>
          </cell>
          <cell r="C87">
            <v>10</v>
          </cell>
          <cell r="D87">
            <v>1</v>
          </cell>
          <cell r="E87">
            <v>99</v>
          </cell>
          <cell r="F87">
            <v>0</v>
          </cell>
          <cell r="G87">
            <v>0</v>
          </cell>
          <cell r="H87" t="str">
            <v>Gerente Programa RU-BRT</v>
          </cell>
          <cell r="I87">
            <v>1800000</v>
          </cell>
          <cell r="J87">
            <v>1</v>
          </cell>
          <cell r="K87">
            <v>12</v>
          </cell>
          <cell r="L87">
            <v>21600000</v>
          </cell>
          <cell r="M87">
            <v>0</v>
          </cell>
          <cell r="N87">
            <v>1800000</v>
          </cell>
          <cell r="O87">
            <v>1800000</v>
          </cell>
          <cell r="P87">
            <v>1800000</v>
          </cell>
          <cell r="Q87">
            <v>1800000</v>
          </cell>
          <cell r="R87">
            <v>1800000</v>
          </cell>
          <cell r="S87">
            <v>1800000</v>
          </cell>
          <cell r="T87">
            <v>1800000</v>
          </cell>
          <cell r="U87">
            <v>1800000</v>
          </cell>
          <cell r="V87">
            <v>1800000</v>
          </cell>
          <cell r="W87">
            <v>1800000</v>
          </cell>
          <cell r="X87">
            <v>1800000</v>
          </cell>
          <cell r="Y87">
            <v>1800000</v>
          </cell>
        </row>
        <row r="88">
          <cell r="B88">
            <v>145</v>
          </cell>
          <cell r="C88">
            <v>10</v>
          </cell>
          <cell r="D88">
            <v>1</v>
          </cell>
          <cell r="E88">
            <v>99</v>
          </cell>
          <cell r="F88">
            <v>0</v>
          </cell>
          <cell r="G88">
            <v>0</v>
          </cell>
          <cell r="H88" t="str">
            <v>Especialista en adquisiciones SENIOR - RU-BTR</v>
          </cell>
          <cell r="I88">
            <v>1104545</v>
          </cell>
          <cell r="J88">
            <v>1</v>
          </cell>
          <cell r="K88">
            <v>12</v>
          </cell>
          <cell r="L88">
            <v>13254540</v>
          </cell>
          <cell r="M88">
            <v>0</v>
          </cell>
          <cell r="N88">
            <v>1104545</v>
          </cell>
          <cell r="O88">
            <v>1104545</v>
          </cell>
          <cell r="P88">
            <v>1104545</v>
          </cell>
          <cell r="Q88">
            <v>1104545</v>
          </cell>
          <cell r="R88">
            <v>1104545</v>
          </cell>
          <cell r="S88">
            <v>1104545</v>
          </cell>
          <cell r="T88">
            <v>1104545</v>
          </cell>
          <cell r="U88">
            <v>1104545</v>
          </cell>
          <cell r="V88">
            <v>1104545</v>
          </cell>
          <cell r="W88">
            <v>1104545</v>
          </cell>
          <cell r="X88">
            <v>1104545</v>
          </cell>
          <cell r="Y88">
            <v>1104545</v>
          </cell>
        </row>
        <row r="89">
          <cell r="B89">
            <v>145</v>
          </cell>
          <cell r="C89">
            <v>10</v>
          </cell>
          <cell r="D89">
            <v>1</v>
          </cell>
          <cell r="E89">
            <v>99</v>
          </cell>
          <cell r="F89">
            <v>0</v>
          </cell>
          <cell r="G89">
            <v>0</v>
          </cell>
          <cell r="H89" t="str">
            <v>Oficial de Adquisiciones  - RU</v>
          </cell>
          <cell r="I89">
            <v>940909</v>
          </cell>
          <cell r="J89">
            <v>1</v>
          </cell>
          <cell r="K89">
            <v>12</v>
          </cell>
          <cell r="L89">
            <v>11290908</v>
          </cell>
          <cell r="M89">
            <v>0</v>
          </cell>
          <cell r="N89">
            <v>940909</v>
          </cell>
          <cell r="O89">
            <v>940909</v>
          </cell>
          <cell r="P89">
            <v>940909</v>
          </cell>
          <cell r="Q89">
            <v>940909</v>
          </cell>
          <cell r="R89">
            <v>940909</v>
          </cell>
          <cell r="S89">
            <v>940909</v>
          </cell>
          <cell r="T89">
            <v>940909</v>
          </cell>
          <cell r="U89">
            <v>940909</v>
          </cell>
          <cell r="V89">
            <v>940909</v>
          </cell>
          <cell r="W89">
            <v>940909</v>
          </cell>
          <cell r="X89">
            <v>940909</v>
          </cell>
          <cell r="Y89">
            <v>940909</v>
          </cell>
        </row>
        <row r="90">
          <cell r="B90">
            <v>145</v>
          </cell>
          <cell r="C90">
            <v>10</v>
          </cell>
          <cell r="D90">
            <v>1</v>
          </cell>
          <cell r="E90">
            <v>99</v>
          </cell>
          <cell r="F90">
            <v>0</v>
          </cell>
          <cell r="G90">
            <v>0</v>
          </cell>
          <cell r="H90" t="str">
            <v>Oficial de  Adquisiciones  - BTR</v>
          </cell>
          <cell r="I90">
            <v>940909</v>
          </cell>
          <cell r="J90">
            <v>1</v>
          </cell>
          <cell r="K90">
            <v>12</v>
          </cell>
          <cell r="L90">
            <v>11290908</v>
          </cell>
          <cell r="M90">
            <v>0</v>
          </cell>
          <cell r="N90">
            <v>940909</v>
          </cell>
          <cell r="O90">
            <v>940909</v>
          </cell>
          <cell r="P90">
            <v>940909</v>
          </cell>
          <cell r="Q90">
            <v>940909</v>
          </cell>
          <cell r="R90">
            <v>940909</v>
          </cell>
          <cell r="S90">
            <v>940909</v>
          </cell>
          <cell r="T90">
            <v>940909</v>
          </cell>
          <cell r="U90">
            <v>940909</v>
          </cell>
          <cell r="V90">
            <v>940909</v>
          </cell>
          <cell r="W90">
            <v>940909</v>
          </cell>
          <cell r="X90">
            <v>940909</v>
          </cell>
          <cell r="Y90">
            <v>940909</v>
          </cell>
        </row>
        <row r="91">
          <cell r="B91">
            <v>145</v>
          </cell>
          <cell r="C91">
            <v>10</v>
          </cell>
          <cell r="D91">
            <v>1</v>
          </cell>
          <cell r="E91">
            <v>99</v>
          </cell>
          <cell r="F91">
            <v>0</v>
          </cell>
          <cell r="G91">
            <v>0</v>
          </cell>
          <cell r="H91" t="str">
            <v xml:space="preserve"> Especialista Ambiental y Social - RU-BTR</v>
          </cell>
          <cell r="I91">
            <v>1104545</v>
          </cell>
          <cell r="J91">
            <v>1</v>
          </cell>
          <cell r="K91">
            <v>12</v>
          </cell>
          <cell r="L91">
            <v>13254540</v>
          </cell>
          <cell r="M91">
            <v>0</v>
          </cell>
          <cell r="N91">
            <v>1104545</v>
          </cell>
          <cell r="O91">
            <v>1104545</v>
          </cell>
          <cell r="P91">
            <v>1104545</v>
          </cell>
          <cell r="Q91">
            <v>1104545</v>
          </cell>
          <cell r="R91">
            <v>1104545</v>
          </cell>
          <cell r="S91">
            <v>1104545</v>
          </cell>
          <cell r="T91">
            <v>1104545</v>
          </cell>
          <cell r="U91">
            <v>1104545</v>
          </cell>
          <cell r="V91">
            <v>1104545</v>
          </cell>
          <cell r="W91">
            <v>1104545</v>
          </cell>
          <cell r="X91">
            <v>1104545</v>
          </cell>
          <cell r="Y91">
            <v>1104545</v>
          </cell>
        </row>
        <row r="92">
          <cell r="B92">
            <v>145</v>
          </cell>
          <cell r="C92">
            <v>10</v>
          </cell>
          <cell r="D92">
            <v>1</v>
          </cell>
          <cell r="E92">
            <v>99</v>
          </cell>
          <cell r="F92">
            <v>0</v>
          </cell>
          <cell r="G92">
            <v>0</v>
          </cell>
          <cell r="H92" t="str">
            <v>Especialista Jurídico - RU-BTR</v>
          </cell>
          <cell r="I92">
            <v>1104545</v>
          </cell>
          <cell r="J92">
            <v>1</v>
          </cell>
          <cell r="K92">
            <v>12</v>
          </cell>
          <cell r="L92">
            <v>13254540</v>
          </cell>
          <cell r="M92">
            <v>0</v>
          </cell>
          <cell r="N92">
            <v>1104545</v>
          </cell>
          <cell r="O92">
            <v>1104545</v>
          </cell>
          <cell r="P92">
            <v>1104545</v>
          </cell>
          <cell r="Q92">
            <v>1104545</v>
          </cell>
          <cell r="R92">
            <v>1104545</v>
          </cell>
          <cell r="S92">
            <v>1104545</v>
          </cell>
          <cell r="T92">
            <v>1104545</v>
          </cell>
          <cell r="U92">
            <v>1104545</v>
          </cell>
          <cell r="V92">
            <v>1104545</v>
          </cell>
          <cell r="W92">
            <v>1104545</v>
          </cell>
          <cell r="X92">
            <v>1104545</v>
          </cell>
          <cell r="Y92">
            <v>1104545</v>
          </cell>
        </row>
        <row r="93">
          <cell r="B93">
            <v>145</v>
          </cell>
          <cell r="C93">
            <v>10</v>
          </cell>
          <cell r="D93">
            <v>1</v>
          </cell>
          <cell r="E93">
            <v>99</v>
          </cell>
          <cell r="F93">
            <v>0</v>
          </cell>
          <cell r="G93">
            <v>0</v>
          </cell>
          <cell r="H93" t="str">
            <v>Especialista Financiero RU-BTR</v>
          </cell>
          <cell r="I93">
            <v>1104545</v>
          </cell>
          <cell r="J93">
            <v>1</v>
          </cell>
          <cell r="K93">
            <v>12</v>
          </cell>
          <cell r="L93">
            <v>13254540</v>
          </cell>
          <cell r="M93">
            <v>0</v>
          </cell>
          <cell r="N93">
            <v>1104545</v>
          </cell>
          <cell r="O93">
            <v>1104545</v>
          </cell>
          <cell r="P93">
            <v>1104545</v>
          </cell>
          <cell r="Q93">
            <v>1104545</v>
          </cell>
          <cell r="R93">
            <v>1104545</v>
          </cell>
          <cell r="S93">
            <v>1104545</v>
          </cell>
          <cell r="T93">
            <v>1104545</v>
          </cell>
          <cell r="U93">
            <v>1104545</v>
          </cell>
          <cell r="V93">
            <v>1104545</v>
          </cell>
          <cell r="W93">
            <v>1104545</v>
          </cell>
          <cell r="X93">
            <v>1104545</v>
          </cell>
          <cell r="Y93">
            <v>1104545</v>
          </cell>
        </row>
        <row r="94">
          <cell r="B94">
            <v>145</v>
          </cell>
          <cell r="C94">
            <v>10</v>
          </cell>
          <cell r="D94">
            <v>1</v>
          </cell>
          <cell r="E94">
            <v>99</v>
          </cell>
          <cell r="F94">
            <v>0</v>
          </cell>
          <cell r="G94">
            <v>0</v>
          </cell>
          <cell r="H94" t="str">
            <v>Especialista Administrativo RU-BTR</v>
          </cell>
          <cell r="I94">
            <v>1104545</v>
          </cell>
          <cell r="J94">
            <v>1</v>
          </cell>
          <cell r="K94">
            <v>12</v>
          </cell>
          <cell r="L94">
            <v>13254540</v>
          </cell>
          <cell r="M94">
            <v>0</v>
          </cell>
          <cell r="N94">
            <v>1104545</v>
          </cell>
          <cell r="O94">
            <v>1104545</v>
          </cell>
          <cell r="P94">
            <v>1104545</v>
          </cell>
          <cell r="Q94">
            <v>1104545</v>
          </cell>
          <cell r="R94">
            <v>1104545</v>
          </cell>
          <cell r="S94">
            <v>1104545</v>
          </cell>
          <cell r="T94">
            <v>1104545</v>
          </cell>
          <cell r="U94">
            <v>1104545</v>
          </cell>
          <cell r="V94">
            <v>1104545</v>
          </cell>
          <cell r="W94">
            <v>1104545</v>
          </cell>
          <cell r="X94">
            <v>1104545</v>
          </cell>
          <cell r="Y94">
            <v>1104545</v>
          </cell>
        </row>
        <row r="95">
          <cell r="B95">
            <v>145</v>
          </cell>
          <cell r="C95">
            <v>10</v>
          </cell>
          <cell r="D95">
            <v>1</v>
          </cell>
          <cell r="E95">
            <v>99</v>
          </cell>
          <cell r="F95">
            <v>0</v>
          </cell>
          <cell r="G95">
            <v>0</v>
          </cell>
          <cell r="H95" t="str">
            <v>Especialista en Estrategia Comunicacional RU - BTR</v>
          </cell>
          <cell r="I95">
            <v>1104545</v>
          </cell>
          <cell r="J95">
            <v>1</v>
          </cell>
          <cell r="K95">
            <v>12</v>
          </cell>
          <cell r="L95">
            <v>13254540</v>
          </cell>
          <cell r="M95">
            <v>0</v>
          </cell>
          <cell r="N95">
            <v>1104545</v>
          </cell>
          <cell r="O95">
            <v>1104545</v>
          </cell>
          <cell r="P95">
            <v>1104545</v>
          </cell>
          <cell r="Q95">
            <v>1104545</v>
          </cell>
          <cell r="R95">
            <v>1104545</v>
          </cell>
          <cell r="S95">
            <v>1104545</v>
          </cell>
          <cell r="T95">
            <v>1104545</v>
          </cell>
          <cell r="U95">
            <v>1104545</v>
          </cell>
          <cell r="V95">
            <v>1104545</v>
          </cell>
          <cell r="W95">
            <v>1104545</v>
          </cell>
          <cell r="X95">
            <v>1104545</v>
          </cell>
          <cell r="Y95">
            <v>1104545</v>
          </cell>
        </row>
        <row r="96">
          <cell r="B96">
            <v>145</v>
          </cell>
          <cell r="C96">
            <v>10</v>
          </cell>
          <cell r="D96">
            <v>1</v>
          </cell>
          <cell r="E96">
            <v>99</v>
          </cell>
          <cell r="F96">
            <v>0</v>
          </cell>
          <cell r="G96">
            <v>0</v>
          </cell>
          <cell r="H96" t="str">
            <v>Especialista en Planificación Y Monitoreo RU-BTR</v>
          </cell>
          <cell r="I96">
            <v>1104545</v>
          </cell>
          <cell r="J96">
            <v>1</v>
          </cell>
          <cell r="K96">
            <v>12</v>
          </cell>
          <cell r="L96">
            <v>13254540</v>
          </cell>
          <cell r="M96">
            <v>0</v>
          </cell>
          <cell r="N96">
            <v>1104545</v>
          </cell>
          <cell r="O96">
            <v>1104545</v>
          </cell>
          <cell r="P96">
            <v>1104545</v>
          </cell>
          <cell r="Q96">
            <v>1104545</v>
          </cell>
          <cell r="R96">
            <v>1104545</v>
          </cell>
          <cell r="S96">
            <v>1104545</v>
          </cell>
          <cell r="T96">
            <v>1104545</v>
          </cell>
          <cell r="U96">
            <v>1104545</v>
          </cell>
          <cell r="V96">
            <v>1104545</v>
          </cell>
          <cell r="W96">
            <v>1104545</v>
          </cell>
          <cell r="X96">
            <v>1104545</v>
          </cell>
          <cell r="Y96">
            <v>1104545</v>
          </cell>
        </row>
        <row r="97">
          <cell r="B97">
            <v>145</v>
          </cell>
          <cell r="C97">
            <v>10</v>
          </cell>
          <cell r="D97">
            <v>1</v>
          </cell>
          <cell r="E97">
            <v>99</v>
          </cell>
          <cell r="F97">
            <v>0</v>
          </cell>
          <cell r="G97">
            <v>0</v>
          </cell>
          <cell r="H97" t="str">
            <v xml:space="preserve"> Especialista en el área de arquitectura, urbanismo y catastro - RU/BTR</v>
          </cell>
          <cell r="I97">
            <v>1104545</v>
          </cell>
          <cell r="J97">
            <v>1</v>
          </cell>
          <cell r="K97">
            <v>12</v>
          </cell>
          <cell r="L97">
            <v>13254540</v>
          </cell>
          <cell r="M97">
            <v>0</v>
          </cell>
          <cell r="N97">
            <v>1104545</v>
          </cell>
          <cell r="O97">
            <v>1104545</v>
          </cell>
          <cell r="P97">
            <v>1104545</v>
          </cell>
          <cell r="Q97">
            <v>1104545</v>
          </cell>
          <cell r="R97">
            <v>1104545</v>
          </cell>
          <cell r="S97">
            <v>1104545</v>
          </cell>
          <cell r="T97">
            <v>1104545</v>
          </cell>
          <cell r="U97">
            <v>1104545</v>
          </cell>
          <cell r="V97">
            <v>1104545</v>
          </cell>
          <cell r="W97">
            <v>1104545</v>
          </cell>
          <cell r="X97">
            <v>1104545</v>
          </cell>
          <cell r="Y97">
            <v>1104545</v>
          </cell>
        </row>
        <row r="98">
          <cell r="B98">
            <v>145</v>
          </cell>
          <cell r="C98">
            <v>10</v>
          </cell>
          <cell r="D98">
            <v>1</v>
          </cell>
          <cell r="E98">
            <v>99</v>
          </cell>
          <cell r="F98">
            <v>0</v>
          </cell>
          <cell r="G98">
            <v>0</v>
          </cell>
          <cell r="H98" t="str">
            <v>Coordinador Tecnico de la Unidad -BRT</v>
          </cell>
          <cell r="I98">
            <v>1431818</v>
          </cell>
          <cell r="J98">
            <v>1</v>
          </cell>
          <cell r="K98">
            <v>12</v>
          </cell>
          <cell r="L98">
            <v>17181816</v>
          </cell>
          <cell r="M98">
            <v>0</v>
          </cell>
          <cell r="N98">
            <v>1431818</v>
          </cell>
          <cell r="O98">
            <v>1431818</v>
          </cell>
          <cell r="P98">
            <v>1431818</v>
          </cell>
          <cell r="Q98">
            <v>1431818</v>
          </cell>
          <cell r="R98">
            <v>1431818</v>
          </cell>
          <cell r="S98">
            <v>1431818</v>
          </cell>
          <cell r="T98">
            <v>1431818</v>
          </cell>
          <cell r="U98">
            <v>1431818</v>
          </cell>
          <cell r="V98">
            <v>1431818</v>
          </cell>
          <cell r="W98">
            <v>1431818</v>
          </cell>
          <cell r="X98">
            <v>1431818</v>
          </cell>
          <cell r="Y98">
            <v>1431818</v>
          </cell>
        </row>
        <row r="99">
          <cell r="B99">
            <v>145</v>
          </cell>
          <cell r="C99">
            <v>10</v>
          </cell>
          <cell r="D99">
            <v>1</v>
          </cell>
          <cell r="E99">
            <v>99</v>
          </cell>
          <cell r="F99">
            <v>0</v>
          </cell>
          <cell r="G99">
            <v>0</v>
          </cell>
          <cell r="H99" t="str">
            <v xml:space="preserve">Apoyo Coordinador Tecnico de la Unidad </v>
          </cell>
          <cell r="I99">
            <v>818181</v>
          </cell>
          <cell r="J99">
            <v>1</v>
          </cell>
          <cell r="K99">
            <v>12</v>
          </cell>
          <cell r="L99">
            <v>9818172</v>
          </cell>
          <cell r="M99">
            <v>0</v>
          </cell>
          <cell r="N99">
            <v>818181</v>
          </cell>
          <cell r="O99">
            <v>818181</v>
          </cell>
          <cell r="P99">
            <v>818181</v>
          </cell>
          <cell r="Q99">
            <v>818181</v>
          </cell>
          <cell r="R99">
            <v>818181</v>
          </cell>
          <cell r="S99">
            <v>818181</v>
          </cell>
          <cell r="T99">
            <v>818181</v>
          </cell>
          <cell r="U99">
            <v>818181</v>
          </cell>
          <cell r="V99">
            <v>818181</v>
          </cell>
          <cell r="W99">
            <v>818181</v>
          </cell>
          <cell r="X99">
            <v>818181</v>
          </cell>
          <cell r="Y99">
            <v>818181</v>
          </cell>
        </row>
        <row r="100">
          <cell r="B100">
            <v>145</v>
          </cell>
          <cell r="C100">
            <v>10</v>
          </cell>
          <cell r="D100">
            <v>1</v>
          </cell>
          <cell r="E100">
            <v>99</v>
          </cell>
          <cell r="F100">
            <v>0</v>
          </cell>
          <cell r="G100">
            <v>0</v>
          </cell>
          <cell r="H100" t="str">
            <v xml:space="preserve"> Especialista en Infraestructura - BTR</v>
          </cell>
          <cell r="I100">
            <v>1104545</v>
          </cell>
          <cell r="J100">
            <v>1</v>
          </cell>
          <cell r="K100">
            <v>12</v>
          </cell>
          <cell r="L100">
            <v>13254540</v>
          </cell>
          <cell r="M100">
            <v>0</v>
          </cell>
          <cell r="N100">
            <v>1104545</v>
          </cell>
          <cell r="O100">
            <v>1104545</v>
          </cell>
          <cell r="P100">
            <v>1104545</v>
          </cell>
          <cell r="Q100">
            <v>1104545</v>
          </cell>
          <cell r="R100">
            <v>1104545</v>
          </cell>
          <cell r="S100">
            <v>1104545</v>
          </cell>
          <cell r="T100">
            <v>1104545</v>
          </cell>
          <cell r="U100">
            <v>1104545</v>
          </cell>
          <cell r="V100">
            <v>1104545</v>
          </cell>
          <cell r="W100">
            <v>1104545</v>
          </cell>
          <cell r="X100">
            <v>1104545</v>
          </cell>
          <cell r="Y100">
            <v>1104545</v>
          </cell>
        </row>
        <row r="101">
          <cell r="B101">
            <v>145</v>
          </cell>
          <cell r="C101">
            <v>10</v>
          </cell>
          <cell r="D101">
            <v>1</v>
          </cell>
          <cell r="E101">
            <v>99</v>
          </cell>
          <cell r="F101">
            <v>0</v>
          </cell>
          <cell r="G101">
            <v>0</v>
          </cell>
          <cell r="H101" t="str">
            <v xml:space="preserve"> Especialista en Operaciones </v>
          </cell>
          <cell r="I101">
            <v>1104545</v>
          </cell>
          <cell r="J101">
            <v>1</v>
          </cell>
          <cell r="K101">
            <v>12</v>
          </cell>
          <cell r="L101">
            <v>13254540</v>
          </cell>
          <cell r="M101">
            <v>0</v>
          </cell>
          <cell r="N101">
            <v>1104545</v>
          </cell>
          <cell r="O101">
            <v>1104545</v>
          </cell>
          <cell r="P101">
            <v>1104545</v>
          </cell>
          <cell r="Q101">
            <v>1104545</v>
          </cell>
          <cell r="R101">
            <v>1104545</v>
          </cell>
          <cell r="S101">
            <v>1104545</v>
          </cell>
          <cell r="T101">
            <v>1104545</v>
          </cell>
          <cell r="U101">
            <v>1104545</v>
          </cell>
          <cell r="V101">
            <v>1104545</v>
          </cell>
          <cell r="W101">
            <v>1104545</v>
          </cell>
          <cell r="X101">
            <v>1104545</v>
          </cell>
          <cell r="Y101">
            <v>1104545</v>
          </cell>
        </row>
        <row r="102">
          <cell r="B102">
            <v>145</v>
          </cell>
          <cell r="C102">
            <v>10</v>
          </cell>
          <cell r="D102">
            <v>1</v>
          </cell>
          <cell r="E102">
            <v>99</v>
          </cell>
          <cell r="F102">
            <v>0</v>
          </cell>
          <cell r="G102">
            <v>0</v>
          </cell>
          <cell r="H102" t="str">
            <v xml:space="preserve">Oficial de  Operaciones </v>
          </cell>
          <cell r="I102">
            <v>818181</v>
          </cell>
          <cell r="J102">
            <v>1</v>
          </cell>
          <cell r="K102">
            <v>12</v>
          </cell>
          <cell r="L102">
            <v>9818172</v>
          </cell>
          <cell r="M102">
            <v>0</v>
          </cell>
          <cell r="N102">
            <v>818181</v>
          </cell>
          <cell r="O102">
            <v>818181</v>
          </cell>
          <cell r="P102">
            <v>818181</v>
          </cell>
          <cell r="Q102">
            <v>818181</v>
          </cell>
          <cell r="R102">
            <v>818181</v>
          </cell>
          <cell r="S102">
            <v>818181</v>
          </cell>
          <cell r="T102">
            <v>818181</v>
          </cell>
          <cell r="U102">
            <v>818181</v>
          </cell>
          <cell r="V102">
            <v>818181</v>
          </cell>
          <cell r="W102">
            <v>818181</v>
          </cell>
          <cell r="X102">
            <v>818181</v>
          </cell>
          <cell r="Y102">
            <v>818181</v>
          </cell>
        </row>
        <row r="103">
          <cell r="B103">
            <v>145</v>
          </cell>
          <cell r="C103">
            <v>10</v>
          </cell>
          <cell r="D103">
            <v>1</v>
          </cell>
          <cell r="E103">
            <v>99</v>
          </cell>
          <cell r="F103">
            <v>0</v>
          </cell>
          <cell r="G103">
            <v>0</v>
          </cell>
          <cell r="H103" t="str">
            <v>Especialista -Tecnologico</v>
          </cell>
          <cell r="I103">
            <v>1104545</v>
          </cell>
          <cell r="J103">
            <v>1</v>
          </cell>
          <cell r="K103">
            <v>12</v>
          </cell>
          <cell r="L103">
            <v>13254540</v>
          </cell>
          <cell r="M103">
            <v>0</v>
          </cell>
          <cell r="N103">
            <v>1104545</v>
          </cell>
          <cell r="O103">
            <v>1104545</v>
          </cell>
          <cell r="P103">
            <v>1104545</v>
          </cell>
          <cell r="Q103">
            <v>1104545</v>
          </cell>
          <cell r="R103">
            <v>1104545</v>
          </cell>
          <cell r="S103">
            <v>1104545</v>
          </cell>
          <cell r="T103">
            <v>1104545</v>
          </cell>
          <cell r="U103">
            <v>1104545</v>
          </cell>
          <cell r="V103">
            <v>1104545</v>
          </cell>
          <cell r="W103">
            <v>1104545</v>
          </cell>
          <cell r="X103">
            <v>1104545</v>
          </cell>
          <cell r="Y103">
            <v>1104545</v>
          </cell>
        </row>
        <row r="104">
          <cell r="B104">
            <v>145</v>
          </cell>
          <cell r="C104">
            <v>10</v>
          </cell>
          <cell r="D104">
            <v>1</v>
          </cell>
          <cell r="E104">
            <v>99</v>
          </cell>
          <cell r="F104">
            <v>0</v>
          </cell>
          <cell r="G104">
            <v>0</v>
          </cell>
          <cell r="H104" t="str">
            <v>Oficial de  Especialista -Tecnológico</v>
          </cell>
          <cell r="I104">
            <v>818181</v>
          </cell>
          <cell r="J104">
            <v>1</v>
          </cell>
          <cell r="K104">
            <v>12</v>
          </cell>
          <cell r="L104">
            <v>9818172</v>
          </cell>
          <cell r="M104">
            <v>0</v>
          </cell>
          <cell r="N104">
            <v>818181</v>
          </cell>
          <cell r="O104">
            <v>818181</v>
          </cell>
          <cell r="P104">
            <v>818181</v>
          </cell>
          <cell r="Q104">
            <v>818181</v>
          </cell>
          <cell r="R104">
            <v>818181</v>
          </cell>
          <cell r="S104">
            <v>818181</v>
          </cell>
          <cell r="T104">
            <v>818181</v>
          </cell>
          <cell r="U104">
            <v>818181</v>
          </cell>
          <cell r="V104">
            <v>818181</v>
          </cell>
          <cell r="W104">
            <v>818181</v>
          </cell>
          <cell r="X104">
            <v>818181</v>
          </cell>
          <cell r="Y104">
            <v>818181</v>
          </cell>
        </row>
        <row r="105">
          <cell r="B105">
            <v>145</v>
          </cell>
          <cell r="C105">
            <v>10</v>
          </cell>
          <cell r="D105">
            <v>1</v>
          </cell>
          <cell r="E105">
            <v>99</v>
          </cell>
          <cell r="F105">
            <v>0</v>
          </cell>
          <cell r="G105">
            <v>0</v>
          </cell>
          <cell r="H105" t="str">
            <v>Especialista Economico-Financiero</v>
          </cell>
          <cell r="I105">
            <v>1104545</v>
          </cell>
          <cell r="J105">
            <v>1</v>
          </cell>
          <cell r="K105">
            <v>12</v>
          </cell>
          <cell r="L105">
            <v>13254540</v>
          </cell>
          <cell r="M105">
            <v>0</v>
          </cell>
          <cell r="N105">
            <v>1104545</v>
          </cell>
          <cell r="O105">
            <v>1104545</v>
          </cell>
          <cell r="P105">
            <v>1104545</v>
          </cell>
          <cell r="Q105">
            <v>1104545</v>
          </cell>
          <cell r="R105">
            <v>1104545</v>
          </cell>
          <cell r="S105">
            <v>1104545</v>
          </cell>
          <cell r="T105">
            <v>1104545</v>
          </cell>
          <cell r="U105">
            <v>1104545</v>
          </cell>
          <cell r="V105">
            <v>1104545</v>
          </cell>
          <cell r="W105">
            <v>1104545</v>
          </cell>
          <cell r="X105">
            <v>1104545</v>
          </cell>
          <cell r="Y105">
            <v>1104545</v>
          </cell>
        </row>
        <row r="106">
          <cell r="B106">
            <v>145</v>
          </cell>
          <cell r="C106">
            <v>10</v>
          </cell>
          <cell r="D106">
            <v>1</v>
          </cell>
          <cell r="E106">
            <v>99</v>
          </cell>
          <cell r="F106">
            <v>0</v>
          </cell>
          <cell r="G106">
            <v>0</v>
          </cell>
          <cell r="H106" t="str">
            <v>Asistente Economico-Financiero</v>
          </cell>
          <cell r="I106">
            <v>818181</v>
          </cell>
          <cell r="J106">
            <v>1</v>
          </cell>
          <cell r="K106">
            <v>12</v>
          </cell>
          <cell r="L106">
            <v>9818172</v>
          </cell>
          <cell r="M106">
            <v>0</v>
          </cell>
          <cell r="N106">
            <v>818181</v>
          </cell>
          <cell r="O106">
            <v>818181</v>
          </cell>
          <cell r="P106">
            <v>818181</v>
          </cell>
          <cell r="Q106">
            <v>818181</v>
          </cell>
          <cell r="R106">
            <v>818181</v>
          </cell>
          <cell r="S106">
            <v>818181</v>
          </cell>
          <cell r="T106">
            <v>818181</v>
          </cell>
          <cell r="U106">
            <v>818181</v>
          </cell>
          <cell r="V106">
            <v>818181</v>
          </cell>
          <cell r="W106">
            <v>818181</v>
          </cell>
          <cell r="X106">
            <v>818181</v>
          </cell>
          <cell r="Y106">
            <v>818181</v>
          </cell>
        </row>
        <row r="107">
          <cell r="B107">
            <v>145</v>
          </cell>
          <cell r="C107">
            <v>10</v>
          </cell>
          <cell r="D107">
            <v>1</v>
          </cell>
          <cell r="E107">
            <v>99</v>
          </cell>
          <cell r="F107">
            <v>0</v>
          </cell>
          <cell r="G107">
            <v>0</v>
          </cell>
          <cell r="H107" t="str">
            <v>Especialista en Gestión de Flota</v>
          </cell>
          <cell r="I107">
            <v>1104545</v>
          </cell>
          <cell r="J107">
            <v>1</v>
          </cell>
          <cell r="K107">
            <v>12</v>
          </cell>
          <cell r="L107">
            <v>13254540</v>
          </cell>
          <cell r="M107">
            <v>0</v>
          </cell>
          <cell r="N107">
            <v>1104545</v>
          </cell>
          <cell r="O107">
            <v>1104545</v>
          </cell>
          <cell r="P107">
            <v>1104545</v>
          </cell>
          <cell r="Q107">
            <v>1104545</v>
          </cell>
          <cell r="R107">
            <v>1104545</v>
          </cell>
          <cell r="S107">
            <v>1104545</v>
          </cell>
          <cell r="T107">
            <v>1104545</v>
          </cell>
          <cell r="U107">
            <v>1104545</v>
          </cell>
          <cell r="V107">
            <v>1104545</v>
          </cell>
          <cell r="W107">
            <v>1104545</v>
          </cell>
          <cell r="X107">
            <v>1104545</v>
          </cell>
          <cell r="Y107">
            <v>1104545</v>
          </cell>
        </row>
        <row r="108">
          <cell r="B108">
            <v>145</v>
          </cell>
          <cell r="C108">
            <v>10</v>
          </cell>
          <cell r="D108">
            <v>1</v>
          </cell>
          <cell r="E108">
            <v>99</v>
          </cell>
          <cell r="F108">
            <v>0</v>
          </cell>
          <cell r="G108">
            <v>0</v>
          </cell>
          <cell r="H108" t="str">
            <v>Especialista en Control operacional</v>
          </cell>
          <cell r="I108">
            <v>1104545</v>
          </cell>
          <cell r="J108">
            <v>1</v>
          </cell>
          <cell r="K108">
            <v>12</v>
          </cell>
          <cell r="L108">
            <v>13254540</v>
          </cell>
          <cell r="M108">
            <v>0</v>
          </cell>
          <cell r="N108">
            <v>1104545</v>
          </cell>
          <cell r="O108">
            <v>1104545</v>
          </cell>
          <cell r="P108">
            <v>1104545</v>
          </cell>
          <cell r="Q108">
            <v>1104545</v>
          </cell>
          <cell r="R108">
            <v>1104545</v>
          </cell>
          <cell r="S108">
            <v>1104545</v>
          </cell>
          <cell r="T108">
            <v>1104545</v>
          </cell>
          <cell r="U108">
            <v>1104545</v>
          </cell>
          <cell r="V108">
            <v>1104545</v>
          </cell>
          <cell r="W108">
            <v>1104545</v>
          </cell>
          <cell r="X108">
            <v>1104545</v>
          </cell>
          <cell r="Y108">
            <v>1104545</v>
          </cell>
        </row>
        <row r="109">
          <cell r="B109">
            <v>145</v>
          </cell>
          <cell r="C109">
            <v>10</v>
          </cell>
          <cell r="D109">
            <v>1</v>
          </cell>
          <cell r="E109">
            <v>99</v>
          </cell>
          <cell r="F109">
            <v>0</v>
          </cell>
          <cell r="G109">
            <v>0</v>
          </cell>
          <cell r="H109" t="str">
            <v>Especialista en Billetaje</v>
          </cell>
          <cell r="I109">
            <v>1104545</v>
          </cell>
          <cell r="J109">
            <v>1</v>
          </cell>
          <cell r="K109">
            <v>12</v>
          </cell>
          <cell r="L109">
            <v>13254540</v>
          </cell>
          <cell r="M109">
            <v>0</v>
          </cell>
          <cell r="N109">
            <v>1104545</v>
          </cell>
          <cell r="O109">
            <v>1104545</v>
          </cell>
          <cell r="P109">
            <v>1104545</v>
          </cell>
          <cell r="Q109">
            <v>1104545</v>
          </cell>
          <cell r="R109">
            <v>1104545</v>
          </cell>
          <cell r="S109">
            <v>1104545</v>
          </cell>
          <cell r="T109">
            <v>1104545</v>
          </cell>
          <cell r="U109">
            <v>1104545</v>
          </cell>
          <cell r="V109">
            <v>1104545</v>
          </cell>
          <cell r="W109">
            <v>1104545</v>
          </cell>
          <cell r="X109">
            <v>1104545</v>
          </cell>
          <cell r="Y109">
            <v>1104545</v>
          </cell>
        </row>
        <row r="110">
          <cell r="B110">
            <v>145</v>
          </cell>
          <cell r="C110">
            <v>10</v>
          </cell>
          <cell r="D110">
            <v>1</v>
          </cell>
          <cell r="E110">
            <v>99</v>
          </cell>
          <cell r="F110">
            <v>0</v>
          </cell>
          <cell r="G110">
            <v>0</v>
          </cell>
          <cell r="H110" t="str">
            <v>Especialista Social BTR</v>
          </cell>
          <cell r="I110">
            <v>1104545</v>
          </cell>
          <cell r="J110">
            <v>1</v>
          </cell>
          <cell r="K110">
            <v>12</v>
          </cell>
          <cell r="L110">
            <v>13254540</v>
          </cell>
          <cell r="M110">
            <v>0</v>
          </cell>
          <cell r="N110">
            <v>1104545</v>
          </cell>
          <cell r="O110">
            <v>1104545</v>
          </cell>
          <cell r="P110">
            <v>1104545</v>
          </cell>
          <cell r="Q110">
            <v>1104545</v>
          </cell>
          <cell r="R110">
            <v>1104545</v>
          </cell>
          <cell r="S110">
            <v>1104545</v>
          </cell>
          <cell r="T110">
            <v>1104545</v>
          </cell>
          <cell r="U110">
            <v>1104545</v>
          </cell>
          <cell r="V110">
            <v>1104545</v>
          </cell>
          <cell r="W110">
            <v>1104545</v>
          </cell>
          <cell r="X110">
            <v>1104545</v>
          </cell>
          <cell r="Y110">
            <v>1104545</v>
          </cell>
        </row>
        <row r="111">
          <cell r="B111">
            <v>145</v>
          </cell>
          <cell r="C111">
            <v>10</v>
          </cell>
          <cell r="D111">
            <v>1</v>
          </cell>
          <cell r="E111">
            <v>99</v>
          </cell>
          <cell r="F111">
            <v>0</v>
          </cell>
          <cell r="G111">
            <v>0</v>
          </cell>
          <cell r="H111" t="str">
            <v xml:space="preserve">Oficial de Obras Civiles BTR </v>
          </cell>
          <cell r="I111">
            <v>818181</v>
          </cell>
          <cell r="J111">
            <v>1</v>
          </cell>
          <cell r="K111">
            <v>12</v>
          </cell>
          <cell r="L111">
            <v>9818172</v>
          </cell>
          <cell r="M111">
            <v>0</v>
          </cell>
          <cell r="N111">
            <v>818181</v>
          </cell>
          <cell r="O111">
            <v>818181</v>
          </cell>
          <cell r="P111">
            <v>818181</v>
          </cell>
          <cell r="Q111">
            <v>818181</v>
          </cell>
          <cell r="R111">
            <v>818181</v>
          </cell>
          <cell r="S111">
            <v>818181</v>
          </cell>
          <cell r="T111">
            <v>818181</v>
          </cell>
          <cell r="U111">
            <v>818181</v>
          </cell>
          <cell r="V111">
            <v>818181</v>
          </cell>
          <cell r="W111">
            <v>818181</v>
          </cell>
          <cell r="X111">
            <v>818181</v>
          </cell>
          <cell r="Y111">
            <v>818181</v>
          </cell>
        </row>
        <row r="112">
          <cell r="B112">
            <v>145</v>
          </cell>
          <cell r="C112">
            <v>10</v>
          </cell>
          <cell r="D112">
            <v>1</v>
          </cell>
          <cell r="E112">
            <v>99</v>
          </cell>
          <cell r="F112">
            <v>0</v>
          </cell>
          <cell r="G112">
            <v>0</v>
          </cell>
          <cell r="H112" t="str">
            <v xml:space="preserve">Especialista Juridico BRT </v>
          </cell>
          <cell r="I112">
            <v>1104545</v>
          </cell>
          <cell r="J112">
            <v>1</v>
          </cell>
          <cell r="K112">
            <v>12</v>
          </cell>
          <cell r="L112">
            <v>13254540</v>
          </cell>
          <cell r="M112">
            <v>0</v>
          </cell>
          <cell r="N112">
            <v>1104545</v>
          </cell>
          <cell r="O112">
            <v>1104545</v>
          </cell>
          <cell r="P112">
            <v>1104545</v>
          </cell>
          <cell r="Q112">
            <v>1104545</v>
          </cell>
          <cell r="R112">
            <v>1104545</v>
          </cell>
          <cell r="S112">
            <v>1104545</v>
          </cell>
          <cell r="T112">
            <v>1104545</v>
          </cell>
          <cell r="U112">
            <v>1104545</v>
          </cell>
          <cell r="V112">
            <v>1104545</v>
          </cell>
          <cell r="W112">
            <v>1104545</v>
          </cell>
          <cell r="X112">
            <v>1104545</v>
          </cell>
          <cell r="Y112">
            <v>1104545</v>
          </cell>
        </row>
        <row r="113">
          <cell r="B113">
            <v>145</v>
          </cell>
          <cell r="C113">
            <v>10</v>
          </cell>
          <cell r="D113">
            <v>1</v>
          </cell>
          <cell r="E113">
            <v>99</v>
          </cell>
          <cell r="F113">
            <v>0</v>
          </cell>
          <cell r="G113">
            <v>0</v>
          </cell>
          <cell r="H113" t="str">
            <v>Asistente del Especialista Social BTR</v>
          </cell>
          <cell r="I113">
            <v>368181</v>
          </cell>
          <cell r="J113">
            <v>1</v>
          </cell>
          <cell r="K113">
            <v>12</v>
          </cell>
          <cell r="L113">
            <v>4418172</v>
          </cell>
          <cell r="M113">
            <v>0</v>
          </cell>
          <cell r="N113">
            <v>368181</v>
          </cell>
          <cell r="O113">
            <v>368181</v>
          </cell>
          <cell r="P113">
            <v>368181</v>
          </cell>
          <cell r="Q113">
            <v>368181</v>
          </cell>
          <cell r="R113">
            <v>368181</v>
          </cell>
          <cell r="S113">
            <v>368181</v>
          </cell>
          <cell r="T113">
            <v>368181</v>
          </cell>
          <cell r="U113">
            <v>368181</v>
          </cell>
          <cell r="V113">
            <v>368181</v>
          </cell>
          <cell r="W113">
            <v>368181</v>
          </cell>
          <cell r="X113">
            <v>368181</v>
          </cell>
          <cell r="Y113">
            <v>368181</v>
          </cell>
        </row>
        <row r="114">
          <cell r="B114">
            <v>145</v>
          </cell>
          <cell r="C114">
            <v>10</v>
          </cell>
          <cell r="D114">
            <v>1</v>
          </cell>
          <cell r="E114">
            <v>99</v>
          </cell>
          <cell r="F114">
            <v>0</v>
          </cell>
          <cell r="G114">
            <v>0</v>
          </cell>
          <cell r="H114" t="str">
            <v>Asistente del Especialista Social BTR</v>
          </cell>
          <cell r="I114">
            <v>368181</v>
          </cell>
          <cell r="J114">
            <v>1</v>
          </cell>
          <cell r="K114">
            <v>12</v>
          </cell>
          <cell r="L114">
            <v>4418172</v>
          </cell>
          <cell r="M114">
            <v>0</v>
          </cell>
          <cell r="N114">
            <v>368181</v>
          </cell>
          <cell r="O114">
            <v>368181</v>
          </cell>
          <cell r="P114">
            <v>368181</v>
          </cell>
          <cell r="Q114">
            <v>368181</v>
          </cell>
          <cell r="R114">
            <v>368181</v>
          </cell>
          <cell r="S114">
            <v>368181</v>
          </cell>
          <cell r="T114">
            <v>368181</v>
          </cell>
          <cell r="U114">
            <v>368181</v>
          </cell>
          <cell r="V114">
            <v>368181</v>
          </cell>
          <cell r="W114">
            <v>368181</v>
          </cell>
          <cell r="X114">
            <v>368181</v>
          </cell>
          <cell r="Y114">
            <v>368181</v>
          </cell>
        </row>
        <row r="115">
          <cell r="B115">
            <v>145</v>
          </cell>
          <cell r="C115">
            <v>10</v>
          </cell>
          <cell r="D115">
            <v>1</v>
          </cell>
          <cell r="E115">
            <v>99</v>
          </cell>
          <cell r="F115">
            <v>0</v>
          </cell>
          <cell r="G115">
            <v>0</v>
          </cell>
          <cell r="H115" t="str">
            <v>Asistente del Especialista Social BTR</v>
          </cell>
          <cell r="I115">
            <v>368181</v>
          </cell>
          <cell r="J115">
            <v>1</v>
          </cell>
          <cell r="K115">
            <v>12</v>
          </cell>
          <cell r="L115">
            <v>4418172</v>
          </cell>
          <cell r="M115">
            <v>0</v>
          </cell>
          <cell r="N115">
            <v>368181</v>
          </cell>
          <cell r="O115">
            <v>368181</v>
          </cell>
          <cell r="P115">
            <v>368181</v>
          </cell>
          <cell r="Q115">
            <v>368181</v>
          </cell>
          <cell r="R115">
            <v>368181</v>
          </cell>
          <cell r="S115">
            <v>368181</v>
          </cell>
          <cell r="T115">
            <v>368181</v>
          </cell>
          <cell r="U115">
            <v>368181</v>
          </cell>
          <cell r="V115">
            <v>368181</v>
          </cell>
          <cell r="W115">
            <v>368181</v>
          </cell>
          <cell r="X115">
            <v>368181</v>
          </cell>
          <cell r="Y115">
            <v>368181</v>
          </cell>
        </row>
        <row r="116">
          <cell r="B116">
            <v>145</v>
          </cell>
          <cell r="C116">
            <v>10</v>
          </cell>
          <cell r="D116">
            <v>1</v>
          </cell>
          <cell r="E116">
            <v>99</v>
          </cell>
          <cell r="F116">
            <v>0</v>
          </cell>
          <cell r="G116">
            <v>0</v>
          </cell>
          <cell r="H116" t="str">
            <v>Asistente del Especialista Social BTR</v>
          </cell>
          <cell r="I116">
            <v>368181</v>
          </cell>
          <cell r="J116">
            <v>1</v>
          </cell>
          <cell r="K116">
            <v>12</v>
          </cell>
          <cell r="L116">
            <v>4418172</v>
          </cell>
          <cell r="M116">
            <v>0</v>
          </cell>
          <cell r="N116">
            <v>368181</v>
          </cell>
          <cell r="O116">
            <v>368181</v>
          </cell>
          <cell r="P116">
            <v>368181</v>
          </cell>
          <cell r="Q116">
            <v>368181</v>
          </cell>
          <cell r="R116">
            <v>368181</v>
          </cell>
          <cell r="S116">
            <v>368181</v>
          </cell>
          <cell r="T116">
            <v>368181</v>
          </cell>
          <cell r="U116">
            <v>368181</v>
          </cell>
          <cell r="V116">
            <v>368181</v>
          </cell>
          <cell r="W116">
            <v>368181</v>
          </cell>
          <cell r="X116">
            <v>368181</v>
          </cell>
          <cell r="Y116">
            <v>368181</v>
          </cell>
        </row>
        <row r="117">
          <cell r="B117">
            <v>145</v>
          </cell>
          <cell r="C117">
            <v>10</v>
          </cell>
          <cell r="D117">
            <v>1</v>
          </cell>
          <cell r="E117">
            <v>99</v>
          </cell>
          <cell r="F117">
            <v>0</v>
          </cell>
          <cell r="G117">
            <v>0</v>
          </cell>
          <cell r="H117" t="str">
            <v>Asistente del Especialista Social BTR</v>
          </cell>
          <cell r="I117">
            <v>368181</v>
          </cell>
          <cell r="J117">
            <v>1</v>
          </cell>
          <cell r="K117">
            <v>12</v>
          </cell>
          <cell r="L117">
            <v>4418172</v>
          </cell>
          <cell r="M117">
            <v>0</v>
          </cell>
          <cell r="N117">
            <v>368181</v>
          </cell>
          <cell r="O117">
            <v>368181</v>
          </cell>
          <cell r="P117">
            <v>368181</v>
          </cell>
          <cell r="Q117">
            <v>368181</v>
          </cell>
          <cell r="R117">
            <v>368181</v>
          </cell>
          <cell r="S117">
            <v>368181</v>
          </cell>
          <cell r="T117">
            <v>368181</v>
          </cell>
          <cell r="U117">
            <v>368181</v>
          </cell>
          <cell r="V117">
            <v>368181</v>
          </cell>
          <cell r="W117">
            <v>368181</v>
          </cell>
          <cell r="X117">
            <v>368181</v>
          </cell>
          <cell r="Y117">
            <v>368181</v>
          </cell>
        </row>
        <row r="118">
          <cell r="B118">
            <v>145</v>
          </cell>
          <cell r="C118">
            <v>10</v>
          </cell>
          <cell r="D118">
            <v>1</v>
          </cell>
          <cell r="E118">
            <v>99</v>
          </cell>
          <cell r="F118">
            <v>0</v>
          </cell>
          <cell r="G118">
            <v>0</v>
          </cell>
          <cell r="H118" t="str">
            <v>Asistente del Especialista Social BTR</v>
          </cell>
          <cell r="I118">
            <v>368181</v>
          </cell>
          <cell r="J118">
            <v>1</v>
          </cell>
          <cell r="K118">
            <v>12</v>
          </cell>
          <cell r="L118">
            <v>4418172</v>
          </cell>
          <cell r="M118">
            <v>0</v>
          </cell>
          <cell r="N118">
            <v>368181</v>
          </cell>
          <cell r="O118">
            <v>368181</v>
          </cell>
          <cell r="P118">
            <v>368181</v>
          </cell>
          <cell r="Q118">
            <v>368181</v>
          </cell>
          <cell r="R118">
            <v>368181</v>
          </cell>
          <cell r="S118">
            <v>368181</v>
          </cell>
          <cell r="T118">
            <v>368181</v>
          </cell>
          <cell r="U118">
            <v>368181</v>
          </cell>
          <cell r="V118">
            <v>368181</v>
          </cell>
          <cell r="W118">
            <v>368181</v>
          </cell>
          <cell r="X118">
            <v>368181</v>
          </cell>
          <cell r="Y118">
            <v>368181</v>
          </cell>
        </row>
        <row r="119">
          <cell r="B119">
            <v>145</v>
          </cell>
          <cell r="C119">
            <v>10</v>
          </cell>
          <cell r="D119">
            <v>1</v>
          </cell>
          <cell r="E119">
            <v>99</v>
          </cell>
          <cell r="F119">
            <v>0</v>
          </cell>
          <cell r="G119">
            <v>0</v>
          </cell>
          <cell r="H119" t="str">
            <v>Asistente del Especialista Social BTR</v>
          </cell>
          <cell r="I119">
            <v>368181</v>
          </cell>
          <cell r="J119">
            <v>1</v>
          </cell>
          <cell r="K119">
            <v>12</v>
          </cell>
          <cell r="L119">
            <v>4418172</v>
          </cell>
          <cell r="M119">
            <v>0</v>
          </cell>
          <cell r="N119">
            <v>368181</v>
          </cell>
          <cell r="O119">
            <v>368181</v>
          </cell>
          <cell r="P119">
            <v>368181</v>
          </cell>
          <cell r="Q119">
            <v>368181</v>
          </cell>
          <cell r="R119">
            <v>368181</v>
          </cell>
          <cell r="S119">
            <v>368181</v>
          </cell>
          <cell r="T119">
            <v>368181</v>
          </cell>
          <cell r="U119">
            <v>368181</v>
          </cell>
          <cell r="V119">
            <v>368181</v>
          </cell>
          <cell r="W119">
            <v>368181</v>
          </cell>
          <cell r="X119">
            <v>368181</v>
          </cell>
          <cell r="Y119">
            <v>368181</v>
          </cell>
        </row>
        <row r="120">
          <cell r="B120">
            <v>145</v>
          </cell>
          <cell r="C120">
            <v>20</v>
          </cell>
          <cell r="D120">
            <v>401</v>
          </cell>
          <cell r="E120">
            <v>99</v>
          </cell>
          <cell r="F120" t="str">
            <v>HONORARIOS PROFESIONALES</v>
          </cell>
          <cell r="G120">
            <v>0</v>
          </cell>
          <cell r="H120">
            <v>0</v>
          </cell>
          <cell r="I120">
            <v>0</v>
          </cell>
          <cell r="J120">
            <v>0</v>
          </cell>
          <cell r="K120">
            <v>0</v>
          </cell>
          <cell r="L120">
            <v>4677818036.727272</v>
          </cell>
          <cell r="M120">
            <v>0</v>
          </cell>
          <cell r="N120">
            <v>389818169.72727275</v>
          </cell>
          <cell r="O120">
            <v>389818169.72727275</v>
          </cell>
          <cell r="P120">
            <v>389818169.72727275</v>
          </cell>
          <cell r="Q120">
            <v>389818169.72727275</v>
          </cell>
          <cell r="R120">
            <v>389818169.72727275</v>
          </cell>
          <cell r="S120">
            <v>389818169.72727275</v>
          </cell>
          <cell r="T120">
            <v>389818169.72727275</v>
          </cell>
          <cell r="U120">
            <v>389818169.72727275</v>
          </cell>
          <cell r="V120">
            <v>389818169.72727275</v>
          </cell>
          <cell r="W120">
            <v>389818169.72727275</v>
          </cell>
          <cell r="X120">
            <v>389818169.72727275</v>
          </cell>
          <cell r="Y120">
            <v>389818169.72727275</v>
          </cell>
        </row>
        <row r="121">
          <cell r="B121">
            <v>145</v>
          </cell>
          <cell r="C121">
            <v>20</v>
          </cell>
          <cell r="D121">
            <v>401</v>
          </cell>
          <cell r="E121">
            <v>99</v>
          </cell>
          <cell r="F121">
            <v>0</v>
          </cell>
          <cell r="G121">
            <v>0</v>
          </cell>
          <cell r="H121" t="str">
            <v>Consultor Tecnico General ( Senior)</v>
          </cell>
          <cell r="I121">
            <v>19999999.999999996</v>
          </cell>
          <cell r="J121">
            <v>1</v>
          </cell>
          <cell r="K121">
            <v>12</v>
          </cell>
          <cell r="L121">
            <v>239999999.99999994</v>
          </cell>
          <cell r="M121">
            <v>0</v>
          </cell>
          <cell r="N121">
            <v>19999999.999999996</v>
          </cell>
          <cell r="O121">
            <v>19999999.999999996</v>
          </cell>
          <cell r="P121">
            <v>19999999.999999996</v>
          </cell>
          <cell r="Q121">
            <v>19999999.999999996</v>
          </cell>
          <cell r="R121">
            <v>19999999.999999996</v>
          </cell>
          <cell r="S121">
            <v>19999999.999999996</v>
          </cell>
          <cell r="T121">
            <v>19999999.999999996</v>
          </cell>
          <cell r="U121">
            <v>19999999.999999996</v>
          </cell>
          <cell r="V121">
            <v>19999999.999999996</v>
          </cell>
          <cell r="W121">
            <v>19999999.999999996</v>
          </cell>
          <cell r="X121">
            <v>19999999.999999996</v>
          </cell>
          <cell r="Y121">
            <v>19999999.999999996</v>
          </cell>
        </row>
        <row r="122">
          <cell r="B122">
            <v>145</v>
          </cell>
          <cell r="C122">
            <v>20</v>
          </cell>
          <cell r="D122">
            <v>401</v>
          </cell>
          <cell r="E122">
            <v>99</v>
          </cell>
          <cell r="F122">
            <v>0</v>
          </cell>
          <cell r="G122">
            <v>0</v>
          </cell>
          <cell r="H122" t="str">
            <v>Consultor Técnico (Senior) RU</v>
          </cell>
          <cell r="I122">
            <v>12272727.272727272</v>
          </cell>
          <cell r="J122">
            <v>1</v>
          </cell>
          <cell r="K122">
            <v>12</v>
          </cell>
          <cell r="L122">
            <v>147272727.27272725</v>
          </cell>
          <cell r="M122">
            <v>0</v>
          </cell>
          <cell r="N122">
            <v>12272727.272727272</v>
          </cell>
          <cell r="O122">
            <v>12272727.272727272</v>
          </cell>
          <cell r="P122">
            <v>12272727.272727272</v>
          </cell>
          <cell r="Q122">
            <v>12272727.272727272</v>
          </cell>
          <cell r="R122">
            <v>12272727.272727272</v>
          </cell>
          <cell r="S122">
            <v>12272727.272727272</v>
          </cell>
          <cell r="T122">
            <v>12272727.272727272</v>
          </cell>
          <cell r="U122">
            <v>12272727.272727272</v>
          </cell>
          <cell r="V122">
            <v>12272727.272727272</v>
          </cell>
          <cell r="W122">
            <v>12272727.272727272</v>
          </cell>
          <cell r="X122">
            <v>12272727.272727272</v>
          </cell>
          <cell r="Y122">
            <v>12272727.272727272</v>
          </cell>
        </row>
        <row r="123">
          <cell r="B123">
            <v>145</v>
          </cell>
          <cell r="C123">
            <v>20</v>
          </cell>
          <cell r="D123">
            <v>401</v>
          </cell>
          <cell r="E123">
            <v>99</v>
          </cell>
          <cell r="F123">
            <v>0</v>
          </cell>
          <cell r="G123">
            <v>0</v>
          </cell>
          <cell r="H123" t="str">
            <v>Especialista Social - RU</v>
          </cell>
          <cell r="I123">
            <v>11045455</v>
          </cell>
          <cell r="J123">
            <v>1</v>
          </cell>
          <cell r="K123">
            <v>12</v>
          </cell>
          <cell r="L123">
            <v>132545460</v>
          </cell>
          <cell r="M123">
            <v>0</v>
          </cell>
          <cell r="N123">
            <v>11045455</v>
          </cell>
          <cell r="O123">
            <v>11045455</v>
          </cell>
          <cell r="P123">
            <v>11045455</v>
          </cell>
          <cell r="Q123">
            <v>11045455</v>
          </cell>
          <cell r="R123">
            <v>11045455</v>
          </cell>
          <cell r="S123">
            <v>11045455</v>
          </cell>
          <cell r="T123">
            <v>11045455</v>
          </cell>
          <cell r="U123">
            <v>11045455</v>
          </cell>
          <cell r="V123">
            <v>11045455</v>
          </cell>
          <cell r="W123">
            <v>11045455</v>
          </cell>
          <cell r="X123">
            <v>11045455</v>
          </cell>
          <cell r="Y123">
            <v>11045455</v>
          </cell>
        </row>
        <row r="124">
          <cell r="B124">
            <v>145</v>
          </cell>
          <cell r="C124">
            <v>20</v>
          </cell>
          <cell r="D124">
            <v>401</v>
          </cell>
          <cell r="E124">
            <v>99</v>
          </cell>
          <cell r="F124">
            <v>0</v>
          </cell>
          <cell r="G124">
            <v>0</v>
          </cell>
          <cell r="H124" t="str">
            <v>Especialista Urbanistico - RU</v>
          </cell>
          <cell r="I124">
            <v>11045454.545454545</v>
          </cell>
          <cell r="J124">
            <v>1</v>
          </cell>
          <cell r="K124">
            <v>12</v>
          </cell>
          <cell r="L124">
            <v>132545454.54545453</v>
          </cell>
          <cell r="M124">
            <v>0</v>
          </cell>
          <cell r="N124">
            <v>11045454.545454545</v>
          </cell>
          <cell r="O124">
            <v>11045454.545454545</v>
          </cell>
          <cell r="P124">
            <v>11045454.545454545</v>
          </cell>
          <cell r="Q124">
            <v>11045454.545454545</v>
          </cell>
          <cell r="R124">
            <v>11045454.545454545</v>
          </cell>
          <cell r="S124">
            <v>11045454.545454545</v>
          </cell>
          <cell r="T124">
            <v>11045454.545454545</v>
          </cell>
          <cell r="U124">
            <v>11045454.545454545</v>
          </cell>
          <cell r="V124">
            <v>11045454.545454545</v>
          </cell>
          <cell r="W124">
            <v>11045454.545454545</v>
          </cell>
          <cell r="X124">
            <v>11045454.545454545</v>
          </cell>
          <cell r="Y124">
            <v>11045454.545454545</v>
          </cell>
        </row>
        <row r="125">
          <cell r="B125">
            <v>145</v>
          </cell>
          <cell r="C125">
            <v>20</v>
          </cell>
          <cell r="D125">
            <v>401</v>
          </cell>
          <cell r="E125">
            <v>99</v>
          </cell>
          <cell r="F125">
            <v>0</v>
          </cell>
          <cell r="G125">
            <v>0</v>
          </cell>
          <cell r="H125" t="str">
            <v xml:space="preserve"> Oficial Urbanistico - RU</v>
          </cell>
          <cell r="I125">
            <v>9409090.9090909082</v>
          </cell>
          <cell r="J125">
            <v>1</v>
          </cell>
          <cell r="K125">
            <v>12</v>
          </cell>
          <cell r="L125">
            <v>112909090.90909091</v>
          </cell>
          <cell r="M125">
            <v>0</v>
          </cell>
          <cell r="N125">
            <v>9409090.9090909082</v>
          </cell>
          <cell r="O125">
            <v>9409090.9090909082</v>
          </cell>
          <cell r="P125">
            <v>9409090.9090909082</v>
          </cell>
          <cell r="Q125">
            <v>9409090.9090909082</v>
          </cell>
          <cell r="R125">
            <v>9409090.9090909082</v>
          </cell>
          <cell r="S125">
            <v>9409090.9090909082</v>
          </cell>
          <cell r="T125">
            <v>9409090.9090909082</v>
          </cell>
          <cell r="U125">
            <v>9409090.9090909082</v>
          </cell>
          <cell r="V125">
            <v>9409090.9090909082</v>
          </cell>
          <cell r="W125">
            <v>9409090.9090909082</v>
          </cell>
          <cell r="X125">
            <v>9409090.9090909082</v>
          </cell>
          <cell r="Y125">
            <v>9409090.9090909082</v>
          </cell>
        </row>
        <row r="126">
          <cell r="B126">
            <v>145</v>
          </cell>
          <cell r="C126">
            <v>20</v>
          </cell>
          <cell r="D126">
            <v>401</v>
          </cell>
          <cell r="E126">
            <v>99</v>
          </cell>
          <cell r="F126">
            <v>0</v>
          </cell>
          <cell r="G126">
            <v>0</v>
          </cell>
          <cell r="H126" t="str">
            <v>Especialista en insfraestructura y obras civiles - RU</v>
          </cell>
          <cell r="I126">
            <v>11045455</v>
          </cell>
          <cell r="J126">
            <v>1</v>
          </cell>
          <cell r="K126">
            <v>12</v>
          </cell>
          <cell r="L126">
            <v>132545460</v>
          </cell>
          <cell r="M126">
            <v>0</v>
          </cell>
          <cell r="N126">
            <v>11045455</v>
          </cell>
          <cell r="O126">
            <v>11045455</v>
          </cell>
          <cell r="P126">
            <v>11045455</v>
          </cell>
          <cell r="Q126">
            <v>11045455</v>
          </cell>
          <cell r="R126">
            <v>11045455</v>
          </cell>
          <cell r="S126">
            <v>11045455</v>
          </cell>
          <cell r="T126">
            <v>11045455</v>
          </cell>
          <cell r="U126">
            <v>11045455</v>
          </cell>
          <cell r="V126">
            <v>11045455</v>
          </cell>
          <cell r="W126">
            <v>11045455</v>
          </cell>
          <cell r="X126">
            <v>11045455</v>
          </cell>
          <cell r="Y126">
            <v>11045455</v>
          </cell>
        </row>
        <row r="127">
          <cell r="B127">
            <v>145</v>
          </cell>
          <cell r="C127">
            <v>20</v>
          </cell>
          <cell r="D127">
            <v>401</v>
          </cell>
          <cell r="E127">
            <v>99</v>
          </cell>
          <cell r="F127">
            <v>0</v>
          </cell>
          <cell r="G127">
            <v>0</v>
          </cell>
          <cell r="H127" t="str">
            <v xml:space="preserve"> Oficial en insfraestructura y obras civiles - RU</v>
          </cell>
          <cell r="I127">
            <v>9409091</v>
          </cell>
          <cell r="J127">
            <v>1</v>
          </cell>
          <cell r="K127">
            <v>12</v>
          </cell>
          <cell r="L127">
            <v>112909092</v>
          </cell>
          <cell r="M127">
            <v>0</v>
          </cell>
          <cell r="N127">
            <v>9409091</v>
          </cell>
          <cell r="O127">
            <v>9409091</v>
          </cell>
          <cell r="P127">
            <v>9409091</v>
          </cell>
          <cell r="Q127">
            <v>9409091</v>
          </cell>
          <cell r="R127">
            <v>9409091</v>
          </cell>
          <cell r="S127">
            <v>9409091</v>
          </cell>
          <cell r="T127">
            <v>9409091</v>
          </cell>
          <cell r="U127">
            <v>9409091</v>
          </cell>
          <cell r="V127">
            <v>9409091</v>
          </cell>
          <cell r="W127">
            <v>9409091</v>
          </cell>
          <cell r="X127">
            <v>9409091</v>
          </cell>
          <cell r="Y127">
            <v>9409091</v>
          </cell>
        </row>
        <row r="128">
          <cell r="B128">
            <v>145</v>
          </cell>
          <cell r="C128">
            <v>20</v>
          </cell>
          <cell r="D128">
            <v>401</v>
          </cell>
          <cell r="E128">
            <v>99</v>
          </cell>
          <cell r="F128">
            <v>0</v>
          </cell>
          <cell r="G128">
            <v>0</v>
          </cell>
          <cell r="H128" t="str">
            <v>Gerente Programa RU-BRT</v>
          </cell>
          <cell r="I128">
            <v>18000000</v>
          </cell>
          <cell r="J128">
            <v>1</v>
          </cell>
          <cell r="K128">
            <v>12</v>
          </cell>
          <cell r="L128">
            <v>216000000</v>
          </cell>
          <cell r="M128">
            <v>0</v>
          </cell>
          <cell r="N128">
            <v>18000000</v>
          </cell>
          <cell r="O128">
            <v>18000000</v>
          </cell>
          <cell r="P128">
            <v>18000000</v>
          </cell>
          <cell r="Q128">
            <v>18000000</v>
          </cell>
          <cell r="R128">
            <v>18000000</v>
          </cell>
          <cell r="S128">
            <v>18000000</v>
          </cell>
          <cell r="T128">
            <v>18000000</v>
          </cell>
          <cell r="U128">
            <v>18000000</v>
          </cell>
          <cell r="V128">
            <v>18000000</v>
          </cell>
          <cell r="W128">
            <v>18000000</v>
          </cell>
          <cell r="X128">
            <v>18000000</v>
          </cell>
          <cell r="Y128">
            <v>18000000</v>
          </cell>
        </row>
        <row r="129">
          <cell r="B129">
            <v>145</v>
          </cell>
          <cell r="C129">
            <v>20</v>
          </cell>
          <cell r="D129">
            <v>401</v>
          </cell>
          <cell r="E129">
            <v>99</v>
          </cell>
          <cell r="F129">
            <v>0</v>
          </cell>
          <cell r="G129">
            <v>0</v>
          </cell>
          <cell r="H129" t="str">
            <v>Especialista en adquisiciones SENIOR - RU-BTR</v>
          </cell>
          <cell r="I129">
            <v>11045454</v>
          </cell>
          <cell r="J129">
            <v>1</v>
          </cell>
          <cell r="K129">
            <v>12</v>
          </cell>
          <cell r="L129">
            <v>132545448</v>
          </cell>
          <cell r="M129">
            <v>0</v>
          </cell>
          <cell r="N129">
            <v>11045454</v>
          </cell>
          <cell r="O129">
            <v>11045454</v>
          </cell>
          <cell r="P129">
            <v>11045454</v>
          </cell>
          <cell r="Q129">
            <v>11045454</v>
          </cell>
          <cell r="R129">
            <v>11045454</v>
          </cell>
          <cell r="S129">
            <v>11045454</v>
          </cell>
          <cell r="T129">
            <v>11045454</v>
          </cell>
          <cell r="U129">
            <v>11045454</v>
          </cell>
          <cell r="V129">
            <v>11045454</v>
          </cell>
          <cell r="W129">
            <v>11045454</v>
          </cell>
          <cell r="X129">
            <v>11045454</v>
          </cell>
          <cell r="Y129">
            <v>11045454</v>
          </cell>
        </row>
        <row r="130">
          <cell r="B130">
            <v>145</v>
          </cell>
          <cell r="C130">
            <v>20</v>
          </cell>
          <cell r="D130">
            <v>401</v>
          </cell>
          <cell r="E130">
            <v>99</v>
          </cell>
          <cell r="F130">
            <v>0</v>
          </cell>
          <cell r="G130">
            <v>0</v>
          </cell>
          <cell r="H130" t="str">
            <v>Oficial de Adquisiciones  - RU</v>
          </cell>
          <cell r="I130">
            <v>9409090</v>
          </cell>
          <cell r="J130">
            <v>1</v>
          </cell>
          <cell r="K130">
            <v>12</v>
          </cell>
          <cell r="L130">
            <v>112909080</v>
          </cell>
          <cell r="M130">
            <v>0</v>
          </cell>
          <cell r="N130">
            <v>9409090</v>
          </cell>
          <cell r="O130">
            <v>9409090</v>
          </cell>
          <cell r="P130">
            <v>9409090</v>
          </cell>
          <cell r="Q130">
            <v>9409090</v>
          </cell>
          <cell r="R130">
            <v>9409090</v>
          </cell>
          <cell r="S130">
            <v>9409090</v>
          </cell>
          <cell r="T130">
            <v>9409090</v>
          </cell>
          <cell r="U130">
            <v>9409090</v>
          </cell>
          <cell r="V130">
            <v>9409090</v>
          </cell>
          <cell r="W130">
            <v>9409090</v>
          </cell>
          <cell r="X130">
            <v>9409090</v>
          </cell>
          <cell r="Y130">
            <v>9409090</v>
          </cell>
        </row>
        <row r="131">
          <cell r="B131">
            <v>145</v>
          </cell>
          <cell r="C131">
            <v>20</v>
          </cell>
          <cell r="D131">
            <v>401</v>
          </cell>
          <cell r="E131">
            <v>99</v>
          </cell>
          <cell r="F131">
            <v>0</v>
          </cell>
          <cell r="G131">
            <v>0</v>
          </cell>
          <cell r="H131" t="str">
            <v>Oficial de  Adquisiciones  - BTR</v>
          </cell>
          <cell r="I131">
            <v>9409090</v>
          </cell>
          <cell r="J131">
            <v>1</v>
          </cell>
          <cell r="K131">
            <v>12</v>
          </cell>
          <cell r="L131">
            <v>112909080</v>
          </cell>
          <cell r="M131">
            <v>0</v>
          </cell>
          <cell r="N131">
            <v>9409090</v>
          </cell>
          <cell r="O131">
            <v>9409090</v>
          </cell>
          <cell r="P131">
            <v>9409090</v>
          </cell>
          <cell r="Q131">
            <v>9409090</v>
          </cell>
          <cell r="R131">
            <v>9409090</v>
          </cell>
          <cell r="S131">
            <v>9409090</v>
          </cell>
          <cell r="T131">
            <v>9409090</v>
          </cell>
          <cell r="U131">
            <v>9409090</v>
          </cell>
          <cell r="V131">
            <v>9409090</v>
          </cell>
          <cell r="W131">
            <v>9409090</v>
          </cell>
          <cell r="X131">
            <v>9409090</v>
          </cell>
          <cell r="Y131">
            <v>9409090</v>
          </cell>
        </row>
        <row r="132">
          <cell r="B132">
            <v>145</v>
          </cell>
          <cell r="C132">
            <v>20</v>
          </cell>
          <cell r="D132">
            <v>401</v>
          </cell>
          <cell r="E132">
            <v>99</v>
          </cell>
          <cell r="F132">
            <v>0</v>
          </cell>
          <cell r="G132">
            <v>0</v>
          </cell>
          <cell r="H132" t="str">
            <v xml:space="preserve"> Especialista Ambiental y Social - RU-BTR</v>
          </cell>
          <cell r="I132">
            <v>11045454</v>
          </cell>
          <cell r="J132">
            <v>1</v>
          </cell>
          <cell r="K132">
            <v>12</v>
          </cell>
          <cell r="L132">
            <v>132545448</v>
          </cell>
          <cell r="M132">
            <v>0</v>
          </cell>
          <cell r="N132">
            <v>11045454</v>
          </cell>
          <cell r="O132">
            <v>11045454</v>
          </cell>
          <cell r="P132">
            <v>11045454</v>
          </cell>
          <cell r="Q132">
            <v>11045454</v>
          </cell>
          <cell r="R132">
            <v>11045454</v>
          </cell>
          <cell r="S132">
            <v>11045454</v>
          </cell>
          <cell r="T132">
            <v>11045454</v>
          </cell>
          <cell r="U132">
            <v>11045454</v>
          </cell>
          <cell r="V132">
            <v>11045454</v>
          </cell>
          <cell r="W132">
            <v>11045454</v>
          </cell>
          <cell r="X132">
            <v>11045454</v>
          </cell>
          <cell r="Y132">
            <v>11045454</v>
          </cell>
        </row>
        <row r="133">
          <cell r="B133">
            <v>145</v>
          </cell>
          <cell r="C133">
            <v>20</v>
          </cell>
          <cell r="D133">
            <v>401</v>
          </cell>
          <cell r="E133">
            <v>99</v>
          </cell>
          <cell r="F133">
            <v>0</v>
          </cell>
          <cell r="G133">
            <v>0</v>
          </cell>
          <cell r="H133" t="str">
            <v>Especialista Jurídico - RU-BTR</v>
          </cell>
          <cell r="I133">
            <v>11045454</v>
          </cell>
          <cell r="J133">
            <v>1</v>
          </cell>
          <cell r="K133">
            <v>12</v>
          </cell>
          <cell r="L133">
            <v>132545448</v>
          </cell>
          <cell r="M133">
            <v>0</v>
          </cell>
          <cell r="N133">
            <v>11045454</v>
          </cell>
          <cell r="O133">
            <v>11045454</v>
          </cell>
          <cell r="P133">
            <v>11045454</v>
          </cell>
          <cell r="Q133">
            <v>11045454</v>
          </cell>
          <cell r="R133">
            <v>11045454</v>
          </cell>
          <cell r="S133">
            <v>11045454</v>
          </cell>
          <cell r="T133">
            <v>11045454</v>
          </cell>
          <cell r="U133">
            <v>11045454</v>
          </cell>
          <cell r="V133">
            <v>11045454</v>
          </cell>
          <cell r="W133">
            <v>11045454</v>
          </cell>
          <cell r="X133">
            <v>11045454</v>
          </cell>
          <cell r="Y133">
            <v>11045454</v>
          </cell>
        </row>
        <row r="134">
          <cell r="B134">
            <v>145</v>
          </cell>
          <cell r="C134">
            <v>20</v>
          </cell>
          <cell r="D134">
            <v>401</v>
          </cell>
          <cell r="E134">
            <v>99</v>
          </cell>
          <cell r="F134">
            <v>0</v>
          </cell>
          <cell r="G134">
            <v>0</v>
          </cell>
          <cell r="H134" t="str">
            <v>Especialista Financiero RU-BTR</v>
          </cell>
          <cell r="I134">
            <v>11045454</v>
          </cell>
          <cell r="J134">
            <v>1</v>
          </cell>
          <cell r="K134">
            <v>12</v>
          </cell>
          <cell r="L134">
            <v>132545448</v>
          </cell>
          <cell r="M134">
            <v>0</v>
          </cell>
          <cell r="N134">
            <v>11045454</v>
          </cell>
          <cell r="O134">
            <v>11045454</v>
          </cell>
          <cell r="P134">
            <v>11045454</v>
          </cell>
          <cell r="Q134">
            <v>11045454</v>
          </cell>
          <cell r="R134">
            <v>11045454</v>
          </cell>
          <cell r="S134">
            <v>11045454</v>
          </cell>
          <cell r="T134">
            <v>11045454</v>
          </cell>
          <cell r="U134">
            <v>11045454</v>
          </cell>
          <cell r="V134">
            <v>11045454</v>
          </cell>
          <cell r="W134">
            <v>11045454</v>
          </cell>
          <cell r="X134">
            <v>11045454</v>
          </cell>
          <cell r="Y134">
            <v>11045454</v>
          </cell>
        </row>
        <row r="135">
          <cell r="B135">
            <v>145</v>
          </cell>
          <cell r="C135">
            <v>20</v>
          </cell>
          <cell r="D135">
            <v>401</v>
          </cell>
          <cell r="E135">
            <v>99</v>
          </cell>
          <cell r="F135">
            <v>0</v>
          </cell>
          <cell r="G135">
            <v>0</v>
          </cell>
          <cell r="H135" t="str">
            <v>Especialista Administrativo RU-BTR</v>
          </cell>
          <cell r="I135">
            <v>11045454</v>
          </cell>
          <cell r="J135">
            <v>1</v>
          </cell>
          <cell r="K135">
            <v>12</v>
          </cell>
          <cell r="L135">
            <v>132545448</v>
          </cell>
          <cell r="M135">
            <v>0</v>
          </cell>
          <cell r="N135">
            <v>11045454</v>
          </cell>
          <cell r="O135">
            <v>11045454</v>
          </cell>
          <cell r="P135">
            <v>11045454</v>
          </cell>
          <cell r="Q135">
            <v>11045454</v>
          </cell>
          <cell r="R135">
            <v>11045454</v>
          </cell>
          <cell r="S135">
            <v>11045454</v>
          </cell>
          <cell r="T135">
            <v>11045454</v>
          </cell>
          <cell r="U135">
            <v>11045454</v>
          </cell>
          <cell r="V135">
            <v>11045454</v>
          </cell>
          <cell r="W135">
            <v>11045454</v>
          </cell>
          <cell r="X135">
            <v>11045454</v>
          </cell>
          <cell r="Y135">
            <v>11045454</v>
          </cell>
        </row>
        <row r="136">
          <cell r="B136">
            <v>145</v>
          </cell>
          <cell r="C136">
            <v>20</v>
          </cell>
          <cell r="D136">
            <v>401</v>
          </cell>
          <cell r="E136">
            <v>99</v>
          </cell>
          <cell r="F136">
            <v>0</v>
          </cell>
          <cell r="G136">
            <v>0</v>
          </cell>
          <cell r="H136" t="str">
            <v>Especialista en Estrategia Comunicacional RU - BTR</v>
          </cell>
          <cell r="I136">
            <v>11045454</v>
          </cell>
          <cell r="J136">
            <v>1</v>
          </cell>
          <cell r="K136">
            <v>12</v>
          </cell>
          <cell r="L136">
            <v>132545448</v>
          </cell>
          <cell r="M136">
            <v>0</v>
          </cell>
          <cell r="N136">
            <v>11045454</v>
          </cell>
          <cell r="O136">
            <v>11045454</v>
          </cell>
          <cell r="P136">
            <v>11045454</v>
          </cell>
          <cell r="Q136">
            <v>11045454</v>
          </cell>
          <cell r="R136">
            <v>11045454</v>
          </cell>
          <cell r="S136">
            <v>11045454</v>
          </cell>
          <cell r="T136">
            <v>11045454</v>
          </cell>
          <cell r="U136">
            <v>11045454</v>
          </cell>
          <cell r="V136">
            <v>11045454</v>
          </cell>
          <cell r="W136">
            <v>11045454</v>
          </cell>
          <cell r="X136">
            <v>11045454</v>
          </cell>
          <cell r="Y136">
            <v>11045454</v>
          </cell>
        </row>
        <row r="137">
          <cell r="B137">
            <v>145</v>
          </cell>
          <cell r="C137">
            <v>20</v>
          </cell>
          <cell r="D137">
            <v>401</v>
          </cell>
          <cell r="E137">
            <v>99</v>
          </cell>
          <cell r="F137">
            <v>0</v>
          </cell>
          <cell r="G137">
            <v>0</v>
          </cell>
          <cell r="H137" t="str">
            <v>Especialista en Planificación Y Monitoreo RU-BTR</v>
          </cell>
          <cell r="I137">
            <v>11045454</v>
          </cell>
          <cell r="J137">
            <v>1</v>
          </cell>
          <cell r="K137">
            <v>12</v>
          </cell>
          <cell r="L137">
            <v>132545448</v>
          </cell>
          <cell r="M137">
            <v>0</v>
          </cell>
          <cell r="N137">
            <v>11045454</v>
          </cell>
          <cell r="O137">
            <v>11045454</v>
          </cell>
          <cell r="P137">
            <v>11045454</v>
          </cell>
          <cell r="Q137">
            <v>11045454</v>
          </cell>
          <cell r="R137">
            <v>11045454</v>
          </cell>
          <cell r="S137">
            <v>11045454</v>
          </cell>
          <cell r="T137">
            <v>11045454</v>
          </cell>
          <cell r="U137">
            <v>11045454</v>
          </cell>
          <cell r="V137">
            <v>11045454</v>
          </cell>
          <cell r="W137">
            <v>11045454</v>
          </cell>
          <cell r="X137">
            <v>11045454</v>
          </cell>
          <cell r="Y137">
            <v>11045454</v>
          </cell>
        </row>
        <row r="138">
          <cell r="B138">
            <v>145</v>
          </cell>
          <cell r="C138">
            <v>20</v>
          </cell>
          <cell r="D138">
            <v>401</v>
          </cell>
          <cell r="E138">
            <v>99</v>
          </cell>
          <cell r="F138">
            <v>0</v>
          </cell>
          <cell r="G138">
            <v>0</v>
          </cell>
          <cell r="H138" t="str">
            <v xml:space="preserve"> Especialista en el área de arquitectura, urbanismo y catastro - RU/BTR</v>
          </cell>
          <cell r="I138">
            <v>11045454</v>
          </cell>
          <cell r="J138">
            <v>1</v>
          </cell>
          <cell r="K138">
            <v>12</v>
          </cell>
          <cell r="L138">
            <v>132545448</v>
          </cell>
          <cell r="M138">
            <v>0</v>
          </cell>
          <cell r="N138">
            <v>11045454</v>
          </cell>
          <cell r="O138">
            <v>11045454</v>
          </cell>
          <cell r="P138">
            <v>11045454</v>
          </cell>
          <cell r="Q138">
            <v>11045454</v>
          </cell>
          <cell r="R138">
            <v>11045454</v>
          </cell>
          <cell r="S138">
            <v>11045454</v>
          </cell>
          <cell r="T138">
            <v>11045454</v>
          </cell>
          <cell r="U138">
            <v>11045454</v>
          </cell>
          <cell r="V138">
            <v>11045454</v>
          </cell>
          <cell r="W138">
            <v>11045454</v>
          </cell>
          <cell r="X138">
            <v>11045454</v>
          </cell>
          <cell r="Y138">
            <v>11045454</v>
          </cell>
        </row>
        <row r="139">
          <cell r="B139">
            <v>145</v>
          </cell>
          <cell r="C139">
            <v>20</v>
          </cell>
          <cell r="D139">
            <v>401</v>
          </cell>
          <cell r="E139">
            <v>99</v>
          </cell>
          <cell r="F139">
            <v>0</v>
          </cell>
          <cell r="G139">
            <v>0</v>
          </cell>
          <cell r="H139" t="str">
            <v>Coordinador Tecnico de la Unidad -BRT</v>
          </cell>
          <cell r="I139">
            <v>14318182</v>
          </cell>
          <cell r="J139">
            <v>1</v>
          </cell>
          <cell r="K139">
            <v>12</v>
          </cell>
          <cell r="L139">
            <v>171818184</v>
          </cell>
          <cell r="M139">
            <v>0</v>
          </cell>
          <cell r="N139">
            <v>14318182</v>
          </cell>
          <cell r="O139">
            <v>14318182</v>
          </cell>
          <cell r="P139">
            <v>14318182</v>
          </cell>
          <cell r="Q139">
            <v>14318182</v>
          </cell>
          <cell r="R139">
            <v>14318182</v>
          </cell>
          <cell r="S139">
            <v>14318182</v>
          </cell>
          <cell r="T139">
            <v>14318182</v>
          </cell>
          <cell r="U139">
            <v>14318182</v>
          </cell>
          <cell r="V139">
            <v>14318182</v>
          </cell>
          <cell r="W139">
            <v>14318182</v>
          </cell>
          <cell r="X139">
            <v>14318182</v>
          </cell>
          <cell r="Y139">
            <v>14318182</v>
          </cell>
        </row>
        <row r="140">
          <cell r="B140">
            <v>145</v>
          </cell>
          <cell r="C140">
            <v>20</v>
          </cell>
          <cell r="D140">
            <v>401</v>
          </cell>
          <cell r="E140">
            <v>99</v>
          </cell>
          <cell r="F140">
            <v>0</v>
          </cell>
          <cell r="G140">
            <v>0</v>
          </cell>
          <cell r="H140" t="str">
            <v xml:space="preserve">Apoyo Coordinador Tecnico de la Unidad </v>
          </cell>
          <cell r="I140">
            <v>8181818</v>
          </cell>
          <cell r="J140">
            <v>1</v>
          </cell>
          <cell r="K140">
            <v>12</v>
          </cell>
          <cell r="L140">
            <v>98181816</v>
          </cell>
          <cell r="M140">
            <v>0</v>
          </cell>
          <cell r="N140">
            <v>8181818</v>
          </cell>
          <cell r="O140">
            <v>8181818</v>
          </cell>
          <cell r="P140">
            <v>8181818</v>
          </cell>
          <cell r="Q140">
            <v>8181818</v>
          </cell>
          <cell r="R140">
            <v>8181818</v>
          </cell>
          <cell r="S140">
            <v>8181818</v>
          </cell>
          <cell r="T140">
            <v>8181818</v>
          </cell>
          <cell r="U140">
            <v>8181818</v>
          </cell>
          <cell r="V140">
            <v>8181818</v>
          </cell>
          <cell r="W140">
            <v>8181818</v>
          </cell>
          <cell r="X140">
            <v>8181818</v>
          </cell>
          <cell r="Y140">
            <v>8181818</v>
          </cell>
        </row>
        <row r="141">
          <cell r="B141">
            <v>145</v>
          </cell>
          <cell r="C141">
            <v>20</v>
          </cell>
          <cell r="D141">
            <v>401</v>
          </cell>
          <cell r="E141">
            <v>99</v>
          </cell>
          <cell r="F141">
            <v>0</v>
          </cell>
          <cell r="G141">
            <v>0</v>
          </cell>
          <cell r="H141" t="str">
            <v xml:space="preserve"> Especialista en Infraestructura - BTR</v>
          </cell>
          <cell r="I141">
            <v>11045454</v>
          </cell>
          <cell r="J141">
            <v>1</v>
          </cell>
          <cell r="K141">
            <v>12</v>
          </cell>
          <cell r="L141">
            <v>132545448</v>
          </cell>
          <cell r="M141">
            <v>0</v>
          </cell>
          <cell r="N141">
            <v>11045454</v>
          </cell>
          <cell r="O141">
            <v>11045454</v>
          </cell>
          <cell r="P141">
            <v>11045454</v>
          </cell>
          <cell r="Q141">
            <v>11045454</v>
          </cell>
          <cell r="R141">
            <v>11045454</v>
          </cell>
          <cell r="S141">
            <v>11045454</v>
          </cell>
          <cell r="T141">
            <v>11045454</v>
          </cell>
          <cell r="U141">
            <v>11045454</v>
          </cell>
          <cell r="V141">
            <v>11045454</v>
          </cell>
          <cell r="W141">
            <v>11045454</v>
          </cell>
          <cell r="X141">
            <v>11045454</v>
          </cell>
          <cell r="Y141">
            <v>11045454</v>
          </cell>
        </row>
        <row r="142">
          <cell r="B142">
            <v>145</v>
          </cell>
          <cell r="C142">
            <v>20</v>
          </cell>
          <cell r="D142">
            <v>401</v>
          </cell>
          <cell r="E142">
            <v>99</v>
          </cell>
          <cell r="F142">
            <v>0</v>
          </cell>
          <cell r="G142">
            <v>0</v>
          </cell>
          <cell r="H142" t="str">
            <v xml:space="preserve"> Especialista en Operaciones </v>
          </cell>
          <cell r="I142">
            <v>11045454</v>
          </cell>
          <cell r="J142">
            <v>1</v>
          </cell>
          <cell r="K142">
            <v>12</v>
          </cell>
          <cell r="L142">
            <v>132545448</v>
          </cell>
          <cell r="M142">
            <v>0</v>
          </cell>
          <cell r="N142">
            <v>11045454</v>
          </cell>
          <cell r="O142">
            <v>11045454</v>
          </cell>
          <cell r="P142">
            <v>11045454</v>
          </cell>
          <cell r="Q142">
            <v>11045454</v>
          </cell>
          <cell r="R142">
            <v>11045454</v>
          </cell>
          <cell r="S142">
            <v>11045454</v>
          </cell>
          <cell r="T142">
            <v>11045454</v>
          </cell>
          <cell r="U142">
            <v>11045454</v>
          </cell>
          <cell r="V142">
            <v>11045454</v>
          </cell>
          <cell r="W142">
            <v>11045454</v>
          </cell>
          <cell r="X142">
            <v>11045454</v>
          </cell>
          <cell r="Y142">
            <v>11045454</v>
          </cell>
        </row>
        <row r="143">
          <cell r="B143">
            <v>145</v>
          </cell>
          <cell r="C143">
            <v>20</v>
          </cell>
          <cell r="D143">
            <v>401</v>
          </cell>
          <cell r="E143">
            <v>99</v>
          </cell>
          <cell r="F143">
            <v>0</v>
          </cell>
          <cell r="G143">
            <v>0</v>
          </cell>
          <cell r="H143" t="str">
            <v xml:space="preserve">Oficial de  Operaciones </v>
          </cell>
          <cell r="I143">
            <v>8181818</v>
          </cell>
          <cell r="J143">
            <v>1</v>
          </cell>
          <cell r="K143">
            <v>12</v>
          </cell>
          <cell r="L143">
            <v>98181816</v>
          </cell>
          <cell r="M143">
            <v>0</v>
          </cell>
          <cell r="N143">
            <v>8181818</v>
          </cell>
          <cell r="O143">
            <v>8181818</v>
          </cell>
          <cell r="P143">
            <v>8181818</v>
          </cell>
          <cell r="Q143">
            <v>8181818</v>
          </cell>
          <cell r="R143">
            <v>8181818</v>
          </cell>
          <cell r="S143">
            <v>8181818</v>
          </cell>
          <cell r="T143">
            <v>8181818</v>
          </cell>
          <cell r="U143">
            <v>8181818</v>
          </cell>
          <cell r="V143">
            <v>8181818</v>
          </cell>
          <cell r="W143">
            <v>8181818</v>
          </cell>
          <cell r="X143">
            <v>8181818</v>
          </cell>
          <cell r="Y143">
            <v>8181818</v>
          </cell>
        </row>
        <row r="144">
          <cell r="B144">
            <v>145</v>
          </cell>
          <cell r="C144">
            <v>20</v>
          </cell>
          <cell r="D144">
            <v>401</v>
          </cell>
          <cell r="E144">
            <v>99</v>
          </cell>
          <cell r="F144">
            <v>0</v>
          </cell>
          <cell r="G144">
            <v>0</v>
          </cell>
          <cell r="H144" t="str">
            <v>Especialista -Tecnologico</v>
          </cell>
          <cell r="I144">
            <v>11045454</v>
          </cell>
          <cell r="J144">
            <v>1</v>
          </cell>
          <cell r="K144">
            <v>12</v>
          </cell>
          <cell r="L144">
            <v>132545448</v>
          </cell>
          <cell r="M144">
            <v>0</v>
          </cell>
          <cell r="N144">
            <v>11045454</v>
          </cell>
          <cell r="O144">
            <v>11045454</v>
          </cell>
          <cell r="P144">
            <v>11045454</v>
          </cell>
          <cell r="Q144">
            <v>11045454</v>
          </cell>
          <cell r="R144">
            <v>11045454</v>
          </cell>
          <cell r="S144">
            <v>11045454</v>
          </cell>
          <cell r="T144">
            <v>11045454</v>
          </cell>
          <cell r="U144">
            <v>11045454</v>
          </cell>
          <cell r="V144">
            <v>11045454</v>
          </cell>
          <cell r="W144">
            <v>11045454</v>
          </cell>
          <cell r="X144">
            <v>11045454</v>
          </cell>
          <cell r="Y144">
            <v>11045454</v>
          </cell>
        </row>
        <row r="145">
          <cell r="B145">
            <v>145</v>
          </cell>
          <cell r="C145">
            <v>20</v>
          </cell>
          <cell r="D145">
            <v>401</v>
          </cell>
          <cell r="E145">
            <v>99</v>
          </cell>
          <cell r="F145">
            <v>0</v>
          </cell>
          <cell r="G145">
            <v>0</v>
          </cell>
          <cell r="H145" t="str">
            <v>Oficial de  Especialista -Tecnológico</v>
          </cell>
          <cell r="I145">
            <v>8181818</v>
          </cell>
          <cell r="J145">
            <v>1</v>
          </cell>
          <cell r="K145">
            <v>12</v>
          </cell>
          <cell r="L145">
            <v>98181816</v>
          </cell>
          <cell r="M145">
            <v>0</v>
          </cell>
          <cell r="N145">
            <v>8181818</v>
          </cell>
          <cell r="O145">
            <v>8181818</v>
          </cell>
          <cell r="P145">
            <v>8181818</v>
          </cell>
          <cell r="Q145">
            <v>8181818</v>
          </cell>
          <cell r="R145">
            <v>8181818</v>
          </cell>
          <cell r="S145">
            <v>8181818</v>
          </cell>
          <cell r="T145">
            <v>8181818</v>
          </cell>
          <cell r="U145">
            <v>8181818</v>
          </cell>
          <cell r="V145">
            <v>8181818</v>
          </cell>
          <cell r="W145">
            <v>8181818</v>
          </cell>
          <cell r="X145">
            <v>8181818</v>
          </cell>
          <cell r="Y145">
            <v>8181818</v>
          </cell>
        </row>
        <row r="146">
          <cell r="B146">
            <v>145</v>
          </cell>
          <cell r="C146">
            <v>20</v>
          </cell>
          <cell r="D146">
            <v>401</v>
          </cell>
          <cell r="E146">
            <v>99</v>
          </cell>
          <cell r="F146">
            <v>0</v>
          </cell>
          <cell r="G146">
            <v>0</v>
          </cell>
          <cell r="H146" t="str">
            <v>Especialista Economico-Financiero</v>
          </cell>
          <cell r="I146">
            <v>11045454</v>
          </cell>
          <cell r="J146">
            <v>1</v>
          </cell>
          <cell r="K146">
            <v>12</v>
          </cell>
          <cell r="L146">
            <v>132545448</v>
          </cell>
          <cell r="M146">
            <v>0</v>
          </cell>
          <cell r="N146">
            <v>11045454</v>
          </cell>
          <cell r="O146">
            <v>11045454</v>
          </cell>
          <cell r="P146">
            <v>11045454</v>
          </cell>
          <cell r="Q146">
            <v>11045454</v>
          </cell>
          <cell r="R146">
            <v>11045454</v>
          </cell>
          <cell r="S146">
            <v>11045454</v>
          </cell>
          <cell r="T146">
            <v>11045454</v>
          </cell>
          <cell r="U146">
            <v>11045454</v>
          </cell>
          <cell r="V146">
            <v>11045454</v>
          </cell>
          <cell r="W146">
            <v>11045454</v>
          </cell>
          <cell r="X146">
            <v>11045454</v>
          </cell>
          <cell r="Y146">
            <v>11045454</v>
          </cell>
        </row>
        <row r="147">
          <cell r="B147">
            <v>145</v>
          </cell>
          <cell r="C147">
            <v>20</v>
          </cell>
          <cell r="D147">
            <v>401</v>
          </cell>
          <cell r="E147">
            <v>99</v>
          </cell>
          <cell r="F147">
            <v>0</v>
          </cell>
          <cell r="G147">
            <v>0</v>
          </cell>
          <cell r="H147" t="str">
            <v>Asistente Economico-Financiero</v>
          </cell>
          <cell r="I147">
            <v>8181818</v>
          </cell>
          <cell r="J147">
            <v>1</v>
          </cell>
          <cell r="K147">
            <v>12</v>
          </cell>
          <cell r="L147">
            <v>98181816</v>
          </cell>
          <cell r="M147">
            <v>0</v>
          </cell>
          <cell r="N147">
            <v>8181818</v>
          </cell>
          <cell r="O147">
            <v>8181818</v>
          </cell>
          <cell r="P147">
            <v>8181818</v>
          </cell>
          <cell r="Q147">
            <v>8181818</v>
          </cell>
          <cell r="R147">
            <v>8181818</v>
          </cell>
          <cell r="S147">
            <v>8181818</v>
          </cell>
          <cell r="T147">
            <v>8181818</v>
          </cell>
          <cell r="U147">
            <v>8181818</v>
          </cell>
          <cell r="V147">
            <v>8181818</v>
          </cell>
          <cell r="W147">
            <v>8181818</v>
          </cell>
          <cell r="X147">
            <v>8181818</v>
          </cell>
          <cell r="Y147">
            <v>8181818</v>
          </cell>
        </row>
        <row r="148">
          <cell r="B148">
            <v>145</v>
          </cell>
          <cell r="C148">
            <v>20</v>
          </cell>
          <cell r="D148">
            <v>401</v>
          </cell>
          <cell r="E148">
            <v>99</v>
          </cell>
          <cell r="F148">
            <v>0</v>
          </cell>
          <cell r="G148">
            <v>0</v>
          </cell>
          <cell r="H148" t="str">
            <v>Especialista en Gestión de Flota</v>
          </cell>
          <cell r="I148">
            <v>11045454</v>
          </cell>
          <cell r="J148">
            <v>1</v>
          </cell>
          <cell r="K148">
            <v>12</v>
          </cell>
          <cell r="L148">
            <v>132545448</v>
          </cell>
          <cell r="M148">
            <v>0</v>
          </cell>
          <cell r="N148">
            <v>11045454</v>
          </cell>
          <cell r="O148">
            <v>11045454</v>
          </cell>
          <cell r="P148">
            <v>11045454</v>
          </cell>
          <cell r="Q148">
            <v>11045454</v>
          </cell>
          <cell r="R148">
            <v>11045454</v>
          </cell>
          <cell r="S148">
            <v>11045454</v>
          </cell>
          <cell r="T148">
            <v>11045454</v>
          </cell>
          <cell r="U148">
            <v>11045454</v>
          </cell>
          <cell r="V148">
            <v>11045454</v>
          </cell>
          <cell r="W148">
            <v>11045454</v>
          </cell>
          <cell r="X148">
            <v>11045454</v>
          </cell>
          <cell r="Y148">
            <v>11045454</v>
          </cell>
        </row>
        <row r="149">
          <cell r="B149">
            <v>145</v>
          </cell>
          <cell r="C149">
            <v>20</v>
          </cell>
          <cell r="D149">
            <v>401</v>
          </cell>
          <cell r="E149">
            <v>99</v>
          </cell>
          <cell r="F149">
            <v>0</v>
          </cell>
          <cell r="G149">
            <v>0</v>
          </cell>
          <cell r="H149" t="str">
            <v>Especialista en Control operacional</v>
          </cell>
          <cell r="I149">
            <v>11045454</v>
          </cell>
          <cell r="J149">
            <v>1</v>
          </cell>
          <cell r="K149">
            <v>12</v>
          </cell>
          <cell r="L149">
            <v>132545448</v>
          </cell>
          <cell r="M149">
            <v>0</v>
          </cell>
          <cell r="N149">
            <v>11045454</v>
          </cell>
          <cell r="O149">
            <v>11045454</v>
          </cell>
          <cell r="P149">
            <v>11045454</v>
          </cell>
          <cell r="Q149">
            <v>11045454</v>
          </cell>
          <cell r="R149">
            <v>11045454</v>
          </cell>
          <cell r="S149">
            <v>11045454</v>
          </cell>
          <cell r="T149">
            <v>11045454</v>
          </cell>
          <cell r="U149">
            <v>11045454</v>
          </cell>
          <cell r="V149">
            <v>11045454</v>
          </cell>
          <cell r="W149">
            <v>11045454</v>
          </cell>
          <cell r="X149">
            <v>11045454</v>
          </cell>
          <cell r="Y149">
            <v>11045454</v>
          </cell>
        </row>
        <row r="150">
          <cell r="B150">
            <v>145</v>
          </cell>
          <cell r="C150">
            <v>20</v>
          </cell>
          <cell r="D150">
            <v>401</v>
          </cell>
          <cell r="E150">
            <v>99</v>
          </cell>
          <cell r="F150">
            <v>0</v>
          </cell>
          <cell r="G150">
            <v>0</v>
          </cell>
          <cell r="H150" t="str">
            <v>Especialista en Billetaje</v>
          </cell>
          <cell r="I150">
            <v>11045454</v>
          </cell>
          <cell r="J150">
            <v>1</v>
          </cell>
          <cell r="K150">
            <v>12</v>
          </cell>
          <cell r="L150">
            <v>132545448</v>
          </cell>
          <cell r="M150">
            <v>0</v>
          </cell>
          <cell r="N150">
            <v>11045454</v>
          </cell>
          <cell r="O150">
            <v>11045454</v>
          </cell>
          <cell r="P150">
            <v>11045454</v>
          </cell>
          <cell r="Q150">
            <v>11045454</v>
          </cell>
          <cell r="R150">
            <v>11045454</v>
          </cell>
          <cell r="S150">
            <v>11045454</v>
          </cell>
          <cell r="T150">
            <v>11045454</v>
          </cell>
          <cell r="U150">
            <v>11045454</v>
          </cell>
          <cell r="V150">
            <v>11045454</v>
          </cell>
          <cell r="W150">
            <v>11045454</v>
          </cell>
          <cell r="X150">
            <v>11045454</v>
          </cell>
          <cell r="Y150">
            <v>11045454</v>
          </cell>
        </row>
        <row r="151">
          <cell r="B151">
            <v>145</v>
          </cell>
          <cell r="C151">
            <v>20</v>
          </cell>
          <cell r="D151">
            <v>401</v>
          </cell>
          <cell r="E151">
            <v>99</v>
          </cell>
          <cell r="F151">
            <v>0</v>
          </cell>
          <cell r="G151">
            <v>0</v>
          </cell>
          <cell r="H151" t="str">
            <v>Especialista Social BTR</v>
          </cell>
          <cell r="I151">
            <v>11045454</v>
          </cell>
          <cell r="J151">
            <v>1</v>
          </cell>
          <cell r="K151">
            <v>12</v>
          </cell>
          <cell r="L151">
            <v>132545448</v>
          </cell>
          <cell r="M151">
            <v>0</v>
          </cell>
          <cell r="N151">
            <v>11045454</v>
          </cell>
          <cell r="O151">
            <v>11045454</v>
          </cell>
          <cell r="P151">
            <v>11045454</v>
          </cell>
          <cell r="Q151">
            <v>11045454</v>
          </cell>
          <cell r="R151">
            <v>11045454</v>
          </cell>
          <cell r="S151">
            <v>11045454</v>
          </cell>
          <cell r="T151">
            <v>11045454</v>
          </cell>
          <cell r="U151">
            <v>11045454</v>
          </cell>
          <cell r="V151">
            <v>11045454</v>
          </cell>
          <cell r="W151">
            <v>11045454</v>
          </cell>
          <cell r="X151">
            <v>11045454</v>
          </cell>
          <cell r="Y151">
            <v>11045454</v>
          </cell>
        </row>
        <row r="152">
          <cell r="B152">
            <v>145</v>
          </cell>
          <cell r="C152">
            <v>20</v>
          </cell>
          <cell r="D152">
            <v>401</v>
          </cell>
          <cell r="E152">
            <v>99</v>
          </cell>
          <cell r="F152">
            <v>0</v>
          </cell>
          <cell r="G152">
            <v>0</v>
          </cell>
          <cell r="H152" t="str">
            <v xml:space="preserve">Oficial de Obras Civiles BTR </v>
          </cell>
          <cell r="I152">
            <v>8181818</v>
          </cell>
          <cell r="J152">
            <v>1</v>
          </cell>
          <cell r="K152">
            <v>12</v>
          </cell>
          <cell r="L152">
            <v>98181816</v>
          </cell>
          <cell r="M152">
            <v>0</v>
          </cell>
          <cell r="N152">
            <v>8181818</v>
          </cell>
          <cell r="O152">
            <v>8181818</v>
          </cell>
          <cell r="P152">
            <v>8181818</v>
          </cell>
          <cell r="Q152">
            <v>8181818</v>
          </cell>
          <cell r="R152">
            <v>8181818</v>
          </cell>
          <cell r="S152">
            <v>8181818</v>
          </cell>
          <cell r="T152">
            <v>8181818</v>
          </cell>
          <cell r="U152">
            <v>8181818</v>
          </cell>
          <cell r="V152">
            <v>8181818</v>
          </cell>
          <cell r="W152">
            <v>8181818</v>
          </cell>
          <cell r="X152">
            <v>8181818</v>
          </cell>
          <cell r="Y152">
            <v>8181818</v>
          </cell>
        </row>
        <row r="153">
          <cell r="B153">
            <v>145</v>
          </cell>
          <cell r="C153">
            <v>20</v>
          </cell>
          <cell r="D153">
            <v>401</v>
          </cell>
          <cell r="E153">
            <v>99</v>
          </cell>
          <cell r="F153">
            <v>0</v>
          </cell>
          <cell r="G153">
            <v>0</v>
          </cell>
          <cell r="H153" t="str">
            <v xml:space="preserve">Especialista Juridico BRT </v>
          </cell>
          <cell r="I153">
            <v>11045454</v>
          </cell>
          <cell r="J153">
            <v>1</v>
          </cell>
          <cell r="K153">
            <v>12</v>
          </cell>
          <cell r="L153">
            <v>132545448</v>
          </cell>
          <cell r="M153">
            <v>0</v>
          </cell>
          <cell r="N153">
            <v>11045454</v>
          </cell>
          <cell r="O153">
            <v>11045454</v>
          </cell>
          <cell r="P153">
            <v>11045454</v>
          </cell>
          <cell r="Q153">
            <v>11045454</v>
          </cell>
          <cell r="R153">
            <v>11045454</v>
          </cell>
          <cell r="S153">
            <v>11045454</v>
          </cell>
          <cell r="T153">
            <v>11045454</v>
          </cell>
          <cell r="U153">
            <v>11045454</v>
          </cell>
          <cell r="V153">
            <v>11045454</v>
          </cell>
          <cell r="W153">
            <v>11045454</v>
          </cell>
          <cell r="X153">
            <v>11045454</v>
          </cell>
          <cell r="Y153">
            <v>11045454</v>
          </cell>
        </row>
        <row r="154">
          <cell r="B154">
            <v>145</v>
          </cell>
          <cell r="C154">
            <v>20</v>
          </cell>
          <cell r="D154">
            <v>401</v>
          </cell>
          <cell r="E154">
            <v>99</v>
          </cell>
          <cell r="F154">
            <v>0</v>
          </cell>
          <cell r="G154">
            <v>0</v>
          </cell>
          <cell r="H154" t="str">
            <v>Asistente del Especialista Social BTR</v>
          </cell>
          <cell r="I154">
            <v>3681818</v>
          </cell>
          <cell r="J154">
            <v>1</v>
          </cell>
          <cell r="K154">
            <v>12</v>
          </cell>
          <cell r="L154">
            <v>44181816</v>
          </cell>
          <cell r="M154">
            <v>0</v>
          </cell>
          <cell r="N154">
            <v>3681818</v>
          </cell>
          <cell r="O154">
            <v>3681818</v>
          </cell>
          <cell r="P154">
            <v>3681818</v>
          </cell>
          <cell r="Q154">
            <v>3681818</v>
          </cell>
          <cell r="R154">
            <v>3681818</v>
          </cell>
          <cell r="S154">
            <v>3681818</v>
          </cell>
          <cell r="T154">
            <v>3681818</v>
          </cell>
          <cell r="U154">
            <v>3681818</v>
          </cell>
          <cell r="V154">
            <v>3681818</v>
          </cell>
          <cell r="W154">
            <v>3681818</v>
          </cell>
          <cell r="X154">
            <v>3681818</v>
          </cell>
          <cell r="Y154">
            <v>3681818</v>
          </cell>
        </row>
        <row r="155">
          <cell r="B155">
            <v>145</v>
          </cell>
          <cell r="C155">
            <v>20</v>
          </cell>
          <cell r="D155">
            <v>401</v>
          </cell>
          <cell r="E155">
            <v>99</v>
          </cell>
          <cell r="F155">
            <v>0</v>
          </cell>
          <cell r="G155">
            <v>0</v>
          </cell>
          <cell r="H155" t="str">
            <v>Asistente del Especialista Social BTR</v>
          </cell>
          <cell r="I155">
            <v>3681818</v>
          </cell>
          <cell r="J155">
            <v>1</v>
          </cell>
          <cell r="K155">
            <v>12</v>
          </cell>
          <cell r="L155">
            <v>44181816</v>
          </cell>
          <cell r="M155">
            <v>0</v>
          </cell>
          <cell r="N155">
            <v>3681818</v>
          </cell>
          <cell r="O155">
            <v>3681818</v>
          </cell>
          <cell r="P155">
            <v>3681818</v>
          </cell>
          <cell r="Q155">
            <v>3681818</v>
          </cell>
          <cell r="R155">
            <v>3681818</v>
          </cell>
          <cell r="S155">
            <v>3681818</v>
          </cell>
          <cell r="T155">
            <v>3681818</v>
          </cell>
          <cell r="U155">
            <v>3681818</v>
          </cell>
          <cell r="V155">
            <v>3681818</v>
          </cell>
          <cell r="W155">
            <v>3681818</v>
          </cell>
          <cell r="X155">
            <v>3681818</v>
          </cell>
          <cell r="Y155">
            <v>3681818</v>
          </cell>
        </row>
        <row r="156">
          <cell r="B156">
            <v>145</v>
          </cell>
          <cell r="C156">
            <v>20</v>
          </cell>
          <cell r="D156">
            <v>401</v>
          </cell>
          <cell r="E156">
            <v>99</v>
          </cell>
          <cell r="F156">
            <v>0</v>
          </cell>
          <cell r="G156">
            <v>0</v>
          </cell>
          <cell r="H156" t="str">
            <v>Asistente del Especialista Social BTR</v>
          </cell>
          <cell r="I156">
            <v>3681818</v>
          </cell>
          <cell r="J156">
            <v>1</v>
          </cell>
          <cell r="K156">
            <v>12</v>
          </cell>
          <cell r="L156">
            <v>44181816</v>
          </cell>
          <cell r="M156">
            <v>0</v>
          </cell>
          <cell r="N156">
            <v>3681818</v>
          </cell>
          <cell r="O156">
            <v>3681818</v>
          </cell>
          <cell r="P156">
            <v>3681818</v>
          </cell>
          <cell r="Q156">
            <v>3681818</v>
          </cell>
          <cell r="R156">
            <v>3681818</v>
          </cell>
          <cell r="S156">
            <v>3681818</v>
          </cell>
          <cell r="T156">
            <v>3681818</v>
          </cell>
          <cell r="U156">
            <v>3681818</v>
          </cell>
          <cell r="V156">
            <v>3681818</v>
          </cell>
          <cell r="W156">
            <v>3681818</v>
          </cell>
          <cell r="X156">
            <v>3681818</v>
          </cell>
          <cell r="Y156">
            <v>3681818</v>
          </cell>
        </row>
        <row r="157">
          <cell r="B157">
            <v>145</v>
          </cell>
          <cell r="C157">
            <v>20</v>
          </cell>
          <cell r="D157">
            <v>401</v>
          </cell>
          <cell r="E157">
            <v>99</v>
          </cell>
          <cell r="F157">
            <v>0</v>
          </cell>
          <cell r="G157">
            <v>0</v>
          </cell>
          <cell r="H157" t="str">
            <v>Asistente del Especialista Social BTR</v>
          </cell>
          <cell r="I157">
            <v>3681818</v>
          </cell>
          <cell r="J157">
            <v>1</v>
          </cell>
          <cell r="K157">
            <v>12</v>
          </cell>
          <cell r="L157">
            <v>44181816</v>
          </cell>
          <cell r="M157">
            <v>0</v>
          </cell>
          <cell r="N157">
            <v>3681818</v>
          </cell>
          <cell r="O157">
            <v>3681818</v>
          </cell>
          <cell r="P157">
            <v>3681818</v>
          </cell>
          <cell r="Q157">
            <v>3681818</v>
          </cell>
          <cell r="R157">
            <v>3681818</v>
          </cell>
          <cell r="S157">
            <v>3681818</v>
          </cell>
          <cell r="T157">
            <v>3681818</v>
          </cell>
          <cell r="U157">
            <v>3681818</v>
          </cell>
          <cell r="V157">
            <v>3681818</v>
          </cell>
          <cell r="W157">
            <v>3681818</v>
          </cell>
          <cell r="X157">
            <v>3681818</v>
          </cell>
          <cell r="Y157">
            <v>3681818</v>
          </cell>
        </row>
        <row r="158">
          <cell r="B158">
            <v>145</v>
          </cell>
          <cell r="C158">
            <v>20</v>
          </cell>
          <cell r="D158">
            <v>401</v>
          </cell>
          <cell r="E158">
            <v>99</v>
          </cell>
          <cell r="F158">
            <v>0</v>
          </cell>
          <cell r="G158">
            <v>0</v>
          </cell>
          <cell r="H158" t="str">
            <v>Asistente del Especialista Social BTR</v>
          </cell>
          <cell r="I158">
            <v>3681818</v>
          </cell>
          <cell r="J158">
            <v>1</v>
          </cell>
          <cell r="K158">
            <v>12</v>
          </cell>
          <cell r="L158">
            <v>44181816</v>
          </cell>
          <cell r="M158">
            <v>0</v>
          </cell>
          <cell r="N158">
            <v>3681818</v>
          </cell>
          <cell r="O158">
            <v>3681818</v>
          </cell>
          <cell r="P158">
            <v>3681818</v>
          </cell>
          <cell r="Q158">
            <v>3681818</v>
          </cell>
          <cell r="R158">
            <v>3681818</v>
          </cell>
          <cell r="S158">
            <v>3681818</v>
          </cell>
          <cell r="T158">
            <v>3681818</v>
          </cell>
          <cell r="U158">
            <v>3681818</v>
          </cell>
          <cell r="V158">
            <v>3681818</v>
          </cell>
          <cell r="W158">
            <v>3681818</v>
          </cell>
          <cell r="X158">
            <v>3681818</v>
          </cell>
          <cell r="Y158">
            <v>3681818</v>
          </cell>
        </row>
        <row r="159">
          <cell r="B159">
            <v>145</v>
          </cell>
          <cell r="C159">
            <v>20</v>
          </cell>
          <cell r="D159">
            <v>401</v>
          </cell>
          <cell r="E159">
            <v>99</v>
          </cell>
          <cell r="F159">
            <v>0</v>
          </cell>
          <cell r="G159">
            <v>0</v>
          </cell>
          <cell r="H159" t="str">
            <v>Asistente del Especialista Social BTR</v>
          </cell>
          <cell r="I159">
            <v>3681818</v>
          </cell>
          <cell r="J159">
            <v>1</v>
          </cell>
          <cell r="K159">
            <v>12</v>
          </cell>
          <cell r="L159">
            <v>44181816</v>
          </cell>
          <cell r="M159">
            <v>0</v>
          </cell>
          <cell r="N159">
            <v>3681818</v>
          </cell>
          <cell r="O159">
            <v>3681818</v>
          </cell>
          <cell r="P159">
            <v>3681818</v>
          </cell>
          <cell r="Q159">
            <v>3681818</v>
          </cell>
          <cell r="R159">
            <v>3681818</v>
          </cell>
          <cell r="S159">
            <v>3681818</v>
          </cell>
          <cell r="T159">
            <v>3681818</v>
          </cell>
          <cell r="U159">
            <v>3681818</v>
          </cell>
          <cell r="V159">
            <v>3681818</v>
          </cell>
          <cell r="W159">
            <v>3681818</v>
          </cell>
          <cell r="X159">
            <v>3681818</v>
          </cell>
          <cell r="Y159">
            <v>3681818</v>
          </cell>
        </row>
        <row r="160">
          <cell r="B160">
            <v>145</v>
          </cell>
          <cell r="C160">
            <v>20</v>
          </cell>
          <cell r="D160">
            <v>401</v>
          </cell>
          <cell r="E160">
            <v>99</v>
          </cell>
          <cell r="F160">
            <v>0</v>
          </cell>
          <cell r="G160">
            <v>0</v>
          </cell>
          <cell r="H160" t="str">
            <v>Asistente del Especialista Social BTR</v>
          </cell>
          <cell r="I160">
            <v>3681818</v>
          </cell>
          <cell r="J160">
            <v>1</v>
          </cell>
          <cell r="K160">
            <v>12</v>
          </cell>
          <cell r="L160">
            <v>44181816</v>
          </cell>
          <cell r="M160">
            <v>0</v>
          </cell>
          <cell r="N160">
            <v>3681818</v>
          </cell>
          <cell r="O160">
            <v>3681818</v>
          </cell>
          <cell r="P160">
            <v>3681818</v>
          </cell>
          <cell r="Q160">
            <v>3681818</v>
          </cell>
          <cell r="R160">
            <v>3681818</v>
          </cell>
          <cell r="S160">
            <v>3681818</v>
          </cell>
          <cell r="T160">
            <v>3681818</v>
          </cell>
          <cell r="U160">
            <v>3681818</v>
          </cell>
          <cell r="V160">
            <v>3681818</v>
          </cell>
          <cell r="W160">
            <v>3681818</v>
          </cell>
          <cell r="X160">
            <v>3681818</v>
          </cell>
          <cell r="Y160">
            <v>3681818</v>
          </cell>
        </row>
        <row r="161">
          <cell r="B161">
            <v>260</v>
          </cell>
          <cell r="C161">
            <v>20</v>
          </cell>
          <cell r="D161">
            <v>13</v>
          </cell>
          <cell r="E161">
            <v>99</v>
          </cell>
          <cell r="F161" t="str">
            <v>SERVICIOS TECNICOS Y PROFESIONALES</v>
          </cell>
          <cell r="G161">
            <v>0</v>
          </cell>
          <cell r="H161">
            <v>0</v>
          </cell>
          <cell r="I161">
            <v>0</v>
          </cell>
          <cell r="J161">
            <v>0</v>
          </cell>
          <cell r="K161">
            <v>0</v>
          </cell>
          <cell r="L161">
            <v>1185825000</v>
          </cell>
          <cell r="M161">
            <v>0</v>
          </cell>
          <cell r="N161">
            <v>0</v>
          </cell>
          <cell r="O161">
            <v>0</v>
          </cell>
          <cell r="P161">
            <v>4500000</v>
          </cell>
          <cell r="Q161">
            <v>28500000</v>
          </cell>
          <cell r="R161">
            <v>38500000</v>
          </cell>
          <cell r="S161">
            <v>61000000</v>
          </cell>
          <cell r="T161">
            <v>56480000</v>
          </cell>
          <cell r="U161">
            <v>73770000</v>
          </cell>
          <cell r="V161">
            <v>141500000</v>
          </cell>
          <cell r="W161">
            <v>267625000</v>
          </cell>
          <cell r="X161">
            <v>283630000</v>
          </cell>
          <cell r="Y161">
            <v>230320000</v>
          </cell>
        </row>
        <row r="162">
          <cell r="B162">
            <v>260</v>
          </cell>
          <cell r="C162">
            <v>20</v>
          </cell>
          <cell r="D162">
            <v>13</v>
          </cell>
          <cell r="E162">
            <v>99</v>
          </cell>
          <cell r="F162">
            <v>0</v>
          </cell>
          <cell r="G162">
            <v>0</v>
          </cell>
          <cell r="H162" t="str">
            <v>Proyecto de cuartel de la patrulla caminera</v>
          </cell>
          <cell r="I162">
            <v>19320000</v>
          </cell>
          <cell r="J162">
            <v>1</v>
          </cell>
          <cell r="K162">
            <v>1</v>
          </cell>
          <cell r="L162">
            <v>19320000</v>
          </cell>
          <cell r="M162">
            <v>0</v>
          </cell>
          <cell r="N162">
            <v>0</v>
          </cell>
          <cell r="O162">
            <v>0</v>
          </cell>
          <cell r="P162">
            <v>0</v>
          </cell>
          <cell r="Q162">
            <v>0</v>
          </cell>
          <cell r="R162">
            <v>0</v>
          </cell>
          <cell r="S162">
            <v>0</v>
          </cell>
          <cell r="T162">
            <v>0</v>
          </cell>
          <cell r="U162">
            <v>10000000</v>
          </cell>
          <cell r="V162">
            <v>3000000</v>
          </cell>
          <cell r="W162">
            <v>3000000</v>
          </cell>
          <cell r="X162">
            <v>3320000</v>
          </cell>
          <cell r="Y162">
            <v>0</v>
          </cell>
        </row>
        <row r="163">
          <cell r="B163">
            <v>260</v>
          </cell>
          <cell r="C163">
            <v>20</v>
          </cell>
          <cell r="D163">
            <v>13</v>
          </cell>
          <cell r="E163">
            <v>99</v>
          </cell>
          <cell r="F163">
            <v>0</v>
          </cell>
          <cell r="G163">
            <v>0</v>
          </cell>
          <cell r="H163" t="str">
            <v xml:space="preserve"> Fiscalización para la Concesión de Transporte</v>
          </cell>
          <cell r="I163">
            <v>145455000</v>
          </cell>
          <cell r="J163">
            <v>1</v>
          </cell>
          <cell r="K163">
            <v>1</v>
          </cell>
          <cell r="L163">
            <v>145455000</v>
          </cell>
          <cell r="M163">
            <v>0</v>
          </cell>
          <cell r="N163">
            <v>0</v>
          </cell>
          <cell r="O163">
            <v>0</v>
          </cell>
          <cell r="P163">
            <v>0</v>
          </cell>
          <cell r="Q163">
            <v>0</v>
          </cell>
          <cell r="R163">
            <v>0</v>
          </cell>
          <cell r="S163">
            <v>0</v>
          </cell>
          <cell r="T163">
            <v>0</v>
          </cell>
          <cell r="U163">
            <v>0</v>
          </cell>
          <cell r="V163">
            <v>15000000</v>
          </cell>
          <cell r="W163">
            <v>50000000</v>
          </cell>
          <cell r="X163">
            <v>50000000</v>
          </cell>
          <cell r="Y163">
            <v>30455000</v>
          </cell>
        </row>
        <row r="164">
          <cell r="B164">
            <v>260</v>
          </cell>
          <cell r="C164">
            <v>20</v>
          </cell>
          <cell r="D164">
            <v>13</v>
          </cell>
          <cell r="E164">
            <v>99</v>
          </cell>
          <cell r="F164">
            <v>0</v>
          </cell>
          <cell r="G164">
            <v>0</v>
          </cell>
          <cell r="H164" t="str">
            <v>Fiscalización de la Concesión de Billetaje</v>
          </cell>
          <cell r="I164">
            <v>163635000</v>
          </cell>
          <cell r="J164">
            <v>1</v>
          </cell>
          <cell r="K164">
            <v>1</v>
          </cell>
          <cell r="L164">
            <v>163635000</v>
          </cell>
          <cell r="M164">
            <v>0</v>
          </cell>
          <cell r="N164">
            <v>0</v>
          </cell>
          <cell r="O164">
            <v>0</v>
          </cell>
          <cell r="P164">
            <v>0</v>
          </cell>
          <cell r="Q164">
            <v>0</v>
          </cell>
          <cell r="R164">
            <v>0</v>
          </cell>
          <cell r="S164">
            <v>0</v>
          </cell>
          <cell r="T164">
            <v>0</v>
          </cell>
          <cell r="U164">
            <v>0</v>
          </cell>
          <cell r="V164">
            <v>16000000</v>
          </cell>
          <cell r="W164">
            <v>60000000</v>
          </cell>
          <cell r="X164">
            <v>60000000</v>
          </cell>
          <cell r="Y164">
            <v>27635000</v>
          </cell>
        </row>
        <row r="165">
          <cell r="B165">
            <v>260</v>
          </cell>
          <cell r="C165">
            <v>20</v>
          </cell>
          <cell r="D165">
            <v>13</v>
          </cell>
          <cell r="E165">
            <v>99</v>
          </cell>
          <cell r="F165">
            <v>0</v>
          </cell>
          <cell r="G165">
            <v>0</v>
          </cell>
          <cell r="H165" t="str">
            <v>Servicios de fiscalización (Optimización de la flota excedente)</v>
          </cell>
          <cell r="I165">
            <v>352000000</v>
          </cell>
          <cell r="J165">
            <v>1</v>
          </cell>
          <cell r="K165">
            <v>1</v>
          </cell>
          <cell r="L165">
            <v>352000000</v>
          </cell>
          <cell r="M165">
            <v>0</v>
          </cell>
          <cell r="N165">
            <v>0</v>
          </cell>
          <cell r="O165">
            <v>0</v>
          </cell>
          <cell r="P165">
            <v>0</v>
          </cell>
          <cell r="Q165">
            <v>0</v>
          </cell>
          <cell r="R165">
            <v>0</v>
          </cell>
          <cell r="S165">
            <v>0</v>
          </cell>
          <cell r="T165">
            <v>0</v>
          </cell>
          <cell r="U165">
            <v>0</v>
          </cell>
          <cell r="V165">
            <v>50000000</v>
          </cell>
          <cell r="W165">
            <v>90000000</v>
          </cell>
          <cell r="X165">
            <v>90000000</v>
          </cell>
          <cell r="Y165">
            <v>122000000</v>
          </cell>
        </row>
        <row r="166">
          <cell r="B166">
            <v>260</v>
          </cell>
          <cell r="C166">
            <v>20</v>
          </cell>
          <cell r="D166">
            <v>13</v>
          </cell>
          <cell r="E166">
            <v>99</v>
          </cell>
          <cell r="F166">
            <v>0</v>
          </cell>
          <cell r="G166" t="str">
            <v>Nuevo</v>
          </cell>
          <cell r="H166" t="str">
            <v xml:space="preserve">Asesoría para la implementación del sistema </v>
          </cell>
          <cell r="I166">
            <v>45455000</v>
          </cell>
          <cell r="J166">
            <v>1</v>
          </cell>
          <cell r="K166">
            <v>1</v>
          </cell>
          <cell r="L166">
            <v>45455000</v>
          </cell>
          <cell r="M166">
            <v>0</v>
          </cell>
          <cell r="N166">
            <v>0</v>
          </cell>
          <cell r="O166">
            <v>0</v>
          </cell>
          <cell r="P166">
            <v>0</v>
          </cell>
          <cell r="Q166">
            <v>0</v>
          </cell>
          <cell r="R166">
            <v>0</v>
          </cell>
          <cell r="S166">
            <v>0</v>
          </cell>
          <cell r="T166">
            <v>0</v>
          </cell>
          <cell r="U166">
            <v>5000000</v>
          </cell>
          <cell r="V166">
            <v>10000000</v>
          </cell>
          <cell r="W166">
            <v>10000000</v>
          </cell>
          <cell r="X166">
            <v>10000000</v>
          </cell>
          <cell r="Y166">
            <v>10455000</v>
          </cell>
        </row>
        <row r="167">
          <cell r="B167">
            <v>260</v>
          </cell>
          <cell r="C167">
            <v>20</v>
          </cell>
          <cell r="D167">
            <v>13</v>
          </cell>
          <cell r="E167">
            <v>99</v>
          </cell>
          <cell r="F167">
            <v>0</v>
          </cell>
          <cell r="G167">
            <v>0</v>
          </cell>
          <cell r="H167" t="str">
            <v>Desarrollo de capacidad de investigación en la Universidad</v>
          </cell>
          <cell r="I167">
            <v>56820000</v>
          </cell>
          <cell r="J167">
            <v>1</v>
          </cell>
          <cell r="K167">
            <v>1</v>
          </cell>
          <cell r="L167">
            <v>56820000</v>
          </cell>
          <cell r="M167">
            <v>0</v>
          </cell>
          <cell r="N167">
            <v>0</v>
          </cell>
          <cell r="O167">
            <v>0</v>
          </cell>
          <cell r="P167">
            <v>0</v>
          </cell>
          <cell r="Q167">
            <v>0</v>
          </cell>
          <cell r="R167">
            <v>0</v>
          </cell>
          <cell r="S167">
            <v>0</v>
          </cell>
          <cell r="T167">
            <v>5000000</v>
          </cell>
          <cell r="U167">
            <v>5000000</v>
          </cell>
          <cell r="V167">
            <v>5000000</v>
          </cell>
          <cell r="W167">
            <v>15000000</v>
          </cell>
          <cell r="X167">
            <v>15000000</v>
          </cell>
          <cell r="Y167">
            <v>11820000</v>
          </cell>
        </row>
        <row r="168">
          <cell r="B168">
            <v>260</v>
          </cell>
          <cell r="C168">
            <v>20</v>
          </cell>
          <cell r="D168">
            <v>13</v>
          </cell>
          <cell r="E168">
            <v>99</v>
          </cell>
          <cell r="F168">
            <v>0</v>
          </cell>
          <cell r="G168">
            <v>0</v>
          </cell>
          <cell r="H168" t="str">
            <v>Manuales de Procedimiento de Operación del Sistema BRT</v>
          </cell>
          <cell r="I168">
            <v>56820000</v>
          </cell>
          <cell r="J168">
            <v>1</v>
          </cell>
          <cell r="K168">
            <v>1</v>
          </cell>
          <cell r="L168">
            <v>56820000</v>
          </cell>
          <cell r="M168">
            <v>0</v>
          </cell>
          <cell r="N168">
            <v>0</v>
          </cell>
          <cell r="O168">
            <v>0</v>
          </cell>
          <cell r="P168">
            <v>0</v>
          </cell>
          <cell r="Q168">
            <v>0</v>
          </cell>
          <cell r="R168">
            <v>0</v>
          </cell>
          <cell r="S168">
            <v>0</v>
          </cell>
          <cell r="T168">
            <v>0</v>
          </cell>
          <cell r="U168">
            <v>0</v>
          </cell>
          <cell r="V168">
            <v>0</v>
          </cell>
          <cell r="W168">
            <v>0</v>
          </cell>
          <cell r="X168">
            <v>30000000</v>
          </cell>
          <cell r="Y168">
            <v>26820000</v>
          </cell>
        </row>
        <row r="169">
          <cell r="B169">
            <v>260</v>
          </cell>
          <cell r="C169">
            <v>20</v>
          </cell>
          <cell r="D169">
            <v>13</v>
          </cell>
          <cell r="E169">
            <v>99</v>
          </cell>
          <cell r="F169">
            <v>0</v>
          </cell>
          <cell r="G169">
            <v>0</v>
          </cell>
          <cell r="H169" t="str">
            <v>Capacitación Empresarial y Asistencia Técnica a Empresas de Transporte</v>
          </cell>
          <cell r="I169">
            <v>13635000</v>
          </cell>
          <cell r="J169">
            <v>1</v>
          </cell>
          <cell r="K169">
            <v>1</v>
          </cell>
          <cell r="L169">
            <v>13635000</v>
          </cell>
          <cell r="M169">
            <v>0</v>
          </cell>
          <cell r="N169">
            <v>0</v>
          </cell>
          <cell r="O169">
            <v>0</v>
          </cell>
          <cell r="P169">
            <v>0</v>
          </cell>
          <cell r="Q169">
            <v>0</v>
          </cell>
          <cell r="R169">
            <v>0</v>
          </cell>
          <cell r="S169">
            <v>0</v>
          </cell>
          <cell r="T169">
            <v>0</v>
          </cell>
          <cell r="U169">
            <v>5000000</v>
          </cell>
          <cell r="V169">
            <v>2500000</v>
          </cell>
          <cell r="W169">
            <v>2500000</v>
          </cell>
          <cell r="X169">
            <v>2500000</v>
          </cell>
          <cell r="Y169">
            <v>1135000</v>
          </cell>
        </row>
        <row r="170">
          <cell r="B170">
            <v>260</v>
          </cell>
          <cell r="C170">
            <v>20</v>
          </cell>
          <cell r="D170">
            <v>13</v>
          </cell>
          <cell r="E170">
            <v>99</v>
          </cell>
          <cell r="F170">
            <v>0</v>
          </cell>
          <cell r="G170">
            <v>0</v>
          </cell>
          <cell r="H170" t="str">
            <v xml:space="preserve">Ejecución del Plan Estrategico de Comunicación </v>
          </cell>
          <cell r="I170">
            <v>202125000</v>
          </cell>
          <cell r="J170">
            <v>1</v>
          </cell>
          <cell r="K170">
            <v>1</v>
          </cell>
          <cell r="L170">
            <v>202125000</v>
          </cell>
          <cell r="M170">
            <v>0</v>
          </cell>
          <cell r="N170">
            <v>0</v>
          </cell>
          <cell r="O170">
            <v>0</v>
          </cell>
          <cell r="P170">
            <v>0</v>
          </cell>
          <cell r="Q170">
            <v>25000000</v>
          </cell>
          <cell r="R170">
            <v>30000000</v>
          </cell>
          <cell r="S170">
            <v>30000000</v>
          </cell>
          <cell r="T170">
            <v>30000000</v>
          </cell>
          <cell r="U170">
            <v>30000000</v>
          </cell>
          <cell r="V170">
            <v>30000000</v>
          </cell>
          <cell r="W170">
            <v>27125000</v>
          </cell>
          <cell r="X170">
            <v>0</v>
          </cell>
          <cell r="Y170">
            <v>0</v>
          </cell>
        </row>
        <row r="171">
          <cell r="B171">
            <v>260</v>
          </cell>
          <cell r="C171">
            <v>20</v>
          </cell>
          <cell r="D171">
            <v>13</v>
          </cell>
          <cell r="E171">
            <v>99</v>
          </cell>
          <cell r="F171">
            <v>0</v>
          </cell>
          <cell r="G171">
            <v>0</v>
          </cell>
          <cell r="H171" t="str">
            <v>Diseño de Implementación Social</v>
          </cell>
          <cell r="I171">
            <v>19090000</v>
          </cell>
          <cell r="J171">
            <v>1</v>
          </cell>
          <cell r="K171">
            <v>1</v>
          </cell>
          <cell r="L171">
            <v>19090000</v>
          </cell>
          <cell r="M171">
            <v>0</v>
          </cell>
          <cell r="N171">
            <v>0</v>
          </cell>
          <cell r="O171">
            <v>0</v>
          </cell>
          <cell r="P171">
            <v>3000000</v>
          </cell>
          <cell r="Q171">
            <v>2000000</v>
          </cell>
          <cell r="R171">
            <v>2000000</v>
          </cell>
          <cell r="S171">
            <v>2000000</v>
          </cell>
          <cell r="T171">
            <v>2000000</v>
          </cell>
          <cell r="U171">
            <v>8090000</v>
          </cell>
          <cell r="V171">
            <v>0</v>
          </cell>
          <cell r="W171">
            <v>0</v>
          </cell>
          <cell r="X171">
            <v>0</v>
          </cell>
          <cell r="Y171">
            <v>0</v>
          </cell>
        </row>
        <row r="172">
          <cell r="B172">
            <v>260</v>
          </cell>
          <cell r="C172">
            <v>20</v>
          </cell>
          <cell r="D172">
            <v>13</v>
          </cell>
          <cell r="E172">
            <v>99</v>
          </cell>
          <cell r="F172">
            <v>0</v>
          </cell>
          <cell r="G172">
            <v>0</v>
          </cell>
          <cell r="H172" t="str">
            <v>Diseño de Implementación Social</v>
          </cell>
          <cell r="I172">
            <v>8180000</v>
          </cell>
          <cell r="J172">
            <v>1</v>
          </cell>
          <cell r="K172">
            <v>1</v>
          </cell>
          <cell r="L172">
            <v>8180000</v>
          </cell>
          <cell r="M172">
            <v>0</v>
          </cell>
          <cell r="N172">
            <v>0</v>
          </cell>
          <cell r="O172">
            <v>0</v>
          </cell>
          <cell r="P172">
            <v>1500000</v>
          </cell>
          <cell r="Q172">
            <v>1500000</v>
          </cell>
          <cell r="R172">
            <v>1500000</v>
          </cell>
          <cell r="S172">
            <v>1500000</v>
          </cell>
          <cell r="T172">
            <v>1500000</v>
          </cell>
          <cell r="U172">
            <v>680000</v>
          </cell>
          <cell r="V172">
            <v>0</v>
          </cell>
          <cell r="W172">
            <v>0</v>
          </cell>
          <cell r="X172">
            <v>0</v>
          </cell>
          <cell r="Y172">
            <v>0</v>
          </cell>
        </row>
        <row r="173">
          <cell r="B173">
            <v>260</v>
          </cell>
          <cell r="C173">
            <v>20</v>
          </cell>
          <cell r="D173">
            <v>13</v>
          </cell>
          <cell r="E173">
            <v>99</v>
          </cell>
          <cell r="F173">
            <v>0</v>
          </cell>
          <cell r="G173">
            <v>0</v>
          </cell>
          <cell r="H173" t="str">
            <v>Consultorías externas para la UEEP</v>
          </cell>
          <cell r="I173">
            <v>35765000</v>
          </cell>
          <cell r="J173">
            <v>1</v>
          </cell>
          <cell r="K173">
            <v>1</v>
          </cell>
          <cell r="L173">
            <v>35765000</v>
          </cell>
          <cell r="M173">
            <v>0</v>
          </cell>
          <cell r="N173">
            <v>0</v>
          </cell>
          <cell r="O173">
            <v>0</v>
          </cell>
          <cell r="P173">
            <v>0</v>
          </cell>
          <cell r="Q173">
            <v>0</v>
          </cell>
          <cell r="R173">
            <v>0</v>
          </cell>
          <cell r="S173">
            <v>10000000</v>
          </cell>
          <cell r="T173">
            <v>5000000</v>
          </cell>
          <cell r="U173">
            <v>5000000</v>
          </cell>
          <cell r="V173">
            <v>5000000</v>
          </cell>
          <cell r="W173">
            <v>5000000</v>
          </cell>
          <cell r="X173">
            <v>5765000</v>
          </cell>
          <cell r="Y173">
            <v>0</v>
          </cell>
        </row>
        <row r="174">
          <cell r="B174">
            <v>260</v>
          </cell>
          <cell r="C174">
            <v>20</v>
          </cell>
          <cell r="D174">
            <v>13</v>
          </cell>
          <cell r="E174">
            <v>99</v>
          </cell>
          <cell r="F174">
            <v>0</v>
          </cell>
          <cell r="G174">
            <v>0</v>
          </cell>
          <cell r="H174" t="str">
            <v xml:space="preserve"> Consultoría de apoyo para supervisiones</v>
          </cell>
          <cell r="I174">
            <v>47045000</v>
          </cell>
          <cell r="J174">
            <v>1</v>
          </cell>
          <cell r="K174">
            <v>1</v>
          </cell>
          <cell r="L174">
            <v>47045000</v>
          </cell>
          <cell r="M174">
            <v>0</v>
          </cell>
          <cell r="N174">
            <v>0</v>
          </cell>
          <cell r="O174">
            <v>0</v>
          </cell>
          <cell r="P174">
            <v>0</v>
          </cell>
          <cell r="Q174">
            <v>0</v>
          </cell>
          <cell r="R174">
            <v>0</v>
          </cell>
          <cell r="S174">
            <v>10000000</v>
          </cell>
          <cell r="T174">
            <v>5000000</v>
          </cell>
          <cell r="U174">
            <v>5000000</v>
          </cell>
          <cell r="V174">
            <v>5000000</v>
          </cell>
          <cell r="W174">
            <v>5000000</v>
          </cell>
          <cell r="X174">
            <v>17045000</v>
          </cell>
          <cell r="Y174">
            <v>0</v>
          </cell>
        </row>
        <row r="175">
          <cell r="B175">
            <v>260</v>
          </cell>
          <cell r="C175">
            <v>20</v>
          </cell>
          <cell r="D175">
            <v>13</v>
          </cell>
          <cell r="E175">
            <v>99</v>
          </cell>
          <cell r="F175">
            <v>0</v>
          </cell>
          <cell r="G175">
            <v>0</v>
          </cell>
          <cell r="H175" t="str">
            <v>Contratación de firma independiente para auditoría de Estados Financieros del Programa</v>
          </cell>
          <cell r="I175">
            <v>20480000</v>
          </cell>
          <cell r="J175">
            <v>1</v>
          </cell>
          <cell r="K175">
            <v>1</v>
          </cell>
          <cell r="L175">
            <v>20480000</v>
          </cell>
          <cell r="M175">
            <v>0</v>
          </cell>
          <cell r="N175">
            <v>0</v>
          </cell>
          <cell r="O175">
            <v>0</v>
          </cell>
          <cell r="P175">
            <v>0</v>
          </cell>
          <cell r="Q175">
            <v>0</v>
          </cell>
          <cell r="R175">
            <v>5000000</v>
          </cell>
          <cell r="S175">
            <v>7500000</v>
          </cell>
          <cell r="T175">
            <v>7980000</v>
          </cell>
          <cell r="U175">
            <v>0</v>
          </cell>
          <cell r="V175">
            <v>0</v>
          </cell>
          <cell r="W175">
            <v>0</v>
          </cell>
          <cell r="X175">
            <v>0</v>
          </cell>
          <cell r="Y175">
            <v>0</v>
          </cell>
        </row>
        <row r="176">
          <cell r="B176">
            <v>260</v>
          </cell>
          <cell r="C176">
            <v>20</v>
          </cell>
          <cell r="D176">
            <v>401</v>
          </cell>
          <cell r="E176">
            <v>99</v>
          </cell>
          <cell r="F176" t="str">
            <v>SERVICIOS TECNICOS Y PROFESIONALES</v>
          </cell>
          <cell r="G176">
            <v>0</v>
          </cell>
          <cell r="H176">
            <v>0</v>
          </cell>
          <cell r="I176">
            <v>0</v>
          </cell>
          <cell r="J176">
            <v>0</v>
          </cell>
          <cell r="K176">
            <v>0</v>
          </cell>
          <cell r="L176">
            <v>6000225000</v>
          </cell>
          <cell r="M176">
            <v>0</v>
          </cell>
          <cell r="N176">
            <v>0</v>
          </cell>
          <cell r="O176">
            <v>0</v>
          </cell>
          <cell r="P176">
            <v>40000000</v>
          </cell>
          <cell r="Q176">
            <v>125000000</v>
          </cell>
          <cell r="R176">
            <v>325000000</v>
          </cell>
          <cell r="S176">
            <v>525000000</v>
          </cell>
          <cell r="T176">
            <v>489670000</v>
          </cell>
          <cell r="U176">
            <v>670910000</v>
          </cell>
          <cell r="V176">
            <v>946820000</v>
          </cell>
          <cell r="W176">
            <v>930375000</v>
          </cell>
          <cell r="X176">
            <v>1176270000</v>
          </cell>
          <cell r="Y176">
            <v>771180000</v>
          </cell>
        </row>
        <row r="177">
          <cell r="B177">
            <v>260</v>
          </cell>
          <cell r="C177">
            <v>20</v>
          </cell>
          <cell r="D177">
            <v>401</v>
          </cell>
          <cell r="E177">
            <v>99</v>
          </cell>
          <cell r="F177">
            <v>0</v>
          </cell>
          <cell r="G177">
            <v>0</v>
          </cell>
          <cell r="H177" t="str">
            <v>Proyecto de cuartel de la patrulla caminera</v>
          </cell>
          <cell r="I177">
            <v>193180000</v>
          </cell>
          <cell r="J177">
            <v>1</v>
          </cell>
          <cell r="K177">
            <v>1</v>
          </cell>
          <cell r="L177">
            <v>193180000</v>
          </cell>
          <cell r="M177">
            <v>0</v>
          </cell>
          <cell r="N177">
            <v>0</v>
          </cell>
          <cell r="O177">
            <v>0</v>
          </cell>
          <cell r="P177">
            <v>0</v>
          </cell>
          <cell r="Q177">
            <v>0</v>
          </cell>
          <cell r="R177">
            <v>0</v>
          </cell>
          <cell r="S177">
            <v>0</v>
          </cell>
          <cell r="T177">
            <v>0</v>
          </cell>
          <cell r="U177">
            <v>100000000</v>
          </cell>
          <cell r="V177">
            <v>30000000</v>
          </cell>
          <cell r="W177">
            <v>30000000</v>
          </cell>
          <cell r="X177">
            <v>33180000</v>
          </cell>
          <cell r="Y177">
            <v>0</v>
          </cell>
        </row>
        <row r="178">
          <cell r="B178">
            <v>260</v>
          </cell>
          <cell r="C178">
            <v>20</v>
          </cell>
          <cell r="D178">
            <v>401</v>
          </cell>
          <cell r="E178">
            <v>99</v>
          </cell>
          <cell r="F178">
            <v>0</v>
          </cell>
          <cell r="G178">
            <v>0</v>
          </cell>
          <cell r="H178" t="str">
            <v xml:space="preserve"> Fiscalización para la Concesión de Transporte</v>
          </cell>
          <cell r="I178">
            <v>354545000</v>
          </cell>
          <cell r="J178">
            <v>1</v>
          </cell>
          <cell r="K178">
            <v>1</v>
          </cell>
          <cell r="L178">
            <v>354545000</v>
          </cell>
          <cell r="M178">
            <v>0</v>
          </cell>
          <cell r="N178">
            <v>0</v>
          </cell>
          <cell r="O178">
            <v>0</v>
          </cell>
          <cell r="P178">
            <v>0</v>
          </cell>
          <cell r="Q178">
            <v>0</v>
          </cell>
          <cell r="R178">
            <v>0</v>
          </cell>
          <cell r="S178">
            <v>0</v>
          </cell>
          <cell r="T178">
            <v>0</v>
          </cell>
          <cell r="U178">
            <v>0</v>
          </cell>
          <cell r="V178">
            <v>150000000</v>
          </cell>
          <cell r="W178">
            <v>75000000</v>
          </cell>
          <cell r="X178">
            <v>75000000</v>
          </cell>
          <cell r="Y178">
            <v>54545000</v>
          </cell>
        </row>
        <row r="179">
          <cell r="B179">
            <v>260</v>
          </cell>
          <cell r="C179">
            <v>20</v>
          </cell>
          <cell r="D179">
            <v>401</v>
          </cell>
          <cell r="E179">
            <v>99</v>
          </cell>
          <cell r="F179">
            <v>0</v>
          </cell>
          <cell r="G179">
            <v>0</v>
          </cell>
          <cell r="H179" t="str">
            <v>Fiscalización de la Concesión de Billetaje</v>
          </cell>
          <cell r="I179">
            <v>536365000</v>
          </cell>
          <cell r="J179">
            <v>1</v>
          </cell>
          <cell r="K179">
            <v>1</v>
          </cell>
          <cell r="L179">
            <v>536365000</v>
          </cell>
          <cell r="M179">
            <v>0</v>
          </cell>
          <cell r="N179">
            <v>0</v>
          </cell>
          <cell r="O179">
            <v>0</v>
          </cell>
          <cell r="P179">
            <v>0</v>
          </cell>
          <cell r="Q179">
            <v>0</v>
          </cell>
          <cell r="R179">
            <v>0</v>
          </cell>
          <cell r="S179">
            <v>0</v>
          </cell>
          <cell r="T179">
            <v>0</v>
          </cell>
          <cell r="U179">
            <v>0</v>
          </cell>
          <cell r="V179">
            <v>160000000</v>
          </cell>
          <cell r="W179">
            <v>100000000</v>
          </cell>
          <cell r="X179">
            <v>100000000</v>
          </cell>
          <cell r="Y179">
            <v>176365000</v>
          </cell>
        </row>
        <row r="180">
          <cell r="B180">
            <v>260</v>
          </cell>
          <cell r="C180">
            <v>20</v>
          </cell>
          <cell r="D180">
            <v>401</v>
          </cell>
          <cell r="E180">
            <v>99</v>
          </cell>
          <cell r="F180">
            <v>0</v>
          </cell>
          <cell r="G180">
            <v>0</v>
          </cell>
          <cell r="H180" t="str">
            <v>Servicios de fiscalización (Optimización de la flota excedente)</v>
          </cell>
          <cell r="I180">
            <v>248000000</v>
          </cell>
          <cell r="J180">
            <v>1</v>
          </cell>
          <cell r="K180">
            <v>1</v>
          </cell>
          <cell r="L180">
            <v>248000000</v>
          </cell>
          <cell r="M180">
            <v>0</v>
          </cell>
          <cell r="N180">
            <v>0</v>
          </cell>
          <cell r="O180">
            <v>0</v>
          </cell>
          <cell r="P180">
            <v>0</v>
          </cell>
          <cell r="Q180">
            <v>0</v>
          </cell>
          <cell r="R180">
            <v>0</v>
          </cell>
          <cell r="S180">
            <v>0</v>
          </cell>
          <cell r="T180">
            <v>0</v>
          </cell>
          <cell r="U180">
            <v>0</v>
          </cell>
          <cell r="V180">
            <v>50000000</v>
          </cell>
          <cell r="W180">
            <v>80000000</v>
          </cell>
          <cell r="X180">
            <v>80000000</v>
          </cell>
          <cell r="Y180">
            <v>38000000</v>
          </cell>
        </row>
        <row r="181">
          <cell r="B181">
            <v>260</v>
          </cell>
          <cell r="C181">
            <v>20</v>
          </cell>
          <cell r="D181">
            <v>401</v>
          </cell>
          <cell r="E181">
            <v>99</v>
          </cell>
          <cell r="F181">
            <v>0</v>
          </cell>
          <cell r="G181">
            <v>0</v>
          </cell>
          <cell r="H181" t="str">
            <v xml:space="preserve">Asesoría para la implementación del sistema </v>
          </cell>
          <cell r="I181">
            <v>454545000</v>
          </cell>
          <cell r="J181">
            <v>1</v>
          </cell>
          <cell r="K181">
            <v>1</v>
          </cell>
          <cell r="L181">
            <v>454545000</v>
          </cell>
          <cell r="M181">
            <v>0</v>
          </cell>
          <cell r="N181">
            <v>0</v>
          </cell>
          <cell r="O181">
            <v>0</v>
          </cell>
          <cell r="P181">
            <v>0</v>
          </cell>
          <cell r="Q181">
            <v>0</v>
          </cell>
          <cell r="R181">
            <v>0</v>
          </cell>
          <cell r="S181">
            <v>0</v>
          </cell>
          <cell r="T181">
            <v>0</v>
          </cell>
          <cell r="U181">
            <v>50000000</v>
          </cell>
          <cell r="V181">
            <v>100000000</v>
          </cell>
          <cell r="W181">
            <v>100000000</v>
          </cell>
          <cell r="X181">
            <v>100000000</v>
          </cell>
          <cell r="Y181">
            <v>104545000</v>
          </cell>
        </row>
        <row r="182">
          <cell r="B182">
            <v>260</v>
          </cell>
          <cell r="C182">
            <v>20</v>
          </cell>
          <cell r="D182">
            <v>401</v>
          </cell>
          <cell r="E182">
            <v>99</v>
          </cell>
          <cell r="F182">
            <v>0</v>
          </cell>
          <cell r="G182">
            <v>0</v>
          </cell>
          <cell r="H182" t="str">
            <v>Desarrollo de capacidad de investigación en la Universidad</v>
          </cell>
          <cell r="I182">
            <v>568180000</v>
          </cell>
          <cell r="J182">
            <v>1</v>
          </cell>
          <cell r="K182">
            <v>1</v>
          </cell>
          <cell r="L182">
            <v>568180000</v>
          </cell>
          <cell r="M182">
            <v>0</v>
          </cell>
          <cell r="N182">
            <v>0</v>
          </cell>
          <cell r="O182">
            <v>0</v>
          </cell>
          <cell r="P182">
            <v>0</v>
          </cell>
          <cell r="Q182">
            <v>0</v>
          </cell>
          <cell r="R182">
            <v>0</v>
          </cell>
          <cell r="S182">
            <v>0</v>
          </cell>
          <cell r="T182">
            <v>50000000</v>
          </cell>
          <cell r="U182">
            <v>50000000</v>
          </cell>
          <cell r="V182">
            <v>50000000</v>
          </cell>
          <cell r="W182">
            <v>150000000</v>
          </cell>
          <cell r="X182">
            <v>150000000</v>
          </cell>
          <cell r="Y182">
            <v>118180000</v>
          </cell>
        </row>
        <row r="183">
          <cell r="B183">
            <v>260</v>
          </cell>
          <cell r="C183">
            <v>20</v>
          </cell>
          <cell r="D183">
            <v>401</v>
          </cell>
          <cell r="E183">
            <v>99</v>
          </cell>
          <cell r="F183">
            <v>0</v>
          </cell>
          <cell r="G183">
            <v>0</v>
          </cell>
          <cell r="H183" t="str">
            <v>Manuales de Procedimiento de Operación del Sistema BRT</v>
          </cell>
          <cell r="I183">
            <v>568180000</v>
          </cell>
          <cell r="J183">
            <v>1</v>
          </cell>
          <cell r="K183">
            <v>1</v>
          </cell>
          <cell r="L183">
            <v>568180000</v>
          </cell>
          <cell r="M183">
            <v>0</v>
          </cell>
          <cell r="N183">
            <v>0</v>
          </cell>
          <cell r="O183">
            <v>0</v>
          </cell>
          <cell r="P183">
            <v>0</v>
          </cell>
          <cell r="Q183">
            <v>0</v>
          </cell>
          <cell r="R183">
            <v>0</v>
          </cell>
          <cell r="S183">
            <v>0</v>
          </cell>
          <cell r="T183">
            <v>0</v>
          </cell>
          <cell r="U183">
            <v>0</v>
          </cell>
          <cell r="V183">
            <v>0</v>
          </cell>
          <cell r="W183">
            <v>0</v>
          </cell>
          <cell r="X183">
            <v>300000000</v>
          </cell>
          <cell r="Y183">
            <v>268180000</v>
          </cell>
        </row>
        <row r="184">
          <cell r="B184">
            <v>260</v>
          </cell>
          <cell r="C184">
            <v>20</v>
          </cell>
          <cell r="D184">
            <v>401</v>
          </cell>
          <cell r="E184">
            <v>99</v>
          </cell>
          <cell r="F184">
            <v>0</v>
          </cell>
          <cell r="G184">
            <v>0</v>
          </cell>
          <cell r="H184" t="str">
            <v>Capacitación Empresarial y Asistencia Técnica a Empresas de Transporte</v>
          </cell>
          <cell r="I184">
            <v>136365000</v>
          </cell>
          <cell r="J184">
            <v>1</v>
          </cell>
          <cell r="K184">
            <v>1</v>
          </cell>
          <cell r="L184">
            <v>136365000</v>
          </cell>
          <cell r="M184">
            <v>0</v>
          </cell>
          <cell r="N184">
            <v>0</v>
          </cell>
          <cell r="O184">
            <v>0</v>
          </cell>
          <cell r="P184">
            <v>0</v>
          </cell>
          <cell r="Q184">
            <v>0</v>
          </cell>
          <cell r="R184">
            <v>0</v>
          </cell>
          <cell r="S184">
            <v>0</v>
          </cell>
          <cell r="T184">
            <v>0</v>
          </cell>
          <cell r="U184">
            <v>50000000</v>
          </cell>
          <cell r="V184">
            <v>25000000</v>
          </cell>
          <cell r="W184">
            <v>25000000</v>
          </cell>
          <cell r="X184">
            <v>25000000</v>
          </cell>
          <cell r="Y184">
            <v>11365000</v>
          </cell>
        </row>
        <row r="185">
          <cell r="B185">
            <v>260</v>
          </cell>
          <cell r="C185">
            <v>20</v>
          </cell>
          <cell r="D185">
            <v>401</v>
          </cell>
          <cell r="E185">
            <v>99</v>
          </cell>
          <cell r="F185">
            <v>0</v>
          </cell>
          <cell r="G185">
            <v>0</v>
          </cell>
          <cell r="H185" t="str">
            <v xml:space="preserve">Ejecución del Plan Estrategico de Comunicación </v>
          </cell>
          <cell r="I185">
            <v>1635375000</v>
          </cell>
          <cell r="J185">
            <v>1</v>
          </cell>
          <cell r="K185">
            <v>1</v>
          </cell>
          <cell r="L185">
            <v>1635375000</v>
          </cell>
          <cell r="M185">
            <v>0</v>
          </cell>
          <cell r="N185">
            <v>0</v>
          </cell>
          <cell r="O185">
            <v>0</v>
          </cell>
          <cell r="P185">
            <v>0</v>
          </cell>
          <cell r="Q185">
            <v>100000000</v>
          </cell>
          <cell r="R185">
            <v>250000000</v>
          </cell>
          <cell r="S185">
            <v>250000000</v>
          </cell>
          <cell r="T185">
            <v>250000000</v>
          </cell>
          <cell r="U185">
            <v>250000000</v>
          </cell>
          <cell r="V185">
            <v>250000000</v>
          </cell>
          <cell r="W185">
            <v>285375000</v>
          </cell>
          <cell r="X185">
            <v>0</v>
          </cell>
          <cell r="Y185">
            <v>0</v>
          </cell>
        </row>
        <row r="186">
          <cell r="B186">
            <v>260</v>
          </cell>
          <cell r="C186">
            <v>20</v>
          </cell>
          <cell r="D186">
            <v>401</v>
          </cell>
          <cell r="E186">
            <v>99</v>
          </cell>
          <cell r="F186">
            <v>0</v>
          </cell>
          <cell r="G186">
            <v>0</v>
          </cell>
          <cell r="H186" t="str">
            <v>Diseño de Implementación Social</v>
          </cell>
          <cell r="I186">
            <v>190910000</v>
          </cell>
          <cell r="J186">
            <v>1</v>
          </cell>
          <cell r="K186">
            <v>1</v>
          </cell>
          <cell r="L186">
            <v>190910000</v>
          </cell>
          <cell r="M186">
            <v>0</v>
          </cell>
          <cell r="N186">
            <v>0</v>
          </cell>
          <cell r="O186">
            <v>0</v>
          </cell>
          <cell r="P186">
            <v>30000000</v>
          </cell>
          <cell r="Q186">
            <v>20000000</v>
          </cell>
          <cell r="R186">
            <v>20000000</v>
          </cell>
          <cell r="S186">
            <v>20000000</v>
          </cell>
          <cell r="T186">
            <v>20000000</v>
          </cell>
          <cell r="U186">
            <v>80910000</v>
          </cell>
          <cell r="V186">
            <v>0</v>
          </cell>
          <cell r="W186">
            <v>0</v>
          </cell>
          <cell r="X186">
            <v>0</v>
          </cell>
          <cell r="Y186">
            <v>0</v>
          </cell>
        </row>
        <row r="187">
          <cell r="B187">
            <v>260</v>
          </cell>
          <cell r="C187">
            <v>20</v>
          </cell>
          <cell r="D187">
            <v>401</v>
          </cell>
          <cell r="E187">
            <v>99</v>
          </cell>
          <cell r="F187">
            <v>0</v>
          </cell>
          <cell r="G187">
            <v>0</v>
          </cell>
          <cell r="H187" t="str">
            <v>Diseño de Implementación Social</v>
          </cell>
          <cell r="I187">
            <v>81820000</v>
          </cell>
          <cell r="J187">
            <v>1</v>
          </cell>
          <cell r="K187">
            <v>1</v>
          </cell>
          <cell r="L187">
            <v>81820000</v>
          </cell>
          <cell r="M187">
            <v>0</v>
          </cell>
          <cell r="N187">
            <v>0</v>
          </cell>
          <cell r="O187">
            <v>0</v>
          </cell>
          <cell r="P187">
            <v>10000000</v>
          </cell>
          <cell r="Q187">
            <v>5000000</v>
          </cell>
          <cell r="R187">
            <v>5000000</v>
          </cell>
          <cell r="S187">
            <v>5000000</v>
          </cell>
          <cell r="T187">
            <v>5000000</v>
          </cell>
          <cell r="U187">
            <v>5000000</v>
          </cell>
          <cell r="V187">
            <v>46820000</v>
          </cell>
          <cell r="W187">
            <v>0</v>
          </cell>
          <cell r="X187">
            <v>0</v>
          </cell>
          <cell r="Y187">
            <v>0</v>
          </cell>
        </row>
        <row r="188">
          <cell r="B188">
            <v>260</v>
          </cell>
          <cell r="C188">
            <v>20</v>
          </cell>
          <cell r="D188">
            <v>401</v>
          </cell>
          <cell r="E188">
            <v>99</v>
          </cell>
          <cell r="F188">
            <v>0</v>
          </cell>
          <cell r="G188">
            <v>0</v>
          </cell>
          <cell r="H188" t="str">
            <v>Consultorías externas para la UEEP</v>
          </cell>
          <cell r="I188">
            <v>357635000</v>
          </cell>
          <cell r="J188">
            <v>1</v>
          </cell>
          <cell r="K188">
            <v>1</v>
          </cell>
          <cell r="L188">
            <v>357635000</v>
          </cell>
          <cell r="M188">
            <v>0</v>
          </cell>
          <cell r="N188">
            <v>0</v>
          </cell>
          <cell r="O188">
            <v>0</v>
          </cell>
          <cell r="P188">
            <v>0</v>
          </cell>
          <cell r="Q188">
            <v>0</v>
          </cell>
          <cell r="R188">
            <v>0</v>
          </cell>
          <cell r="S188">
            <v>75000000</v>
          </cell>
          <cell r="T188">
            <v>35000000</v>
          </cell>
          <cell r="U188">
            <v>35000000</v>
          </cell>
          <cell r="V188">
            <v>35000000</v>
          </cell>
          <cell r="W188">
            <v>35000000</v>
          </cell>
          <cell r="X188">
            <v>142635000</v>
          </cell>
          <cell r="Y188">
            <v>0</v>
          </cell>
        </row>
        <row r="189">
          <cell r="B189">
            <v>260</v>
          </cell>
          <cell r="C189">
            <v>20</v>
          </cell>
          <cell r="D189">
            <v>401</v>
          </cell>
          <cell r="E189">
            <v>99</v>
          </cell>
          <cell r="F189">
            <v>0</v>
          </cell>
          <cell r="G189">
            <v>0</v>
          </cell>
          <cell r="H189" t="str">
            <v xml:space="preserve"> Consultoría de apoyo para supervisiones</v>
          </cell>
          <cell r="I189">
            <v>470455000</v>
          </cell>
          <cell r="J189">
            <v>1</v>
          </cell>
          <cell r="K189">
            <v>1</v>
          </cell>
          <cell r="L189">
            <v>470455000</v>
          </cell>
          <cell r="M189">
            <v>0</v>
          </cell>
          <cell r="N189">
            <v>0</v>
          </cell>
          <cell r="O189">
            <v>0</v>
          </cell>
          <cell r="P189">
            <v>0</v>
          </cell>
          <cell r="Q189">
            <v>0</v>
          </cell>
          <cell r="R189">
            <v>0</v>
          </cell>
          <cell r="S189">
            <v>100000000</v>
          </cell>
          <cell r="T189">
            <v>50000000</v>
          </cell>
          <cell r="U189">
            <v>50000000</v>
          </cell>
          <cell r="V189">
            <v>50000000</v>
          </cell>
          <cell r="W189">
            <v>50000000</v>
          </cell>
          <cell r="X189">
            <v>170455000</v>
          </cell>
          <cell r="Y189">
            <v>0</v>
          </cell>
        </row>
        <row r="190">
          <cell r="B190">
            <v>260</v>
          </cell>
          <cell r="C190">
            <v>20</v>
          </cell>
          <cell r="D190">
            <v>401</v>
          </cell>
          <cell r="E190">
            <v>99</v>
          </cell>
          <cell r="F190">
            <v>0</v>
          </cell>
          <cell r="G190">
            <v>0</v>
          </cell>
          <cell r="H190" t="str">
            <v>Contratación de firma independiente para auditoría de Estados Financieros del Programa</v>
          </cell>
          <cell r="I190">
            <v>204670000</v>
          </cell>
          <cell r="J190">
            <v>1</v>
          </cell>
          <cell r="K190">
            <v>1</v>
          </cell>
          <cell r="L190">
            <v>204670000</v>
          </cell>
          <cell r="M190">
            <v>0</v>
          </cell>
          <cell r="N190">
            <v>0</v>
          </cell>
          <cell r="O190">
            <v>0</v>
          </cell>
          <cell r="P190">
            <v>0</v>
          </cell>
          <cell r="Q190">
            <v>0</v>
          </cell>
          <cell r="R190">
            <v>50000000</v>
          </cell>
          <cell r="S190">
            <v>75000000</v>
          </cell>
          <cell r="T190">
            <v>79670000</v>
          </cell>
          <cell r="U190">
            <v>0</v>
          </cell>
          <cell r="V190">
            <v>0</v>
          </cell>
          <cell r="W190">
            <v>0</v>
          </cell>
          <cell r="X190">
            <v>0</v>
          </cell>
          <cell r="Y190">
            <v>0</v>
          </cell>
        </row>
        <row r="191">
          <cell r="B191">
            <v>510</v>
          </cell>
          <cell r="C191">
            <v>20</v>
          </cell>
          <cell r="D191">
            <v>4</v>
          </cell>
          <cell r="E191">
            <v>99</v>
          </cell>
          <cell r="F191" t="str">
            <v>ADQUISICION DE INMUEBLES</v>
          </cell>
          <cell r="G191">
            <v>0</v>
          </cell>
          <cell r="H191">
            <v>0</v>
          </cell>
          <cell r="I191">
            <v>0</v>
          </cell>
          <cell r="J191">
            <v>0</v>
          </cell>
          <cell r="K191">
            <v>0</v>
          </cell>
          <cell r="L191">
            <v>19528425000</v>
          </cell>
          <cell r="M191">
            <v>0</v>
          </cell>
          <cell r="N191">
            <v>0</v>
          </cell>
          <cell r="O191">
            <v>0</v>
          </cell>
          <cell r="P191">
            <v>0</v>
          </cell>
          <cell r="Q191">
            <v>0</v>
          </cell>
          <cell r="R191">
            <v>0</v>
          </cell>
          <cell r="S191">
            <v>0</v>
          </cell>
          <cell r="T191">
            <v>0</v>
          </cell>
          <cell r="U191">
            <v>19528425000</v>
          </cell>
          <cell r="V191">
            <v>0</v>
          </cell>
          <cell r="W191">
            <v>0</v>
          </cell>
          <cell r="X191">
            <v>0</v>
          </cell>
          <cell r="Y191">
            <v>0</v>
          </cell>
        </row>
        <row r="192">
          <cell r="B192">
            <v>510</v>
          </cell>
          <cell r="C192">
            <v>20</v>
          </cell>
          <cell r="D192">
            <v>4</v>
          </cell>
          <cell r="E192">
            <v>99</v>
          </cell>
          <cell r="F192">
            <v>0</v>
          </cell>
          <cell r="G192">
            <v>0</v>
          </cell>
          <cell r="H192" t="str">
            <v>Adquisición de Predios para Patios</v>
          </cell>
          <cell r="I192">
            <v>19528425000</v>
          </cell>
          <cell r="J192">
            <v>1</v>
          </cell>
          <cell r="K192">
            <v>1</v>
          </cell>
          <cell r="L192">
            <v>19528425000</v>
          </cell>
          <cell r="M192">
            <v>0</v>
          </cell>
          <cell r="N192">
            <v>0</v>
          </cell>
          <cell r="O192">
            <v>0</v>
          </cell>
          <cell r="P192">
            <v>0</v>
          </cell>
          <cell r="Q192">
            <v>0</v>
          </cell>
          <cell r="R192">
            <v>0</v>
          </cell>
          <cell r="S192">
            <v>0</v>
          </cell>
          <cell r="T192">
            <v>0</v>
          </cell>
          <cell r="U192">
            <v>19528425000</v>
          </cell>
          <cell r="V192">
            <v>0</v>
          </cell>
          <cell r="W192">
            <v>0</v>
          </cell>
          <cell r="X192">
            <v>0</v>
          </cell>
          <cell r="Y192">
            <v>0</v>
          </cell>
        </row>
        <row r="193">
          <cell r="B193">
            <v>520</v>
          </cell>
          <cell r="C193">
            <v>20</v>
          </cell>
          <cell r="D193">
            <v>13</v>
          </cell>
          <cell r="E193">
            <v>99</v>
          </cell>
          <cell r="F193" t="str">
            <v>CONSTRUCCIONES</v>
          </cell>
          <cell r="G193">
            <v>0</v>
          </cell>
          <cell r="H193">
            <v>0</v>
          </cell>
          <cell r="I193">
            <v>0</v>
          </cell>
          <cell r="J193">
            <v>0</v>
          </cell>
          <cell r="K193">
            <v>0</v>
          </cell>
          <cell r="L193">
            <v>17104708614.545456</v>
          </cell>
          <cell r="M193">
            <v>0</v>
          </cell>
          <cell r="N193">
            <v>0</v>
          </cell>
          <cell r="O193">
            <v>0</v>
          </cell>
          <cell r="P193">
            <v>0</v>
          </cell>
          <cell r="Q193">
            <v>864242424.24242425</v>
          </cell>
          <cell r="R193">
            <v>441060606.06060606</v>
          </cell>
          <cell r="S193">
            <v>441060606.06060606</v>
          </cell>
          <cell r="T193">
            <v>2389560106.060606</v>
          </cell>
          <cell r="U193">
            <v>904143856.060606</v>
          </cell>
          <cell r="V193">
            <v>904143856.060606</v>
          </cell>
          <cell r="W193">
            <v>1637671106.060606</v>
          </cell>
          <cell r="X193">
            <v>1256987037.878788</v>
          </cell>
          <cell r="Y193">
            <v>8265839016.060606</v>
          </cell>
        </row>
        <row r="194">
          <cell r="B194">
            <v>520</v>
          </cell>
          <cell r="C194">
            <v>20</v>
          </cell>
          <cell r="D194">
            <v>13</v>
          </cell>
          <cell r="E194">
            <v>99</v>
          </cell>
          <cell r="F194">
            <v>0</v>
          </cell>
          <cell r="G194">
            <v>0</v>
          </cell>
          <cell r="H194" t="str">
            <v>Obra Mejoramiento Vial B° San Jeronimo y redes de servicios básicos</v>
          </cell>
          <cell r="I194">
            <v>1092727272.7272727</v>
          </cell>
          <cell r="J194">
            <v>1</v>
          </cell>
          <cell r="K194">
            <v>1</v>
          </cell>
          <cell r="L194">
            <v>1092727272.7272727</v>
          </cell>
          <cell r="M194">
            <v>0</v>
          </cell>
          <cell r="N194">
            <v>0</v>
          </cell>
          <cell r="O194">
            <v>0</v>
          </cell>
          <cell r="P194">
            <v>0</v>
          </cell>
          <cell r="Q194">
            <v>364242424.24242425</v>
          </cell>
          <cell r="R194">
            <v>91060606.060606062</v>
          </cell>
          <cell r="S194">
            <v>91060606.060606062</v>
          </cell>
          <cell r="T194">
            <v>91060606.060606062</v>
          </cell>
          <cell r="U194">
            <v>91060606.060606062</v>
          </cell>
          <cell r="V194">
            <v>91060606.060606062</v>
          </cell>
          <cell r="W194">
            <v>91060606.060606062</v>
          </cell>
          <cell r="X194">
            <v>91060606.060606062</v>
          </cell>
          <cell r="Y194">
            <v>91060606.060606062</v>
          </cell>
        </row>
        <row r="195">
          <cell r="B195">
            <v>520</v>
          </cell>
          <cell r="C195">
            <v>20</v>
          </cell>
          <cell r="D195">
            <v>13</v>
          </cell>
          <cell r="E195">
            <v>99</v>
          </cell>
          <cell r="F195">
            <v>0</v>
          </cell>
          <cell r="G195">
            <v>0</v>
          </cell>
          <cell r="H195" t="str">
            <v>Construccion del Centro Comunal, incluye provision e instalacion del mobiliario urbano</v>
          </cell>
          <cell r="I195">
            <v>1565499960.0000002</v>
          </cell>
          <cell r="J195">
            <v>1</v>
          </cell>
          <cell r="K195">
            <v>1</v>
          </cell>
          <cell r="L195">
            <v>1565499960.0000002</v>
          </cell>
          <cell r="M195">
            <v>0</v>
          </cell>
          <cell r="N195">
            <v>0</v>
          </cell>
          <cell r="O195">
            <v>0</v>
          </cell>
          <cell r="P195">
            <v>0</v>
          </cell>
          <cell r="Q195">
            <v>0</v>
          </cell>
          <cell r="R195">
            <v>0</v>
          </cell>
          <cell r="S195">
            <v>0</v>
          </cell>
          <cell r="T195">
            <v>782749500</v>
          </cell>
          <cell r="U195">
            <v>130458250</v>
          </cell>
          <cell r="V195">
            <v>130458250</v>
          </cell>
          <cell r="W195">
            <v>260916500</v>
          </cell>
          <cell r="X195">
            <v>130458250</v>
          </cell>
          <cell r="Y195">
            <v>130459210</v>
          </cell>
        </row>
        <row r="196">
          <cell r="B196">
            <v>520</v>
          </cell>
          <cell r="C196">
            <v>20</v>
          </cell>
          <cell r="D196">
            <v>13</v>
          </cell>
          <cell r="E196">
            <v>99</v>
          </cell>
          <cell r="F196">
            <v>0</v>
          </cell>
          <cell r="G196">
            <v>0</v>
          </cell>
          <cell r="H196" t="str">
            <v>Obra: Construccion de espacios abiertos de uso publico</v>
          </cell>
          <cell r="I196">
            <v>2136750000</v>
          </cell>
          <cell r="J196">
            <v>1</v>
          </cell>
          <cell r="K196">
            <v>1</v>
          </cell>
          <cell r="L196">
            <v>2136750000</v>
          </cell>
          <cell r="M196">
            <v>0</v>
          </cell>
          <cell r="N196">
            <v>0</v>
          </cell>
          <cell r="O196">
            <v>0</v>
          </cell>
          <cell r="P196">
            <v>0</v>
          </cell>
          <cell r="Q196">
            <v>0</v>
          </cell>
          <cell r="R196">
            <v>0</v>
          </cell>
          <cell r="S196">
            <v>0</v>
          </cell>
          <cell r="T196">
            <v>915750000</v>
          </cell>
          <cell r="U196">
            <v>152625000</v>
          </cell>
          <cell r="V196">
            <v>152625000</v>
          </cell>
          <cell r="W196">
            <v>305250000</v>
          </cell>
          <cell r="X196">
            <v>305250000</v>
          </cell>
          <cell r="Y196">
            <v>305250000</v>
          </cell>
        </row>
        <row r="197">
          <cell r="B197">
            <v>520</v>
          </cell>
          <cell r="C197">
            <v>20</v>
          </cell>
          <cell r="D197">
            <v>13</v>
          </cell>
          <cell r="E197">
            <v>99</v>
          </cell>
          <cell r="F197">
            <v>0</v>
          </cell>
          <cell r="G197">
            <v>0</v>
          </cell>
          <cell r="H197" t="str">
            <v>Obra: Mejoramiento Vial y Redes de Servicios Basicos en el Par Binario</v>
          </cell>
          <cell r="I197">
            <v>675665700.00000012</v>
          </cell>
          <cell r="J197">
            <v>1</v>
          </cell>
          <cell r="K197">
            <v>1</v>
          </cell>
          <cell r="L197">
            <v>675665700.00000012</v>
          </cell>
          <cell r="M197">
            <v>0</v>
          </cell>
          <cell r="N197">
            <v>0</v>
          </cell>
          <cell r="O197">
            <v>0</v>
          </cell>
          <cell r="P197">
            <v>0</v>
          </cell>
          <cell r="Q197">
            <v>0</v>
          </cell>
          <cell r="R197">
            <v>0</v>
          </cell>
          <cell r="S197">
            <v>0</v>
          </cell>
          <cell r="T197">
            <v>0</v>
          </cell>
          <cell r="U197">
            <v>0</v>
          </cell>
          <cell r="V197">
            <v>0</v>
          </cell>
          <cell r="W197">
            <v>450444000</v>
          </cell>
          <cell r="X197">
            <v>0</v>
          </cell>
          <cell r="Y197">
            <v>225221700</v>
          </cell>
        </row>
        <row r="198">
          <cell r="B198">
            <v>520</v>
          </cell>
          <cell r="C198">
            <v>20</v>
          </cell>
          <cell r="D198">
            <v>13</v>
          </cell>
          <cell r="E198">
            <v>99</v>
          </cell>
          <cell r="F198">
            <v>0</v>
          </cell>
          <cell r="G198">
            <v>0</v>
          </cell>
          <cell r="H198" t="str">
            <v>Obra: Construccion de las Oficinas de Gobierno, incluye demoliciones</v>
          </cell>
          <cell r="I198">
            <v>790727500</v>
          </cell>
          <cell r="J198">
            <v>1</v>
          </cell>
          <cell r="K198">
            <v>1</v>
          </cell>
          <cell r="L198">
            <v>790727500</v>
          </cell>
          <cell r="M198">
            <v>0</v>
          </cell>
          <cell r="N198">
            <v>0</v>
          </cell>
          <cell r="O198">
            <v>0</v>
          </cell>
          <cell r="P198">
            <v>0</v>
          </cell>
          <cell r="Q198">
            <v>0</v>
          </cell>
          <cell r="R198">
            <v>0</v>
          </cell>
          <cell r="S198">
            <v>0</v>
          </cell>
          <cell r="T198">
            <v>0</v>
          </cell>
          <cell r="U198">
            <v>0</v>
          </cell>
          <cell r="V198">
            <v>0</v>
          </cell>
          <cell r="W198">
            <v>0</v>
          </cell>
          <cell r="X198">
            <v>0</v>
          </cell>
          <cell r="Y198">
            <v>790727500</v>
          </cell>
        </row>
        <row r="199">
          <cell r="B199">
            <v>520</v>
          </cell>
          <cell r="C199">
            <v>20</v>
          </cell>
          <cell r="D199">
            <v>13</v>
          </cell>
          <cell r="E199">
            <v>99</v>
          </cell>
          <cell r="F199">
            <v>0</v>
          </cell>
          <cell r="G199">
            <v>0</v>
          </cell>
          <cell r="H199" t="str">
            <v>Obra Restauración de Edificio Histórico</v>
          </cell>
          <cell r="I199">
            <v>200218181.81818184</v>
          </cell>
          <cell r="J199">
            <v>1</v>
          </cell>
          <cell r="K199">
            <v>1</v>
          </cell>
          <cell r="L199">
            <v>200218181.81818184</v>
          </cell>
          <cell r="M199">
            <v>0</v>
          </cell>
          <cell r="N199">
            <v>0</v>
          </cell>
          <cell r="O199">
            <v>0</v>
          </cell>
          <cell r="P199">
            <v>0</v>
          </cell>
          <cell r="Q199">
            <v>0</v>
          </cell>
          <cell r="R199">
            <v>0</v>
          </cell>
          <cell r="S199">
            <v>0</v>
          </cell>
          <cell r="T199">
            <v>0</v>
          </cell>
          <cell r="U199">
            <v>0</v>
          </cell>
          <cell r="V199">
            <v>0</v>
          </cell>
          <cell r="W199">
            <v>0</v>
          </cell>
          <cell r="X199">
            <v>200218181.81818184</v>
          </cell>
          <cell r="Y199">
            <v>0</v>
          </cell>
        </row>
        <row r="200">
          <cell r="B200">
            <v>520</v>
          </cell>
          <cell r="C200">
            <v>20</v>
          </cell>
          <cell r="D200">
            <v>13</v>
          </cell>
          <cell r="E200">
            <v>99</v>
          </cell>
          <cell r="F200">
            <v>0</v>
          </cell>
          <cell r="G200">
            <v>0</v>
          </cell>
          <cell r="H200" t="str">
            <v>Construcción del Corredor troncal</v>
          </cell>
          <cell r="I200">
            <v>3516480000</v>
          </cell>
          <cell r="J200">
            <v>1</v>
          </cell>
          <cell r="K200">
            <v>1</v>
          </cell>
          <cell r="L200">
            <v>3516480000</v>
          </cell>
          <cell r="M200">
            <v>0</v>
          </cell>
          <cell r="N200">
            <v>0</v>
          </cell>
          <cell r="O200">
            <v>0</v>
          </cell>
          <cell r="P200">
            <v>0</v>
          </cell>
          <cell r="Q200">
            <v>500000000</v>
          </cell>
          <cell r="R200">
            <v>350000000</v>
          </cell>
          <cell r="S200">
            <v>350000000</v>
          </cell>
          <cell r="T200">
            <v>350000000</v>
          </cell>
          <cell r="U200">
            <v>350000000</v>
          </cell>
          <cell r="V200">
            <v>350000000</v>
          </cell>
          <cell r="W200">
            <v>350000000</v>
          </cell>
          <cell r="X200">
            <v>350000000</v>
          </cell>
          <cell r="Y200">
            <v>566480000</v>
          </cell>
        </row>
        <row r="201">
          <cell r="B201">
            <v>520</v>
          </cell>
          <cell r="C201">
            <v>20</v>
          </cell>
          <cell r="D201">
            <v>13</v>
          </cell>
          <cell r="E201">
            <v>99</v>
          </cell>
          <cell r="F201">
            <v>0</v>
          </cell>
          <cell r="G201">
            <v>0</v>
          </cell>
          <cell r="H201" t="str">
            <v>Construcción del Corredor troncal ( Tramo 1 y 4)</v>
          </cell>
          <cell r="I201">
            <v>1641410000</v>
          </cell>
          <cell r="J201">
            <v>1</v>
          </cell>
          <cell r="K201">
            <v>1</v>
          </cell>
          <cell r="L201">
            <v>1641410000</v>
          </cell>
          <cell r="M201">
            <v>0</v>
          </cell>
          <cell r="N201">
            <v>0</v>
          </cell>
          <cell r="O201">
            <v>0</v>
          </cell>
          <cell r="P201">
            <v>0</v>
          </cell>
          <cell r="Q201">
            <v>0</v>
          </cell>
          <cell r="R201">
            <v>0</v>
          </cell>
          <cell r="S201">
            <v>0</v>
          </cell>
          <cell r="T201">
            <v>250000000</v>
          </cell>
          <cell r="U201">
            <v>180000000</v>
          </cell>
          <cell r="V201">
            <v>180000000</v>
          </cell>
          <cell r="W201">
            <v>180000000</v>
          </cell>
          <cell r="X201">
            <v>180000000</v>
          </cell>
          <cell r="Y201">
            <v>671410000</v>
          </cell>
        </row>
        <row r="202">
          <cell r="B202">
            <v>520</v>
          </cell>
          <cell r="C202">
            <v>20</v>
          </cell>
          <cell r="D202">
            <v>13</v>
          </cell>
          <cell r="E202">
            <v>99</v>
          </cell>
          <cell r="F202">
            <v>0</v>
          </cell>
          <cell r="G202">
            <v>0</v>
          </cell>
          <cell r="H202" t="str">
            <v>Construcción de la Terminal Asunción y San Lorenzo</v>
          </cell>
          <cell r="I202">
            <v>5485230000</v>
          </cell>
          <cell r="J202">
            <v>1</v>
          </cell>
          <cell r="K202">
            <v>1</v>
          </cell>
          <cell r="L202">
            <v>5485230000</v>
          </cell>
          <cell r="M202">
            <v>0</v>
          </cell>
          <cell r="N202">
            <v>0</v>
          </cell>
          <cell r="O202">
            <v>0</v>
          </cell>
          <cell r="P202">
            <v>0</v>
          </cell>
          <cell r="Q202">
            <v>0</v>
          </cell>
          <cell r="R202">
            <v>0</v>
          </cell>
          <cell r="S202">
            <v>0</v>
          </cell>
          <cell r="T202">
            <v>0</v>
          </cell>
          <cell r="U202">
            <v>0</v>
          </cell>
          <cell r="V202">
            <v>0</v>
          </cell>
          <cell r="W202">
            <v>0</v>
          </cell>
          <cell r="X202">
            <v>0</v>
          </cell>
          <cell r="Y202">
            <v>5485230000</v>
          </cell>
        </row>
        <row r="203">
          <cell r="B203">
            <v>520</v>
          </cell>
          <cell r="C203">
            <v>20</v>
          </cell>
          <cell r="D203">
            <v>4</v>
          </cell>
          <cell r="E203">
            <v>99</v>
          </cell>
          <cell r="F203" t="str">
            <v>CONSTRUCCIONES</v>
          </cell>
          <cell r="G203">
            <v>0</v>
          </cell>
          <cell r="H203">
            <v>0</v>
          </cell>
          <cell r="I203">
            <v>0</v>
          </cell>
          <cell r="J203">
            <v>0</v>
          </cell>
          <cell r="K203">
            <v>0</v>
          </cell>
          <cell r="L203">
            <v>114131559118.18182</v>
          </cell>
          <cell r="M203">
            <v>0</v>
          </cell>
          <cell r="N203">
            <v>0</v>
          </cell>
          <cell r="O203">
            <v>0</v>
          </cell>
          <cell r="P203">
            <v>0</v>
          </cell>
          <cell r="Q203">
            <v>5750000000</v>
          </cell>
          <cell r="R203">
            <v>7850000000</v>
          </cell>
          <cell r="S203">
            <v>7850000000</v>
          </cell>
          <cell r="T203">
            <v>11350000000</v>
          </cell>
          <cell r="U203">
            <v>11850000000</v>
          </cell>
          <cell r="V203">
            <v>11871755000</v>
          </cell>
          <cell r="W203">
            <v>11959090909.090908</v>
          </cell>
          <cell r="X203">
            <v>11850000000</v>
          </cell>
          <cell r="Y203">
            <v>33800713209</v>
          </cell>
        </row>
        <row r="204">
          <cell r="B204">
            <v>520</v>
          </cell>
          <cell r="C204">
            <v>20</v>
          </cell>
          <cell r="D204">
            <v>4</v>
          </cell>
          <cell r="E204">
            <v>99</v>
          </cell>
          <cell r="F204">
            <v>0</v>
          </cell>
          <cell r="G204">
            <v>0</v>
          </cell>
          <cell r="H204" t="str">
            <v xml:space="preserve"> Fiscalización de la obra Mejoramiento Vial y Redes de Servicios Basicos en el Par Binario</v>
          </cell>
          <cell r="I204">
            <v>32633209.090909094</v>
          </cell>
          <cell r="J204">
            <v>1</v>
          </cell>
          <cell r="K204">
            <v>1</v>
          </cell>
          <cell r="L204">
            <v>32633209.090909094</v>
          </cell>
          <cell r="M204">
            <v>0</v>
          </cell>
          <cell r="N204">
            <v>0</v>
          </cell>
          <cell r="O204">
            <v>0</v>
          </cell>
          <cell r="P204">
            <v>0</v>
          </cell>
          <cell r="Q204">
            <v>0</v>
          </cell>
          <cell r="R204">
            <v>0</v>
          </cell>
          <cell r="S204">
            <v>0</v>
          </cell>
          <cell r="T204">
            <v>0</v>
          </cell>
          <cell r="U204">
            <v>0</v>
          </cell>
          <cell r="V204">
            <v>21755000</v>
          </cell>
          <cell r="W204">
            <v>0</v>
          </cell>
          <cell r="X204">
            <v>0</v>
          </cell>
          <cell r="Y204">
            <v>10878209</v>
          </cell>
        </row>
        <row r="205">
          <cell r="B205">
            <v>520</v>
          </cell>
          <cell r="C205">
            <v>20</v>
          </cell>
          <cell r="D205">
            <v>4</v>
          </cell>
          <cell r="E205">
            <v>99</v>
          </cell>
          <cell r="F205">
            <v>0</v>
          </cell>
          <cell r="G205">
            <v>0</v>
          </cell>
          <cell r="H205" t="str">
            <v>Fiscalizacion Oficina de Gobierno</v>
          </cell>
          <cell r="I205">
            <v>90909090.909090921</v>
          </cell>
          <cell r="J205">
            <v>1</v>
          </cell>
          <cell r="K205">
            <v>1</v>
          </cell>
          <cell r="L205">
            <v>90909090.909090921</v>
          </cell>
          <cell r="M205">
            <v>0</v>
          </cell>
          <cell r="N205">
            <v>0</v>
          </cell>
          <cell r="O205">
            <v>0</v>
          </cell>
          <cell r="P205">
            <v>0</v>
          </cell>
          <cell r="Q205">
            <v>0</v>
          </cell>
          <cell r="R205">
            <v>0</v>
          </cell>
          <cell r="S205">
            <v>0</v>
          </cell>
          <cell r="T205">
            <v>0</v>
          </cell>
          <cell r="U205">
            <v>0</v>
          </cell>
          <cell r="V205">
            <v>0</v>
          </cell>
          <cell r="W205">
            <v>90909090.909090921</v>
          </cell>
          <cell r="X205">
            <v>0</v>
          </cell>
          <cell r="Y205">
            <v>0</v>
          </cell>
        </row>
        <row r="206">
          <cell r="B206">
            <v>520</v>
          </cell>
          <cell r="C206">
            <v>20</v>
          </cell>
          <cell r="D206">
            <v>4</v>
          </cell>
          <cell r="E206">
            <v>99</v>
          </cell>
          <cell r="F206">
            <v>0</v>
          </cell>
          <cell r="G206">
            <v>0</v>
          </cell>
          <cell r="H206" t="str">
            <v xml:space="preserve">Fiscalizacion Restauración de Edificio Histórico </v>
          </cell>
          <cell r="I206">
            <v>18181818.18181818</v>
          </cell>
          <cell r="J206">
            <v>1</v>
          </cell>
          <cell r="K206">
            <v>1</v>
          </cell>
          <cell r="L206">
            <v>18181818.18181818</v>
          </cell>
          <cell r="M206">
            <v>0</v>
          </cell>
          <cell r="N206">
            <v>0</v>
          </cell>
          <cell r="O206">
            <v>0</v>
          </cell>
          <cell r="P206">
            <v>0</v>
          </cell>
          <cell r="Q206">
            <v>0</v>
          </cell>
          <cell r="R206">
            <v>0</v>
          </cell>
          <cell r="S206">
            <v>0</v>
          </cell>
          <cell r="T206">
            <v>0</v>
          </cell>
          <cell r="U206">
            <v>0</v>
          </cell>
          <cell r="V206">
            <v>0</v>
          </cell>
          <cell r="W206">
            <v>18181818.18181818</v>
          </cell>
          <cell r="X206">
            <v>0</v>
          </cell>
          <cell r="Y206">
            <v>0</v>
          </cell>
        </row>
        <row r="207">
          <cell r="B207">
            <v>520</v>
          </cell>
          <cell r="C207">
            <v>20</v>
          </cell>
          <cell r="D207">
            <v>4</v>
          </cell>
          <cell r="E207">
            <v>99</v>
          </cell>
          <cell r="F207">
            <v>0</v>
          </cell>
          <cell r="G207">
            <v>0</v>
          </cell>
          <cell r="H207" t="str">
            <v>Construcción del Corredor troncal</v>
          </cell>
          <cell r="I207">
            <v>69839965000</v>
          </cell>
          <cell r="J207">
            <v>1</v>
          </cell>
          <cell r="K207">
            <v>1</v>
          </cell>
          <cell r="L207">
            <v>69839965000</v>
          </cell>
          <cell r="M207">
            <v>0</v>
          </cell>
          <cell r="N207">
            <v>0</v>
          </cell>
          <cell r="O207">
            <v>0</v>
          </cell>
          <cell r="P207">
            <v>0</v>
          </cell>
          <cell r="Q207">
            <v>5000000000</v>
          </cell>
          <cell r="R207">
            <v>7500000000</v>
          </cell>
          <cell r="S207">
            <v>7500000000</v>
          </cell>
          <cell r="T207">
            <v>7500000000</v>
          </cell>
          <cell r="U207">
            <v>7500000000</v>
          </cell>
          <cell r="V207">
            <v>7500000000</v>
          </cell>
          <cell r="W207">
            <v>7500000000</v>
          </cell>
          <cell r="X207">
            <v>7500000000</v>
          </cell>
          <cell r="Y207">
            <v>12339965000</v>
          </cell>
        </row>
        <row r="208">
          <cell r="B208">
            <v>520</v>
          </cell>
          <cell r="C208">
            <v>20</v>
          </cell>
          <cell r="D208">
            <v>4</v>
          </cell>
          <cell r="E208">
            <v>99</v>
          </cell>
          <cell r="F208">
            <v>0</v>
          </cell>
          <cell r="G208">
            <v>0</v>
          </cell>
          <cell r="H208" t="str">
            <v>Construcción del Corredor troncal ( Tramo 1 y 4)</v>
          </cell>
          <cell r="I208">
            <v>35451010000</v>
          </cell>
          <cell r="J208">
            <v>1</v>
          </cell>
          <cell r="K208">
            <v>1</v>
          </cell>
          <cell r="L208">
            <v>35451010000</v>
          </cell>
          <cell r="M208">
            <v>0</v>
          </cell>
          <cell r="N208">
            <v>0</v>
          </cell>
          <cell r="O208">
            <v>0</v>
          </cell>
          <cell r="P208">
            <v>0</v>
          </cell>
          <cell r="Q208">
            <v>0</v>
          </cell>
          <cell r="R208">
            <v>0</v>
          </cell>
          <cell r="S208">
            <v>0</v>
          </cell>
          <cell r="T208">
            <v>2500000000</v>
          </cell>
          <cell r="U208">
            <v>3500000000</v>
          </cell>
          <cell r="V208">
            <v>3500000000</v>
          </cell>
          <cell r="W208">
            <v>3500000000</v>
          </cell>
          <cell r="X208">
            <v>3500000000</v>
          </cell>
          <cell r="Y208">
            <v>18951010000</v>
          </cell>
        </row>
        <row r="209">
          <cell r="B209">
            <v>520</v>
          </cell>
          <cell r="C209">
            <v>20</v>
          </cell>
          <cell r="D209">
            <v>4</v>
          </cell>
          <cell r="E209">
            <v>99</v>
          </cell>
          <cell r="F209">
            <v>0</v>
          </cell>
          <cell r="G209">
            <v>0</v>
          </cell>
          <cell r="H209" t="str">
            <v>Fiscalizadoras Sistema Troncal y Redes ( 11 km)</v>
          </cell>
          <cell r="I209">
            <v>4255680000</v>
          </cell>
          <cell r="J209">
            <v>1</v>
          </cell>
          <cell r="K209">
            <v>1</v>
          </cell>
          <cell r="L209">
            <v>4255680000</v>
          </cell>
          <cell r="M209">
            <v>0</v>
          </cell>
          <cell r="N209">
            <v>0</v>
          </cell>
          <cell r="O209">
            <v>0</v>
          </cell>
          <cell r="P209">
            <v>0</v>
          </cell>
          <cell r="Q209">
            <v>750000000</v>
          </cell>
          <cell r="R209">
            <v>350000000</v>
          </cell>
          <cell r="S209">
            <v>350000000</v>
          </cell>
          <cell r="T209">
            <v>350000000</v>
          </cell>
          <cell r="U209">
            <v>350000000</v>
          </cell>
          <cell r="V209">
            <v>350000000</v>
          </cell>
          <cell r="W209">
            <v>350000000</v>
          </cell>
          <cell r="X209">
            <v>350000000</v>
          </cell>
          <cell r="Y209">
            <v>1055680000</v>
          </cell>
        </row>
        <row r="210">
          <cell r="B210">
            <v>520</v>
          </cell>
          <cell r="C210">
            <v>20</v>
          </cell>
          <cell r="D210">
            <v>4</v>
          </cell>
          <cell r="E210">
            <v>99</v>
          </cell>
          <cell r="F210">
            <v>0</v>
          </cell>
          <cell r="G210">
            <v>0</v>
          </cell>
          <cell r="H210" t="str">
            <v xml:space="preserve"> Fiscalizadoras Sistema Troncal y Redes ( Puntas )</v>
          </cell>
          <cell r="I210">
            <v>4443180000</v>
          </cell>
          <cell r="J210">
            <v>1</v>
          </cell>
          <cell r="K210">
            <v>1</v>
          </cell>
          <cell r="L210">
            <v>4443180000</v>
          </cell>
          <cell r="M210">
            <v>0</v>
          </cell>
          <cell r="N210">
            <v>0</v>
          </cell>
          <cell r="O210">
            <v>0</v>
          </cell>
          <cell r="P210">
            <v>0</v>
          </cell>
          <cell r="Q210">
            <v>0</v>
          </cell>
          <cell r="R210">
            <v>0</v>
          </cell>
          <cell r="S210">
            <v>0</v>
          </cell>
          <cell r="T210">
            <v>1000000000</v>
          </cell>
          <cell r="U210">
            <v>500000000</v>
          </cell>
          <cell r="V210">
            <v>500000000</v>
          </cell>
          <cell r="W210">
            <v>500000000</v>
          </cell>
          <cell r="X210">
            <v>500000000</v>
          </cell>
          <cell r="Y210">
            <v>1443180000</v>
          </cell>
        </row>
        <row r="211">
          <cell r="B211">
            <v>520</v>
          </cell>
          <cell r="C211">
            <v>20</v>
          </cell>
          <cell r="D211">
            <v>303</v>
          </cell>
          <cell r="E211">
            <v>99</v>
          </cell>
          <cell r="F211" t="str">
            <v>CONSTRUCCIONES</v>
          </cell>
          <cell r="G211">
            <v>0</v>
          </cell>
          <cell r="H211">
            <v>0</v>
          </cell>
          <cell r="I211">
            <v>0</v>
          </cell>
          <cell r="J211">
            <v>0</v>
          </cell>
          <cell r="K211">
            <v>0</v>
          </cell>
          <cell r="L211">
            <v>35000000000</v>
          </cell>
          <cell r="M211">
            <v>0</v>
          </cell>
          <cell r="N211">
            <v>0</v>
          </cell>
          <cell r="O211">
            <v>0</v>
          </cell>
          <cell r="P211">
            <v>0</v>
          </cell>
          <cell r="Q211">
            <v>2000000000</v>
          </cell>
          <cell r="R211">
            <v>1500000000</v>
          </cell>
          <cell r="S211">
            <v>1500000000</v>
          </cell>
          <cell r="T211">
            <v>4000000000</v>
          </cell>
          <cell r="U211">
            <v>3500000000</v>
          </cell>
          <cell r="V211">
            <v>3500000000</v>
          </cell>
          <cell r="W211">
            <v>3500000000</v>
          </cell>
          <cell r="X211">
            <v>3500000000</v>
          </cell>
          <cell r="Y211">
            <v>12000000000</v>
          </cell>
        </row>
        <row r="212">
          <cell r="B212">
            <v>520</v>
          </cell>
          <cell r="C212">
            <v>20</v>
          </cell>
          <cell r="D212">
            <v>303</v>
          </cell>
          <cell r="E212">
            <v>99</v>
          </cell>
          <cell r="F212">
            <v>0</v>
          </cell>
          <cell r="G212">
            <v>0</v>
          </cell>
          <cell r="H212" t="str">
            <v>Obra: Construccion de las Oficinas de Gobierno, incluye demoliciones</v>
          </cell>
          <cell r="I212">
            <v>2000000000</v>
          </cell>
          <cell r="J212">
            <v>1</v>
          </cell>
          <cell r="K212">
            <v>1</v>
          </cell>
          <cell r="L212">
            <v>2000000000</v>
          </cell>
          <cell r="M212">
            <v>0</v>
          </cell>
          <cell r="N212">
            <v>0</v>
          </cell>
          <cell r="O212">
            <v>0</v>
          </cell>
          <cell r="P212">
            <v>0</v>
          </cell>
          <cell r="Q212">
            <v>0</v>
          </cell>
          <cell r="R212">
            <v>0</v>
          </cell>
          <cell r="S212">
            <v>0</v>
          </cell>
          <cell r="T212">
            <v>0</v>
          </cell>
          <cell r="U212">
            <v>0</v>
          </cell>
          <cell r="V212">
            <v>0</v>
          </cell>
          <cell r="W212">
            <v>0</v>
          </cell>
          <cell r="X212">
            <v>0</v>
          </cell>
          <cell r="Y212">
            <v>2000000000</v>
          </cell>
        </row>
        <row r="213">
          <cell r="B213">
            <v>520</v>
          </cell>
          <cell r="C213">
            <v>20</v>
          </cell>
          <cell r="D213">
            <v>303</v>
          </cell>
          <cell r="E213">
            <v>99</v>
          </cell>
          <cell r="F213">
            <v>0</v>
          </cell>
          <cell r="G213">
            <v>0</v>
          </cell>
          <cell r="H213" t="str">
            <v>Construcción del Corredor troncal</v>
          </cell>
          <cell r="I213">
            <v>18000000000</v>
          </cell>
          <cell r="J213">
            <v>1</v>
          </cell>
          <cell r="K213">
            <v>1</v>
          </cell>
          <cell r="L213">
            <v>18000000000</v>
          </cell>
          <cell r="M213">
            <v>0</v>
          </cell>
          <cell r="N213">
            <v>0</v>
          </cell>
          <cell r="O213">
            <v>0</v>
          </cell>
          <cell r="P213">
            <v>0</v>
          </cell>
          <cell r="Q213">
            <v>2000000000</v>
          </cell>
          <cell r="R213">
            <v>1500000000</v>
          </cell>
          <cell r="S213">
            <v>1500000000</v>
          </cell>
          <cell r="T213">
            <v>1500000000</v>
          </cell>
          <cell r="U213">
            <v>1500000000</v>
          </cell>
          <cell r="V213">
            <v>1500000000</v>
          </cell>
          <cell r="W213">
            <v>1500000000</v>
          </cell>
          <cell r="X213">
            <v>1500000000</v>
          </cell>
          <cell r="Y213">
            <v>5500000000</v>
          </cell>
        </row>
        <row r="214">
          <cell r="B214">
            <v>520</v>
          </cell>
          <cell r="C214">
            <v>20</v>
          </cell>
          <cell r="D214">
            <v>303</v>
          </cell>
          <cell r="E214">
            <v>99</v>
          </cell>
          <cell r="F214">
            <v>0</v>
          </cell>
          <cell r="G214">
            <v>0</v>
          </cell>
          <cell r="H214" t="str">
            <v>Construcción del Corredor troncal ( Tramo 1 y 4)</v>
          </cell>
          <cell r="I214">
            <v>15000000000</v>
          </cell>
          <cell r="J214">
            <v>1</v>
          </cell>
          <cell r="K214">
            <v>1</v>
          </cell>
          <cell r="L214">
            <v>15000000000</v>
          </cell>
          <cell r="M214">
            <v>0</v>
          </cell>
          <cell r="N214">
            <v>0</v>
          </cell>
          <cell r="O214">
            <v>0</v>
          </cell>
          <cell r="P214">
            <v>0</v>
          </cell>
          <cell r="Q214">
            <v>0</v>
          </cell>
          <cell r="R214">
            <v>0</v>
          </cell>
          <cell r="S214">
            <v>0</v>
          </cell>
          <cell r="T214">
            <v>2500000000</v>
          </cell>
          <cell r="U214">
            <v>2000000000</v>
          </cell>
          <cell r="V214">
            <v>2000000000</v>
          </cell>
          <cell r="W214">
            <v>2000000000</v>
          </cell>
          <cell r="X214">
            <v>2000000000</v>
          </cell>
          <cell r="Y214">
            <v>4500000000</v>
          </cell>
        </row>
        <row r="215">
          <cell r="B215">
            <v>520</v>
          </cell>
          <cell r="C215">
            <v>20</v>
          </cell>
          <cell r="D215">
            <v>401</v>
          </cell>
          <cell r="E215">
            <v>99</v>
          </cell>
          <cell r="F215" t="str">
            <v>CONSTRUCCIONES</v>
          </cell>
          <cell r="G215">
            <v>0</v>
          </cell>
          <cell r="H215">
            <v>0</v>
          </cell>
          <cell r="I215">
            <v>0</v>
          </cell>
          <cell r="J215">
            <v>0</v>
          </cell>
          <cell r="K215">
            <v>0</v>
          </cell>
          <cell r="L215">
            <v>127960151267.27274</v>
          </cell>
          <cell r="M215">
            <v>0</v>
          </cell>
          <cell r="N215">
            <v>0</v>
          </cell>
          <cell r="O215">
            <v>0</v>
          </cell>
          <cell r="P215">
            <v>0</v>
          </cell>
          <cell r="Q215">
            <v>5109090000</v>
          </cell>
          <cell r="R215">
            <v>5477272500</v>
          </cell>
          <cell r="S215">
            <v>5477272500</v>
          </cell>
          <cell r="T215">
            <v>11551560000</v>
          </cell>
          <cell r="U215">
            <v>12114653750</v>
          </cell>
          <cell r="V215">
            <v>12311371750</v>
          </cell>
          <cell r="W215">
            <v>17849227090.909092</v>
          </cell>
          <cell r="X215">
            <v>14143085568.181818</v>
          </cell>
          <cell r="Y215">
            <v>43926618108</v>
          </cell>
        </row>
        <row r="216">
          <cell r="B216">
            <v>520</v>
          </cell>
          <cell r="C216">
            <v>20</v>
          </cell>
          <cell r="D216">
            <v>401</v>
          </cell>
          <cell r="E216">
            <v>99</v>
          </cell>
          <cell r="F216">
            <v>0</v>
          </cell>
          <cell r="G216">
            <v>0</v>
          </cell>
          <cell r="H216" t="str">
            <v>Obra Mejoramiento Vial B° San Jeronimo y redes de servicios básicos</v>
          </cell>
          <cell r="I216">
            <v>927272727.27272725</v>
          </cell>
          <cell r="J216">
            <v>1</v>
          </cell>
          <cell r="K216">
            <v>1</v>
          </cell>
          <cell r="L216">
            <v>927272727.27272725</v>
          </cell>
          <cell r="M216">
            <v>0</v>
          </cell>
          <cell r="N216">
            <v>0</v>
          </cell>
          <cell r="O216">
            <v>0</v>
          </cell>
          <cell r="P216">
            <v>0</v>
          </cell>
          <cell r="Q216">
            <v>309090000</v>
          </cell>
          <cell r="R216">
            <v>77272500</v>
          </cell>
          <cell r="S216">
            <v>77272500</v>
          </cell>
          <cell r="T216">
            <v>77272500</v>
          </cell>
          <cell r="U216">
            <v>77272500</v>
          </cell>
          <cell r="V216">
            <v>77272500</v>
          </cell>
          <cell r="W216">
            <v>77272500</v>
          </cell>
          <cell r="X216">
            <v>77272500</v>
          </cell>
          <cell r="Y216">
            <v>77275227</v>
          </cell>
        </row>
        <row r="217">
          <cell r="B217">
            <v>520</v>
          </cell>
          <cell r="C217">
            <v>20</v>
          </cell>
          <cell r="D217">
            <v>401</v>
          </cell>
          <cell r="E217">
            <v>99</v>
          </cell>
          <cell r="F217">
            <v>0</v>
          </cell>
          <cell r="G217">
            <v>0</v>
          </cell>
          <cell r="H217" t="str">
            <v>Construccion del Centro Comunal, incluye provision e instalacion del mobiliario urbano</v>
          </cell>
          <cell r="I217">
            <v>1333574040</v>
          </cell>
          <cell r="J217">
            <v>1</v>
          </cell>
          <cell r="K217">
            <v>1</v>
          </cell>
          <cell r="L217">
            <v>1333574040</v>
          </cell>
          <cell r="M217">
            <v>0</v>
          </cell>
          <cell r="N217">
            <v>0</v>
          </cell>
          <cell r="O217">
            <v>0</v>
          </cell>
          <cell r="P217">
            <v>0</v>
          </cell>
          <cell r="Q217">
            <v>0</v>
          </cell>
          <cell r="R217">
            <v>0</v>
          </cell>
          <cell r="S217">
            <v>0</v>
          </cell>
          <cell r="T217">
            <v>666787500</v>
          </cell>
          <cell r="U217">
            <v>111131250</v>
          </cell>
          <cell r="V217">
            <v>111131250</v>
          </cell>
          <cell r="W217">
            <v>222262500</v>
          </cell>
          <cell r="X217">
            <v>111131250</v>
          </cell>
          <cell r="Y217">
            <v>111130290</v>
          </cell>
        </row>
        <row r="218">
          <cell r="B218">
            <v>520</v>
          </cell>
          <cell r="C218">
            <v>20</v>
          </cell>
          <cell r="D218">
            <v>401</v>
          </cell>
          <cell r="E218">
            <v>99</v>
          </cell>
          <cell r="F218">
            <v>0</v>
          </cell>
          <cell r="G218">
            <v>0</v>
          </cell>
          <cell r="H218" t="str">
            <v>Obra: Construccion de espacios abiertos de uso publico</v>
          </cell>
          <cell r="I218">
            <v>367500000</v>
          </cell>
          <cell r="J218">
            <v>1</v>
          </cell>
          <cell r="K218">
            <v>1</v>
          </cell>
          <cell r="L218">
            <v>367500000</v>
          </cell>
          <cell r="M218">
            <v>0</v>
          </cell>
          <cell r="N218">
            <v>0</v>
          </cell>
          <cell r="O218">
            <v>0</v>
          </cell>
          <cell r="P218">
            <v>0</v>
          </cell>
          <cell r="Q218">
            <v>0</v>
          </cell>
          <cell r="R218">
            <v>0</v>
          </cell>
          <cell r="S218">
            <v>0</v>
          </cell>
          <cell r="T218">
            <v>157500000</v>
          </cell>
          <cell r="U218">
            <v>26250000</v>
          </cell>
          <cell r="V218">
            <v>26250000</v>
          </cell>
          <cell r="W218">
            <v>52500000</v>
          </cell>
          <cell r="X218">
            <v>52500000</v>
          </cell>
          <cell r="Y218">
            <v>52500000</v>
          </cell>
        </row>
        <row r="219">
          <cell r="B219">
            <v>520</v>
          </cell>
          <cell r="C219">
            <v>20</v>
          </cell>
          <cell r="D219">
            <v>401</v>
          </cell>
          <cell r="E219">
            <v>99</v>
          </cell>
          <cell r="F219">
            <v>0</v>
          </cell>
          <cell r="G219">
            <v>0</v>
          </cell>
          <cell r="H219" t="str">
            <v>Obra: Mejoramiento Vial y Redes de Servicios Basicos en el Par Binario</v>
          </cell>
          <cell r="I219">
            <v>6759424500</v>
          </cell>
          <cell r="J219">
            <v>1</v>
          </cell>
          <cell r="K219">
            <v>1</v>
          </cell>
          <cell r="L219">
            <v>6759424500</v>
          </cell>
          <cell r="M219">
            <v>0</v>
          </cell>
          <cell r="N219">
            <v>0</v>
          </cell>
          <cell r="O219">
            <v>0</v>
          </cell>
          <cell r="P219">
            <v>0</v>
          </cell>
          <cell r="Q219">
            <v>0</v>
          </cell>
          <cell r="R219">
            <v>0</v>
          </cell>
          <cell r="S219">
            <v>0</v>
          </cell>
          <cell r="T219">
            <v>0</v>
          </cell>
          <cell r="U219">
            <v>0</v>
          </cell>
          <cell r="V219">
            <v>0</v>
          </cell>
          <cell r="W219">
            <v>4506283000</v>
          </cell>
          <cell r="X219">
            <v>0</v>
          </cell>
          <cell r="Y219">
            <v>2253141500</v>
          </cell>
        </row>
        <row r="220">
          <cell r="B220">
            <v>520</v>
          </cell>
          <cell r="C220">
            <v>20</v>
          </cell>
          <cell r="D220">
            <v>401</v>
          </cell>
          <cell r="E220">
            <v>99</v>
          </cell>
          <cell r="F220">
            <v>0</v>
          </cell>
          <cell r="G220">
            <v>0</v>
          </cell>
          <cell r="H220" t="str">
            <v xml:space="preserve"> Fiscalización de la obra Mejoramiento Vial y Redes de Servicios Basicos en el Par Binario</v>
          </cell>
          <cell r="I220">
            <v>295076590.90909094</v>
          </cell>
          <cell r="J220">
            <v>1</v>
          </cell>
          <cell r="K220">
            <v>1</v>
          </cell>
          <cell r="L220">
            <v>295076590.90909094</v>
          </cell>
          <cell r="M220">
            <v>0</v>
          </cell>
          <cell r="N220">
            <v>0</v>
          </cell>
          <cell r="O220">
            <v>0</v>
          </cell>
          <cell r="P220">
            <v>0</v>
          </cell>
          <cell r="Q220">
            <v>0</v>
          </cell>
          <cell r="R220">
            <v>0</v>
          </cell>
          <cell r="S220">
            <v>0</v>
          </cell>
          <cell r="T220">
            <v>0</v>
          </cell>
          <cell r="U220">
            <v>0</v>
          </cell>
          <cell r="V220">
            <v>196718000</v>
          </cell>
          <cell r="W220">
            <v>0</v>
          </cell>
          <cell r="X220">
            <v>0</v>
          </cell>
          <cell r="Y220">
            <v>98358591</v>
          </cell>
        </row>
        <row r="221">
          <cell r="B221">
            <v>520</v>
          </cell>
          <cell r="C221">
            <v>20</v>
          </cell>
          <cell r="D221">
            <v>401</v>
          </cell>
          <cell r="E221">
            <v>99</v>
          </cell>
          <cell r="F221">
            <v>0</v>
          </cell>
          <cell r="G221">
            <v>0</v>
          </cell>
          <cell r="H221" t="str">
            <v>Obra: Construccion de las Oficinas de Gobierno, incluye demoliciones</v>
          </cell>
          <cell r="I221">
            <v>5907272500</v>
          </cell>
          <cell r="J221">
            <v>1</v>
          </cell>
          <cell r="K221">
            <v>1</v>
          </cell>
          <cell r="L221">
            <v>5907272500</v>
          </cell>
          <cell r="M221">
            <v>0</v>
          </cell>
          <cell r="N221">
            <v>0</v>
          </cell>
          <cell r="O221">
            <v>0</v>
          </cell>
          <cell r="P221">
            <v>0</v>
          </cell>
          <cell r="Q221">
            <v>0</v>
          </cell>
          <cell r="R221">
            <v>0</v>
          </cell>
          <cell r="S221">
            <v>0</v>
          </cell>
          <cell r="T221">
            <v>0</v>
          </cell>
          <cell r="U221">
            <v>0</v>
          </cell>
          <cell r="V221">
            <v>0</v>
          </cell>
          <cell r="W221">
            <v>0</v>
          </cell>
          <cell r="X221">
            <v>0</v>
          </cell>
          <cell r="Y221">
            <v>5907272500</v>
          </cell>
        </row>
        <row r="222">
          <cell r="B222">
            <v>520</v>
          </cell>
          <cell r="C222">
            <v>20</v>
          </cell>
          <cell r="D222">
            <v>401</v>
          </cell>
          <cell r="E222">
            <v>99</v>
          </cell>
          <cell r="F222">
            <v>0</v>
          </cell>
          <cell r="G222">
            <v>0</v>
          </cell>
          <cell r="H222" t="str">
            <v>Fiscalizacion Oficina de Gobierno</v>
          </cell>
          <cell r="I222">
            <v>909090909.09090912</v>
          </cell>
          <cell r="J222">
            <v>1</v>
          </cell>
          <cell r="K222">
            <v>1</v>
          </cell>
          <cell r="L222">
            <v>909090909.09090912</v>
          </cell>
          <cell r="M222">
            <v>0</v>
          </cell>
          <cell r="N222">
            <v>0</v>
          </cell>
          <cell r="O222">
            <v>0</v>
          </cell>
          <cell r="P222">
            <v>0</v>
          </cell>
          <cell r="Q222">
            <v>0</v>
          </cell>
          <cell r="R222">
            <v>0</v>
          </cell>
          <cell r="S222">
            <v>0</v>
          </cell>
          <cell r="T222">
            <v>0</v>
          </cell>
          <cell r="U222">
            <v>0</v>
          </cell>
          <cell r="V222">
            <v>0</v>
          </cell>
          <cell r="W222">
            <v>909090909.09090912</v>
          </cell>
          <cell r="X222">
            <v>0</v>
          </cell>
          <cell r="Y222">
            <v>0</v>
          </cell>
        </row>
        <row r="223">
          <cell r="B223">
            <v>520</v>
          </cell>
          <cell r="C223">
            <v>20</v>
          </cell>
          <cell r="D223">
            <v>401</v>
          </cell>
          <cell r="E223">
            <v>99</v>
          </cell>
          <cell r="F223">
            <v>0</v>
          </cell>
          <cell r="G223">
            <v>0</v>
          </cell>
          <cell r="H223" t="str">
            <v>Obra Restauración de Edificio Histórico</v>
          </cell>
          <cell r="I223">
            <v>2002181818.1818182</v>
          </cell>
          <cell r="J223">
            <v>1</v>
          </cell>
          <cell r="K223">
            <v>1</v>
          </cell>
          <cell r="L223">
            <v>2002181818.1818182</v>
          </cell>
          <cell r="M223">
            <v>0</v>
          </cell>
          <cell r="N223">
            <v>0</v>
          </cell>
          <cell r="O223">
            <v>0</v>
          </cell>
          <cell r="P223">
            <v>0</v>
          </cell>
          <cell r="Q223">
            <v>0</v>
          </cell>
          <cell r="R223">
            <v>0</v>
          </cell>
          <cell r="S223">
            <v>0</v>
          </cell>
          <cell r="T223">
            <v>0</v>
          </cell>
          <cell r="U223">
            <v>0</v>
          </cell>
          <cell r="V223">
            <v>0</v>
          </cell>
          <cell r="W223">
            <v>0</v>
          </cell>
          <cell r="X223">
            <v>2002181818.1818182</v>
          </cell>
          <cell r="Y223">
            <v>0</v>
          </cell>
        </row>
        <row r="224">
          <cell r="B224">
            <v>520</v>
          </cell>
          <cell r="C224">
            <v>20</v>
          </cell>
          <cell r="D224">
            <v>401</v>
          </cell>
          <cell r="E224">
            <v>99</v>
          </cell>
          <cell r="F224">
            <v>0</v>
          </cell>
          <cell r="G224">
            <v>0</v>
          </cell>
          <cell r="H224" t="str">
            <v xml:space="preserve">Fiscalizacion Restauración de Edificio Histórico </v>
          </cell>
          <cell r="I224">
            <v>181818181.81818181</v>
          </cell>
          <cell r="J224">
            <v>1</v>
          </cell>
          <cell r="K224">
            <v>1</v>
          </cell>
          <cell r="L224">
            <v>181818181.81818181</v>
          </cell>
          <cell r="M224">
            <v>0</v>
          </cell>
          <cell r="N224">
            <v>0</v>
          </cell>
          <cell r="O224">
            <v>0</v>
          </cell>
          <cell r="P224">
            <v>0</v>
          </cell>
          <cell r="Q224">
            <v>0</v>
          </cell>
          <cell r="R224">
            <v>0</v>
          </cell>
          <cell r="S224">
            <v>0</v>
          </cell>
          <cell r="T224">
            <v>0</v>
          </cell>
          <cell r="U224">
            <v>0</v>
          </cell>
          <cell r="V224">
            <v>0</v>
          </cell>
          <cell r="W224">
            <v>181818181.81818181</v>
          </cell>
          <cell r="X224">
            <v>0</v>
          </cell>
          <cell r="Y224">
            <v>0</v>
          </cell>
        </row>
        <row r="225">
          <cell r="B225">
            <v>520</v>
          </cell>
          <cell r="C225">
            <v>20</v>
          </cell>
          <cell r="D225">
            <v>401</v>
          </cell>
          <cell r="E225">
            <v>99</v>
          </cell>
          <cell r="F225">
            <v>0</v>
          </cell>
          <cell r="G225">
            <v>0</v>
          </cell>
          <cell r="H225" t="str">
            <v>Construcción del Corredor troncal</v>
          </cell>
          <cell r="I225">
            <v>49476710000</v>
          </cell>
          <cell r="J225">
            <v>1</v>
          </cell>
          <cell r="K225">
            <v>1</v>
          </cell>
          <cell r="L225">
            <v>49476710000</v>
          </cell>
          <cell r="M225">
            <v>0</v>
          </cell>
          <cell r="N225">
            <v>0</v>
          </cell>
          <cell r="O225">
            <v>0</v>
          </cell>
          <cell r="P225">
            <v>0</v>
          </cell>
          <cell r="Q225">
            <v>4500000000</v>
          </cell>
          <cell r="R225">
            <v>5000000000</v>
          </cell>
          <cell r="S225">
            <v>5000000000</v>
          </cell>
          <cell r="T225">
            <v>5000000000</v>
          </cell>
          <cell r="U225">
            <v>5000000000</v>
          </cell>
          <cell r="V225">
            <v>5000000000</v>
          </cell>
          <cell r="W225">
            <v>5000000000</v>
          </cell>
          <cell r="X225">
            <v>5000000000</v>
          </cell>
          <cell r="Y225">
            <v>9976710000</v>
          </cell>
        </row>
        <row r="226">
          <cell r="B226">
            <v>520</v>
          </cell>
          <cell r="C226">
            <v>20</v>
          </cell>
          <cell r="D226">
            <v>401</v>
          </cell>
          <cell r="E226">
            <v>99</v>
          </cell>
          <cell r="F226">
            <v>0</v>
          </cell>
          <cell r="G226">
            <v>0</v>
          </cell>
          <cell r="H226" t="str">
            <v>Construcción del Corredor troncal ( Tramo 1 y 4)</v>
          </cell>
          <cell r="I226">
            <v>39671820000</v>
          </cell>
          <cell r="J226">
            <v>1</v>
          </cell>
          <cell r="K226">
            <v>1</v>
          </cell>
          <cell r="L226">
            <v>39671820000</v>
          </cell>
          <cell r="M226">
            <v>0</v>
          </cell>
          <cell r="N226">
            <v>0</v>
          </cell>
          <cell r="O226">
            <v>0</v>
          </cell>
          <cell r="P226">
            <v>0</v>
          </cell>
          <cell r="Q226">
            <v>0</v>
          </cell>
          <cell r="R226">
            <v>0</v>
          </cell>
          <cell r="S226">
            <v>0</v>
          </cell>
          <cell r="T226">
            <v>5000000000</v>
          </cell>
          <cell r="U226">
            <v>6000000000</v>
          </cell>
          <cell r="V226">
            <v>6000000000</v>
          </cell>
          <cell r="W226">
            <v>6000000000</v>
          </cell>
          <cell r="X226">
            <v>6000000000</v>
          </cell>
          <cell r="Y226">
            <v>10671820000</v>
          </cell>
        </row>
        <row r="227">
          <cell r="B227">
            <v>520</v>
          </cell>
          <cell r="C227">
            <v>20</v>
          </cell>
          <cell r="D227">
            <v>401</v>
          </cell>
          <cell r="E227">
            <v>99</v>
          </cell>
          <cell r="F227">
            <v>0</v>
          </cell>
          <cell r="G227">
            <v>0</v>
          </cell>
          <cell r="H227" t="str">
            <v>Fiscalizadoras Sistema Troncal y Redes ( 11 km)</v>
          </cell>
          <cell r="I227">
            <v>3431820000</v>
          </cell>
          <cell r="J227">
            <v>1</v>
          </cell>
          <cell r="K227">
            <v>1</v>
          </cell>
          <cell r="L227">
            <v>3431820000</v>
          </cell>
          <cell r="M227">
            <v>0</v>
          </cell>
          <cell r="N227">
            <v>0</v>
          </cell>
          <cell r="O227">
            <v>0</v>
          </cell>
          <cell r="P227">
            <v>0</v>
          </cell>
          <cell r="Q227">
            <v>300000000</v>
          </cell>
          <cell r="R227">
            <v>400000000</v>
          </cell>
          <cell r="S227">
            <v>400000000</v>
          </cell>
          <cell r="T227">
            <v>400000000</v>
          </cell>
          <cell r="U227">
            <v>400000000</v>
          </cell>
          <cell r="V227">
            <v>400000000</v>
          </cell>
          <cell r="W227">
            <v>400000000</v>
          </cell>
          <cell r="X227">
            <v>400000000</v>
          </cell>
          <cell r="Y227">
            <v>331820000</v>
          </cell>
        </row>
        <row r="228">
          <cell r="B228">
            <v>520</v>
          </cell>
          <cell r="C228">
            <v>20</v>
          </cell>
          <cell r="D228">
            <v>401</v>
          </cell>
          <cell r="E228">
            <v>99</v>
          </cell>
          <cell r="F228">
            <v>0</v>
          </cell>
          <cell r="G228">
            <v>0</v>
          </cell>
          <cell r="H228" t="str">
            <v xml:space="preserve"> Fiscalizadoras Sistema Troncal y Redes ( Puntas )</v>
          </cell>
          <cell r="I228">
            <v>3431820000</v>
          </cell>
          <cell r="J228">
            <v>1</v>
          </cell>
          <cell r="K228">
            <v>1</v>
          </cell>
          <cell r="L228">
            <v>3431820000</v>
          </cell>
          <cell r="M228">
            <v>0</v>
          </cell>
          <cell r="N228">
            <v>0</v>
          </cell>
          <cell r="O228">
            <v>0</v>
          </cell>
          <cell r="P228">
            <v>0</v>
          </cell>
          <cell r="Q228">
            <v>0</v>
          </cell>
          <cell r="R228">
            <v>0</v>
          </cell>
          <cell r="S228">
            <v>0</v>
          </cell>
          <cell r="T228">
            <v>250000000</v>
          </cell>
          <cell r="U228">
            <v>500000000</v>
          </cell>
          <cell r="V228">
            <v>500000000</v>
          </cell>
          <cell r="W228">
            <v>500000000</v>
          </cell>
          <cell r="X228">
            <v>500000000</v>
          </cell>
          <cell r="Y228">
            <v>1181820000</v>
          </cell>
        </row>
        <row r="229">
          <cell r="B229">
            <v>520</v>
          </cell>
          <cell r="C229">
            <v>20</v>
          </cell>
          <cell r="D229">
            <v>401</v>
          </cell>
          <cell r="E229">
            <v>99</v>
          </cell>
          <cell r="F229">
            <v>0</v>
          </cell>
          <cell r="G229">
            <v>0</v>
          </cell>
          <cell r="H229" t="str">
            <v>Construcción de la Terminal Asunción y San Lorenzo</v>
          </cell>
          <cell r="I229">
            <v>13264770000</v>
          </cell>
          <cell r="J229">
            <v>1</v>
          </cell>
          <cell r="K229">
            <v>1</v>
          </cell>
          <cell r="L229">
            <v>13264770000</v>
          </cell>
          <cell r="M229">
            <v>0</v>
          </cell>
          <cell r="N229">
            <v>0</v>
          </cell>
          <cell r="O229">
            <v>0</v>
          </cell>
          <cell r="P229">
            <v>0</v>
          </cell>
          <cell r="Q229">
            <v>0</v>
          </cell>
          <cell r="R229">
            <v>0</v>
          </cell>
          <cell r="S229">
            <v>0</v>
          </cell>
          <cell r="T229">
            <v>0</v>
          </cell>
          <cell r="U229">
            <v>0</v>
          </cell>
          <cell r="V229">
            <v>0</v>
          </cell>
          <cell r="W229">
            <v>0</v>
          </cell>
          <cell r="X229">
            <v>0</v>
          </cell>
          <cell r="Y229">
            <v>13264770000</v>
          </cell>
        </row>
        <row r="230">
          <cell r="B230">
            <v>580</v>
          </cell>
          <cell r="C230">
            <v>20</v>
          </cell>
          <cell r="D230">
            <v>13</v>
          </cell>
          <cell r="E230">
            <v>99</v>
          </cell>
          <cell r="F230" t="str">
            <v>ESTUDIOS PROY. INVERSION</v>
          </cell>
          <cell r="G230">
            <v>0</v>
          </cell>
          <cell r="H230">
            <v>0</v>
          </cell>
          <cell r="I230">
            <v>0</v>
          </cell>
          <cell r="J230">
            <v>0</v>
          </cell>
          <cell r="K230">
            <v>0</v>
          </cell>
          <cell r="L230">
            <v>382725000</v>
          </cell>
          <cell r="M230">
            <v>0</v>
          </cell>
          <cell r="N230">
            <v>0</v>
          </cell>
          <cell r="O230">
            <v>0</v>
          </cell>
          <cell r="P230">
            <v>0</v>
          </cell>
          <cell r="Q230">
            <v>0</v>
          </cell>
          <cell r="R230">
            <v>0</v>
          </cell>
          <cell r="S230">
            <v>0</v>
          </cell>
          <cell r="T230">
            <v>7500000</v>
          </cell>
          <cell r="U230">
            <v>22500000</v>
          </cell>
          <cell r="V230">
            <v>50000000</v>
          </cell>
          <cell r="W230">
            <v>60000000</v>
          </cell>
          <cell r="X230">
            <v>60000000</v>
          </cell>
          <cell r="Y230">
            <v>182725000</v>
          </cell>
        </row>
        <row r="231">
          <cell r="B231">
            <v>580</v>
          </cell>
          <cell r="C231">
            <v>20</v>
          </cell>
          <cell r="D231">
            <v>13</v>
          </cell>
          <cell r="E231">
            <v>99</v>
          </cell>
          <cell r="F231">
            <v>0</v>
          </cell>
          <cell r="G231">
            <v>0</v>
          </cell>
          <cell r="H231" t="str">
            <v xml:space="preserve"> Consultoría de diseño para la Inserción Urbana del Proyecto Y Tratamiento Paisajístico del Corredor</v>
          </cell>
          <cell r="I231">
            <v>90910000</v>
          </cell>
          <cell r="J231">
            <v>1</v>
          </cell>
          <cell r="K231">
            <v>1</v>
          </cell>
          <cell r="L231">
            <v>90910000</v>
          </cell>
          <cell r="M231">
            <v>0</v>
          </cell>
          <cell r="N231">
            <v>0</v>
          </cell>
          <cell r="O231">
            <v>0</v>
          </cell>
          <cell r="P231">
            <v>0</v>
          </cell>
          <cell r="Q231">
            <v>0</v>
          </cell>
          <cell r="R231">
            <v>0</v>
          </cell>
          <cell r="S231">
            <v>0</v>
          </cell>
          <cell r="T231">
            <v>7500000</v>
          </cell>
          <cell r="U231">
            <v>10000000</v>
          </cell>
          <cell r="V231">
            <v>10000000</v>
          </cell>
          <cell r="W231">
            <v>10000000</v>
          </cell>
          <cell r="X231">
            <v>10000000</v>
          </cell>
          <cell r="Y231">
            <v>43410000</v>
          </cell>
        </row>
        <row r="232">
          <cell r="B232">
            <v>580</v>
          </cell>
          <cell r="C232">
            <v>20</v>
          </cell>
          <cell r="D232">
            <v>13</v>
          </cell>
          <cell r="E232">
            <v>99</v>
          </cell>
          <cell r="F232">
            <v>0</v>
          </cell>
          <cell r="G232">
            <v>0</v>
          </cell>
          <cell r="H232" t="str">
            <v>Consultoría de Diseño la Red de Ciclovias, sistemas peatonales y paradas en el Centro Histórico</v>
          </cell>
          <cell r="I232">
            <v>45455000</v>
          </cell>
          <cell r="J232">
            <v>1</v>
          </cell>
          <cell r="K232">
            <v>1</v>
          </cell>
          <cell r="L232">
            <v>45455000</v>
          </cell>
          <cell r="M232">
            <v>0</v>
          </cell>
          <cell r="N232">
            <v>0</v>
          </cell>
          <cell r="O232">
            <v>0</v>
          </cell>
          <cell r="P232">
            <v>0</v>
          </cell>
          <cell r="Q232">
            <v>0</v>
          </cell>
          <cell r="R232">
            <v>0</v>
          </cell>
          <cell r="S232">
            <v>0</v>
          </cell>
          <cell r="T232">
            <v>0</v>
          </cell>
          <cell r="U232">
            <v>5000000</v>
          </cell>
          <cell r="V232">
            <v>10000000</v>
          </cell>
          <cell r="W232">
            <v>10000000</v>
          </cell>
          <cell r="X232">
            <v>10000000</v>
          </cell>
          <cell r="Y232">
            <v>10455000</v>
          </cell>
        </row>
        <row r="233">
          <cell r="B233">
            <v>580</v>
          </cell>
          <cell r="C233">
            <v>20</v>
          </cell>
          <cell r="D233">
            <v>13</v>
          </cell>
          <cell r="E233">
            <v>99</v>
          </cell>
          <cell r="F233">
            <v>0</v>
          </cell>
          <cell r="G233">
            <v>0</v>
          </cell>
          <cell r="H233" t="str">
            <v>Consultoria para el Analisis y Diseño de Sistemas de Estacionamientos en el corredor</v>
          </cell>
          <cell r="I233">
            <v>110000000</v>
          </cell>
          <cell r="J233">
            <v>1</v>
          </cell>
          <cell r="K233">
            <v>1</v>
          </cell>
          <cell r="L233">
            <v>110000000</v>
          </cell>
          <cell r="M233">
            <v>0</v>
          </cell>
          <cell r="N233">
            <v>0</v>
          </cell>
          <cell r="O233">
            <v>0</v>
          </cell>
          <cell r="P233">
            <v>0</v>
          </cell>
          <cell r="Q233">
            <v>0</v>
          </cell>
          <cell r="R233">
            <v>0</v>
          </cell>
          <cell r="S233">
            <v>0</v>
          </cell>
          <cell r="T233">
            <v>0</v>
          </cell>
          <cell r="U233">
            <v>0</v>
          </cell>
          <cell r="V233">
            <v>15000000</v>
          </cell>
          <cell r="W233">
            <v>25000000</v>
          </cell>
          <cell r="X233">
            <v>25000000</v>
          </cell>
          <cell r="Y233">
            <v>45000000</v>
          </cell>
        </row>
        <row r="234">
          <cell r="B234">
            <v>580</v>
          </cell>
          <cell r="C234">
            <v>20</v>
          </cell>
          <cell r="D234">
            <v>13</v>
          </cell>
          <cell r="E234">
            <v>99</v>
          </cell>
          <cell r="F234">
            <v>0</v>
          </cell>
          <cell r="G234">
            <v>0</v>
          </cell>
          <cell r="H234" t="str">
            <v>Diseño del Centro de Control Operacional</v>
          </cell>
          <cell r="I234">
            <v>68180000</v>
          </cell>
          <cell r="J234">
            <v>1</v>
          </cell>
          <cell r="K234">
            <v>1</v>
          </cell>
          <cell r="L234">
            <v>68180000</v>
          </cell>
          <cell r="M234">
            <v>0</v>
          </cell>
          <cell r="N234">
            <v>0</v>
          </cell>
          <cell r="O234">
            <v>0</v>
          </cell>
          <cell r="P234">
            <v>0</v>
          </cell>
          <cell r="Q234">
            <v>0</v>
          </cell>
          <cell r="R234">
            <v>0</v>
          </cell>
          <cell r="S234">
            <v>0</v>
          </cell>
          <cell r="T234">
            <v>0</v>
          </cell>
          <cell r="U234">
            <v>0</v>
          </cell>
          <cell r="V234">
            <v>0</v>
          </cell>
          <cell r="W234">
            <v>0</v>
          </cell>
          <cell r="X234">
            <v>0</v>
          </cell>
          <cell r="Y234">
            <v>68180000</v>
          </cell>
        </row>
        <row r="235">
          <cell r="B235">
            <v>580</v>
          </cell>
          <cell r="C235">
            <v>20</v>
          </cell>
          <cell r="D235">
            <v>13</v>
          </cell>
          <cell r="E235">
            <v>99</v>
          </cell>
          <cell r="F235">
            <v>0</v>
          </cell>
          <cell r="G235">
            <v>0</v>
          </cell>
          <cell r="H235" t="str">
            <v>Consultoria de Estructuración del modelo tarifario y del Plan de Negocios</v>
          </cell>
          <cell r="I235">
            <v>68180000</v>
          </cell>
          <cell r="J235">
            <v>1</v>
          </cell>
          <cell r="K235">
            <v>1</v>
          </cell>
          <cell r="L235">
            <v>68180000</v>
          </cell>
          <cell r="M235">
            <v>0</v>
          </cell>
          <cell r="N235">
            <v>0</v>
          </cell>
          <cell r="O235">
            <v>0</v>
          </cell>
          <cell r="P235">
            <v>0</v>
          </cell>
          <cell r="Q235">
            <v>0</v>
          </cell>
          <cell r="R235">
            <v>0</v>
          </cell>
          <cell r="S235">
            <v>0</v>
          </cell>
          <cell r="T235">
            <v>0</v>
          </cell>
          <cell r="U235">
            <v>7500000</v>
          </cell>
          <cell r="V235">
            <v>15000000</v>
          </cell>
          <cell r="W235">
            <v>15000000</v>
          </cell>
          <cell r="X235">
            <v>15000000</v>
          </cell>
          <cell r="Y235">
            <v>15680000</v>
          </cell>
        </row>
        <row r="236">
          <cell r="B236">
            <v>580</v>
          </cell>
          <cell r="C236">
            <v>20</v>
          </cell>
          <cell r="D236">
            <v>401</v>
          </cell>
          <cell r="E236">
            <v>99</v>
          </cell>
          <cell r="F236" t="str">
            <v>ESTUDIOS PROY. INVERSION</v>
          </cell>
          <cell r="G236">
            <v>0</v>
          </cell>
          <cell r="H236">
            <v>0</v>
          </cell>
          <cell r="I236">
            <v>0</v>
          </cell>
          <cell r="J236">
            <v>0</v>
          </cell>
          <cell r="K236">
            <v>0</v>
          </cell>
          <cell r="L236">
            <v>5793729090.909091</v>
          </cell>
          <cell r="M236">
            <v>0</v>
          </cell>
          <cell r="N236">
            <v>199454000</v>
          </cell>
          <cell r="O236">
            <v>445183091</v>
          </cell>
          <cell r="P236">
            <v>451817182</v>
          </cell>
          <cell r="Q236">
            <v>136363818</v>
          </cell>
          <cell r="R236">
            <v>721818000</v>
          </cell>
          <cell r="S236">
            <v>0</v>
          </cell>
          <cell r="T236">
            <v>831818000</v>
          </cell>
          <cell r="U236">
            <v>320000000</v>
          </cell>
          <cell r="V236">
            <v>410000000</v>
          </cell>
          <cell r="W236">
            <v>410000000</v>
          </cell>
          <cell r="X236">
            <v>410000000</v>
          </cell>
          <cell r="Y236">
            <v>1457275000</v>
          </cell>
        </row>
        <row r="237">
          <cell r="B237">
            <v>580</v>
          </cell>
          <cell r="C237">
            <v>20</v>
          </cell>
          <cell r="D237">
            <v>401</v>
          </cell>
          <cell r="E237">
            <v>99</v>
          </cell>
          <cell r="F237">
            <v>0</v>
          </cell>
          <cell r="G237">
            <v>0</v>
          </cell>
          <cell r="H237" t="str">
            <v>Consultoria Diseno Ejecutivo del Centro Comunal y Mirador</v>
          </cell>
          <cell r="I237">
            <v>181818181.81818181</v>
          </cell>
          <cell r="J237">
            <v>1</v>
          </cell>
          <cell r="K237">
            <v>1</v>
          </cell>
          <cell r="L237">
            <v>181818181.81818181</v>
          </cell>
          <cell r="M237">
            <v>0</v>
          </cell>
          <cell r="N237">
            <v>0</v>
          </cell>
          <cell r="O237">
            <v>90910000</v>
          </cell>
          <cell r="P237">
            <v>90908182</v>
          </cell>
          <cell r="Q237">
            <v>0</v>
          </cell>
          <cell r="R237">
            <v>0</v>
          </cell>
          <cell r="S237">
            <v>0</v>
          </cell>
          <cell r="T237">
            <v>0</v>
          </cell>
          <cell r="U237">
            <v>0</v>
          </cell>
          <cell r="V237">
            <v>0</v>
          </cell>
          <cell r="W237">
            <v>0</v>
          </cell>
          <cell r="X237">
            <v>0</v>
          </cell>
          <cell r="Y237">
            <v>0</v>
          </cell>
        </row>
        <row r="238">
          <cell r="B238">
            <v>580</v>
          </cell>
          <cell r="C238">
            <v>20</v>
          </cell>
          <cell r="D238">
            <v>401</v>
          </cell>
          <cell r="E238">
            <v>99</v>
          </cell>
          <cell r="F238">
            <v>0</v>
          </cell>
          <cell r="G238">
            <v>0</v>
          </cell>
          <cell r="H238" t="str">
            <v>Consultoría Diseño de Espacios Abiertos de Uso Público</v>
          </cell>
          <cell r="I238">
            <v>81000000</v>
          </cell>
          <cell r="J238">
            <v>1</v>
          </cell>
          <cell r="K238">
            <v>1</v>
          </cell>
          <cell r="L238">
            <v>81000000</v>
          </cell>
          <cell r="M238">
            <v>0</v>
          </cell>
          <cell r="N238">
            <v>54000000</v>
          </cell>
          <cell r="O238">
            <v>27000000</v>
          </cell>
          <cell r="P238">
            <v>0</v>
          </cell>
          <cell r="Q238">
            <v>0</v>
          </cell>
          <cell r="R238">
            <v>0</v>
          </cell>
          <cell r="S238">
            <v>0</v>
          </cell>
          <cell r="T238">
            <v>0</v>
          </cell>
          <cell r="U238">
            <v>0</v>
          </cell>
          <cell r="V238">
            <v>0</v>
          </cell>
          <cell r="W238">
            <v>0</v>
          </cell>
          <cell r="X238">
            <v>0</v>
          </cell>
          <cell r="Y238">
            <v>0</v>
          </cell>
        </row>
        <row r="239">
          <cell r="B239">
            <v>580</v>
          </cell>
          <cell r="C239">
            <v>20</v>
          </cell>
          <cell r="D239">
            <v>401</v>
          </cell>
          <cell r="E239">
            <v>99</v>
          </cell>
          <cell r="F239">
            <v>0</v>
          </cell>
          <cell r="G239">
            <v>0</v>
          </cell>
          <cell r="H239" t="str">
            <v>Consultoría de ajuste y ampliacíón de Diseño Ejecutivo del Par Binario</v>
          </cell>
          <cell r="I239">
            <v>290909090.90909088</v>
          </cell>
          <cell r="J239">
            <v>1</v>
          </cell>
          <cell r="K239">
            <v>1</v>
          </cell>
          <cell r="L239">
            <v>290909090.90909088</v>
          </cell>
          <cell r="M239">
            <v>0</v>
          </cell>
          <cell r="N239">
            <v>145454000</v>
          </cell>
          <cell r="O239">
            <v>145455091</v>
          </cell>
          <cell r="P239">
            <v>0</v>
          </cell>
          <cell r="Q239">
            <v>0</v>
          </cell>
          <cell r="R239">
            <v>0</v>
          </cell>
          <cell r="S239">
            <v>0</v>
          </cell>
          <cell r="T239">
            <v>0</v>
          </cell>
          <cell r="U239">
            <v>0</v>
          </cell>
          <cell r="V239">
            <v>0</v>
          </cell>
          <cell r="W239">
            <v>0</v>
          </cell>
          <cell r="X239">
            <v>0</v>
          </cell>
          <cell r="Y239">
            <v>0</v>
          </cell>
        </row>
        <row r="240">
          <cell r="B240">
            <v>580</v>
          </cell>
          <cell r="C240">
            <v>20</v>
          </cell>
          <cell r="D240">
            <v>401</v>
          </cell>
          <cell r="E240">
            <v>99</v>
          </cell>
          <cell r="F240">
            <v>0</v>
          </cell>
          <cell r="G240">
            <v>0</v>
          </cell>
          <cell r="H240" t="str">
            <v>Consultoría para Diseño Ejecutivo de las Oficinas de Gobierno (incluye areas comunes)</v>
          </cell>
          <cell r="I240">
            <v>1804545000</v>
          </cell>
          <cell r="J240">
            <v>1</v>
          </cell>
          <cell r="K240">
            <v>1</v>
          </cell>
          <cell r="L240">
            <v>1804545000</v>
          </cell>
          <cell r="M240">
            <v>0</v>
          </cell>
          <cell r="N240">
            <v>0</v>
          </cell>
          <cell r="O240">
            <v>0</v>
          </cell>
          <cell r="P240">
            <v>360909000</v>
          </cell>
          <cell r="Q240">
            <v>0</v>
          </cell>
          <cell r="R240">
            <v>721818000</v>
          </cell>
          <cell r="S240">
            <v>0</v>
          </cell>
          <cell r="T240">
            <v>721818000</v>
          </cell>
          <cell r="U240">
            <v>0</v>
          </cell>
          <cell r="V240">
            <v>0</v>
          </cell>
          <cell r="W240">
            <v>0</v>
          </cell>
          <cell r="X240">
            <v>0</v>
          </cell>
          <cell r="Y240">
            <v>0</v>
          </cell>
        </row>
        <row r="241">
          <cell r="B241">
            <v>580</v>
          </cell>
          <cell r="C241">
            <v>20</v>
          </cell>
          <cell r="D241">
            <v>401</v>
          </cell>
          <cell r="E241">
            <v>99</v>
          </cell>
          <cell r="F241">
            <v>0</v>
          </cell>
          <cell r="G241">
            <v>0</v>
          </cell>
          <cell r="H241" t="str">
            <v>Consultoría Diseño Ejecutivo y Protocolo de Intervención Edificio Histórico</v>
          </cell>
          <cell r="I241">
            <v>318181818.18181813</v>
          </cell>
          <cell r="J241">
            <v>1</v>
          </cell>
          <cell r="K241">
            <v>1</v>
          </cell>
          <cell r="L241">
            <v>318181818.18181813</v>
          </cell>
          <cell r="M241">
            <v>0</v>
          </cell>
          <cell r="N241">
            <v>0</v>
          </cell>
          <cell r="O241">
            <v>181818000</v>
          </cell>
          <cell r="P241">
            <v>0</v>
          </cell>
          <cell r="Q241">
            <v>136363818</v>
          </cell>
          <cell r="R241">
            <v>0</v>
          </cell>
          <cell r="S241">
            <v>0</v>
          </cell>
          <cell r="T241">
            <v>0</v>
          </cell>
          <cell r="U241">
            <v>0</v>
          </cell>
          <cell r="V241">
            <v>0</v>
          </cell>
          <cell r="W241">
            <v>0</v>
          </cell>
          <cell r="X241">
            <v>0</v>
          </cell>
          <cell r="Y241">
            <v>0</v>
          </cell>
        </row>
        <row r="242">
          <cell r="B242">
            <v>580</v>
          </cell>
          <cell r="C242">
            <v>20</v>
          </cell>
          <cell r="D242">
            <v>401</v>
          </cell>
          <cell r="E242">
            <v>99</v>
          </cell>
          <cell r="F242">
            <v>0</v>
          </cell>
          <cell r="G242">
            <v>0</v>
          </cell>
          <cell r="H242" t="str">
            <v xml:space="preserve"> Consultoría de diseño para la Inserción Urbana del Proyecto Y Tratamiento Paisajístico del Corredor</v>
          </cell>
          <cell r="I242">
            <v>909090000</v>
          </cell>
          <cell r="J242">
            <v>1</v>
          </cell>
          <cell r="K242">
            <v>1</v>
          </cell>
          <cell r="L242">
            <v>909090000</v>
          </cell>
          <cell r="M242">
            <v>0</v>
          </cell>
          <cell r="N242">
            <v>0</v>
          </cell>
          <cell r="O242">
            <v>0</v>
          </cell>
          <cell r="P242">
            <v>0</v>
          </cell>
          <cell r="Q242">
            <v>0</v>
          </cell>
          <cell r="R242">
            <v>0</v>
          </cell>
          <cell r="S242">
            <v>0</v>
          </cell>
          <cell r="T242">
            <v>75000000</v>
          </cell>
          <cell r="U242">
            <v>150000000</v>
          </cell>
          <cell r="V242">
            <v>150000000</v>
          </cell>
          <cell r="W242">
            <v>150000000</v>
          </cell>
          <cell r="X242">
            <v>150000000</v>
          </cell>
          <cell r="Y242">
            <v>234090000</v>
          </cell>
        </row>
        <row r="243">
          <cell r="B243">
            <v>580</v>
          </cell>
          <cell r="C243">
            <v>20</v>
          </cell>
          <cell r="D243">
            <v>401</v>
          </cell>
          <cell r="E243">
            <v>99</v>
          </cell>
          <cell r="F243">
            <v>0</v>
          </cell>
          <cell r="G243">
            <v>0</v>
          </cell>
          <cell r="H243" t="str">
            <v>Consultoría de Diseño la Red de Ciclovias, sistemas peatonales y paradas en el Centro Histórico</v>
          </cell>
          <cell r="I243">
            <v>454545000</v>
          </cell>
          <cell r="J243">
            <v>1</v>
          </cell>
          <cell r="K243">
            <v>1</v>
          </cell>
          <cell r="L243">
            <v>454545000</v>
          </cell>
          <cell r="M243">
            <v>0</v>
          </cell>
          <cell r="N243">
            <v>0</v>
          </cell>
          <cell r="O243">
            <v>0</v>
          </cell>
          <cell r="P243">
            <v>0</v>
          </cell>
          <cell r="Q243">
            <v>0</v>
          </cell>
          <cell r="R243">
            <v>0</v>
          </cell>
          <cell r="S243">
            <v>0</v>
          </cell>
          <cell r="T243">
            <v>35000000</v>
          </cell>
          <cell r="U243">
            <v>75000000</v>
          </cell>
          <cell r="V243">
            <v>75000000</v>
          </cell>
          <cell r="W243">
            <v>75000000</v>
          </cell>
          <cell r="X243">
            <v>75000000</v>
          </cell>
          <cell r="Y243">
            <v>119545000</v>
          </cell>
        </row>
        <row r="244">
          <cell r="B244">
            <v>580</v>
          </cell>
          <cell r="C244">
            <v>20</v>
          </cell>
          <cell r="D244">
            <v>401</v>
          </cell>
          <cell r="E244">
            <v>99</v>
          </cell>
          <cell r="F244">
            <v>0</v>
          </cell>
          <cell r="G244">
            <v>0</v>
          </cell>
          <cell r="H244" t="str">
            <v>Consultoria para el Analisis y Diseño de Sistemas de Estacionamientos en el corredor</v>
          </cell>
          <cell r="I244">
            <v>390000000</v>
          </cell>
          <cell r="J244">
            <v>1</v>
          </cell>
          <cell r="K244">
            <v>1</v>
          </cell>
          <cell r="L244">
            <v>390000000</v>
          </cell>
          <cell r="M244">
            <v>0</v>
          </cell>
          <cell r="N244">
            <v>0</v>
          </cell>
          <cell r="O244">
            <v>0</v>
          </cell>
          <cell r="P244">
            <v>0</v>
          </cell>
          <cell r="Q244">
            <v>0</v>
          </cell>
          <cell r="R244">
            <v>0</v>
          </cell>
          <cell r="S244">
            <v>0</v>
          </cell>
          <cell r="T244">
            <v>0</v>
          </cell>
          <cell r="U244">
            <v>45000000</v>
          </cell>
          <cell r="V244">
            <v>60000000</v>
          </cell>
          <cell r="W244">
            <v>60000000</v>
          </cell>
          <cell r="X244">
            <v>60000000</v>
          </cell>
          <cell r="Y244">
            <v>165000000</v>
          </cell>
        </row>
        <row r="245">
          <cell r="B245">
            <v>580</v>
          </cell>
          <cell r="C245">
            <v>20</v>
          </cell>
          <cell r="D245">
            <v>401</v>
          </cell>
          <cell r="E245">
            <v>99</v>
          </cell>
          <cell r="F245">
            <v>0</v>
          </cell>
          <cell r="G245">
            <v>0</v>
          </cell>
          <cell r="H245" t="str">
            <v xml:space="preserve"> Diseño del Centro de Control Operacional</v>
          </cell>
          <cell r="I245">
            <v>681820000</v>
          </cell>
          <cell r="J245">
            <v>1</v>
          </cell>
          <cell r="K245">
            <v>1</v>
          </cell>
          <cell r="L245">
            <v>681820000</v>
          </cell>
          <cell r="M245">
            <v>0</v>
          </cell>
          <cell r="N245">
            <v>0</v>
          </cell>
          <cell r="O245">
            <v>0</v>
          </cell>
          <cell r="P245">
            <v>0</v>
          </cell>
          <cell r="Q245">
            <v>0</v>
          </cell>
          <cell r="R245">
            <v>0</v>
          </cell>
          <cell r="S245">
            <v>0</v>
          </cell>
          <cell r="T245">
            <v>0</v>
          </cell>
          <cell r="U245">
            <v>0</v>
          </cell>
          <cell r="V245">
            <v>0</v>
          </cell>
          <cell r="W245">
            <v>0</v>
          </cell>
          <cell r="X245">
            <v>0</v>
          </cell>
          <cell r="Y245">
            <v>681820000</v>
          </cell>
        </row>
        <row r="246">
          <cell r="B246">
            <v>580</v>
          </cell>
          <cell r="C246">
            <v>20</v>
          </cell>
          <cell r="D246">
            <v>401</v>
          </cell>
          <cell r="E246">
            <v>99</v>
          </cell>
          <cell r="F246">
            <v>0</v>
          </cell>
          <cell r="G246">
            <v>0</v>
          </cell>
          <cell r="H246" t="str">
            <v>Consultoria de Estructuración del modelo tarifario y del Plan de Negocios</v>
          </cell>
          <cell r="I246">
            <v>681820000</v>
          </cell>
          <cell r="J246">
            <v>1</v>
          </cell>
          <cell r="K246">
            <v>1</v>
          </cell>
          <cell r="L246">
            <v>681820000</v>
          </cell>
          <cell r="M246">
            <v>0</v>
          </cell>
          <cell r="N246">
            <v>0</v>
          </cell>
          <cell r="O246">
            <v>0</v>
          </cell>
          <cell r="P246">
            <v>0</v>
          </cell>
          <cell r="Q246">
            <v>0</v>
          </cell>
          <cell r="R246">
            <v>0</v>
          </cell>
          <cell r="S246">
            <v>0</v>
          </cell>
          <cell r="T246">
            <v>0</v>
          </cell>
          <cell r="U246">
            <v>50000000</v>
          </cell>
          <cell r="V246">
            <v>125000000</v>
          </cell>
          <cell r="W246">
            <v>125000000</v>
          </cell>
          <cell r="X246">
            <v>125000000</v>
          </cell>
          <cell r="Y246">
            <v>256820000</v>
          </cell>
        </row>
      </sheetData>
      <sheetData sheetId="4"/>
      <sheetData sheetId="5">
        <row r="1">
          <cell r="A1">
            <v>111</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Contrataciones"/>
      <sheetName val="Entidades"/>
      <sheetName val="Clasificador"/>
    </sheetNames>
    <sheetDataSet>
      <sheetData sheetId="0"/>
      <sheetData sheetId="1">
        <row r="1">
          <cell r="C1" t="str">
            <v>11-1</v>
          </cell>
          <cell r="D1" t="str">
            <v>CONGRESO NACIONAL</v>
          </cell>
        </row>
        <row r="2">
          <cell r="C2" t="str">
            <v>11-2</v>
          </cell>
          <cell r="D2" t="str">
            <v>CAMARA DE SENADORES</v>
          </cell>
        </row>
        <row r="3">
          <cell r="C3" t="str">
            <v>11-3</v>
          </cell>
          <cell r="D3" t="str">
            <v>CAMARA DE DIPUTADOS</v>
          </cell>
        </row>
        <row r="4">
          <cell r="C4" t="str">
            <v>12-1</v>
          </cell>
          <cell r="D4" t="str">
            <v>PRESIDENCIA DE LA REPUBLICA</v>
          </cell>
        </row>
        <row r="5">
          <cell r="C5" t="str">
            <v>12-2</v>
          </cell>
          <cell r="D5" t="str">
            <v>VICEPRESIDENCIA DE LA REPUBLICA</v>
          </cell>
        </row>
        <row r="6">
          <cell r="C6" t="str">
            <v>12-3</v>
          </cell>
          <cell r="D6" t="str">
            <v>MINISTERIO DEL INTERIOR</v>
          </cell>
        </row>
        <row r="7">
          <cell r="C7" t="str">
            <v>12-4</v>
          </cell>
          <cell r="D7" t="str">
            <v>MINISTERIO DE RELACIONES EXTERIORES</v>
          </cell>
        </row>
        <row r="8">
          <cell r="C8" t="str">
            <v>12-5</v>
          </cell>
          <cell r="D8" t="str">
            <v>MINISTERIO DE DEFENSA NACIONAL</v>
          </cell>
        </row>
        <row r="9">
          <cell r="C9" t="str">
            <v>12-6</v>
          </cell>
          <cell r="D9" t="str">
            <v>MINISTERIO DE HACIENDA</v>
          </cell>
        </row>
        <row r="10">
          <cell r="C10" t="str">
            <v>12-7</v>
          </cell>
          <cell r="D10" t="str">
            <v>MINISTERIO DE EDUCACION Y CULTURA</v>
          </cell>
        </row>
        <row r="11">
          <cell r="C11" t="str">
            <v>12-8</v>
          </cell>
          <cell r="D11" t="str">
            <v>MINISTERIO DE SALUD PUBLICA Y BIENESTAR SOCIAL</v>
          </cell>
        </row>
        <row r="12">
          <cell r="C12" t="str">
            <v>12-9</v>
          </cell>
          <cell r="D12" t="str">
            <v>MINISTERIO DE JUSTICIA Y TRABAJO</v>
          </cell>
        </row>
        <row r="13">
          <cell r="C13" t="str">
            <v>12-10</v>
          </cell>
          <cell r="D13" t="str">
            <v>MINISTERIO DE AGRICULTURA Y GANADERIA</v>
          </cell>
        </row>
        <row r="14">
          <cell r="C14" t="str">
            <v>12-11</v>
          </cell>
          <cell r="D14" t="str">
            <v>MINISTERIO DE INDUSTRIA Y COMERCIO</v>
          </cell>
        </row>
        <row r="15">
          <cell r="C15" t="str">
            <v>12-13</v>
          </cell>
          <cell r="D15" t="str">
            <v>MINISTERIO DE OBRAS PUBLICAS Y COMUNICACIONES</v>
          </cell>
        </row>
        <row r="16">
          <cell r="C16" t="str">
            <v>13-1</v>
          </cell>
          <cell r="D16" t="str">
            <v>CORTE SUPREMA DE JUSTICIA</v>
          </cell>
        </row>
        <row r="17">
          <cell r="C17" t="str">
            <v>13-2</v>
          </cell>
          <cell r="D17" t="str">
            <v>JUSTICIA ELECTORAL</v>
          </cell>
        </row>
        <row r="18">
          <cell r="C18" t="str">
            <v>13-3</v>
          </cell>
          <cell r="D18" t="str">
            <v>MINISTERIO PUBLICO</v>
          </cell>
        </row>
        <row r="19">
          <cell r="C19" t="str">
            <v>13-4</v>
          </cell>
          <cell r="D19" t="str">
            <v>CONSEJO DE LA MAGISTRATURA</v>
          </cell>
        </row>
        <row r="20">
          <cell r="C20" t="str">
            <v>14-1</v>
          </cell>
          <cell r="D20" t="str">
            <v>CONTRALORIA GENERAL DE LA REPUBLICA</v>
          </cell>
        </row>
        <row r="21">
          <cell r="C21" t="str">
            <v>15-1</v>
          </cell>
          <cell r="D21" t="str">
            <v>DEFENSORIA DEL PUEBLO</v>
          </cell>
        </row>
        <row r="22">
          <cell r="C22" t="str">
            <v>16-1</v>
          </cell>
          <cell r="D22" t="str">
            <v>TESORO PUBLICO</v>
          </cell>
        </row>
        <row r="23">
          <cell r="C23" t="str">
            <v>17-1</v>
          </cell>
          <cell r="D23" t="str">
            <v>TESORO NACIONAL</v>
          </cell>
        </row>
        <row r="24">
          <cell r="C24" t="str">
            <v>21-1</v>
          </cell>
          <cell r="D24" t="str">
            <v>BANCO CENTRAL DEL PARAGUAY</v>
          </cell>
        </row>
        <row r="25">
          <cell r="C25" t="str">
            <v>22-1</v>
          </cell>
          <cell r="D25" t="str">
            <v>PRIMER DEPARTAMENTO CONCEPCION</v>
          </cell>
        </row>
        <row r="26">
          <cell r="C26" t="str">
            <v>22-2</v>
          </cell>
          <cell r="D26" t="str">
            <v>SEGUNDO DEPARTAMENTO SAN PEDRO</v>
          </cell>
        </row>
        <row r="27">
          <cell r="C27" t="str">
            <v>22-3</v>
          </cell>
          <cell r="D27" t="str">
            <v>TERCER DEPARTAMENTO CORDILLERA</v>
          </cell>
        </row>
        <row r="28">
          <cell r="C28" t="str">
            <v>22-4</v>
          </cell>
          <cell r="D28" t="str">
            <v>CUARTO DEPARTAMENTO GUAIRA</v>
          </cell>
        </row>
        <row r="29">
          <cell r="C29" t="str">
            <v>22-5</v>
          </cell>
          <cell r="D29" t="str">
            <v>QUINTO DEPARTAMENTO CAAGUAZU</v>
          </cell>
        </row>
        <row r="30">
          <cell r="C30" t="str">
            <v>22-6</v>
          </cell>
          <cell r="D30" t="str">
            <v>SEXTO DEPARTAMENTO CAAZAPA</v>
          </cell>
        </row>
        <row r="31">
          <cell r="C31" t="str">
            <v>22-7</v>
          </cell>
          <cell r="D31" t="str">
            <v>SEPTIMO DEPARTAMENTO ITAPUA</v>
          </cell>
        </row>
        <row r="32">
          <cell r="C32" t="str">
            <v>22-8</v>
          </cell>
          <cell r="D32" t="str">
            <v>OCTAVO DEPARTAMENTO MISIONES</v>
          </cell>
        </row>
        <row r="33">
          <cell r="C33" t="str">
            <v>22-9</v>
          </cell>
          <cell r="D33" t="str">
            <v>NOVENO DEPARTAMENTO PARAGUARI</v>
          </cell>
        </row>
        <row r="34">
          <cell r="C34" t="str">
            <v>22-10</v>
          </cell>
          <cell r="D34" t="str">
            <v>DECIMO DEPARTAMENTO ALTO PARANA</v>
          </cell>
        </row>
        <row r="35">
          <cell r="C35" t="str">
            <v>22-11</v>
          </cell>
          <cell r="D35" t="str">
            <v>UNDECIMO DEPARTAMENTO CENTRAL</v>
          </cell>
        </row>
        <row r="36">
          <cell r="C36" t="str">
            <v>22-12</v>
          </cell>
          <cell r="D36" t="str">
            <v>DUODECIMO DEPARTAMENTO ÑEEMBUCU</v>
          </cell>
        </row>
        <row r="37">
          <cell r="C37" t="str">
            <v>22-13</v>
          </cell>
          <cell r="D37" t="str">
            <v>DECIMOTERCER DEPARTAMENTO AMAMBAY</v>
          </cell>
        </row>
        <row r="38">
          <cell r="C38" t="str">
            <v>22-14</v>
          </cell>
          <cell r="D38" t="str">
            <v>DECIMOCUARTO DEPARTAMENTO CANINDEYU</v>
          </cell>
        </row>
        <row r="39">
          <cell r="C39" t="str">
            <v>22-15</v>
          </cell>
          <cell r="D39" t="str">
            <v>DECIMOQUINTO DEPARTAMENTO PDTE. HAYES</v>
          </cell>
        </row>
        <row r="40">
          <cell r="C40" t="str">
            <v>22-16</v>
          </cell>
          <cell r="D40" t="str">
            <v>DECIMOSEXTO DEPARTAMENTO ALTO PARAGUAY</v>
          </cell>
        </row>
        <row r="41">
          <cell r="C41" t="str">
            <v>22-17</v>
          </cell>
          <cell r="D41" t="str">
            <v>DECIMOSEPTIMO DEPARTAMENTO BOQUERON</v>
          </cell>
        </row>
        <row r="42">
          <cell r="C42" t="str">
            <v>23-1</v>
          </cell>
          <cell r="D42" t="str">
            <v>INSTITUTO NACIONAL DE TECNOLOGIA Y NORMALIZACION (INTN)</v>
          </cell>
        </row>
        <row r="43">
          <cell r="C43" t="str">
            <v>23-2</v>
          </cell>
          <cell r="D43" t="str">
            <v>CONSEJO NACIONAL DE LA VIVIENDA (CONAVI)</v>
          </cell>
        </row>
        <row r="44">
          <cell r="C44" t="str">
            <v>23-4</v>
          </cell>
          <cell r="D44" t="str">
            <v>DIRECCION DE BENEFICIENCIA NACIONAL (DIBEN)</v>
          </cell>
        </row>
        <row r="45">
          <cell r="C45" t="str">
            <v>23-5</v>
          </cell>
          <cell r="D45" t="str">
            <v>INSTITUTO DE BIENESTAR RURAL (IBR)</v>
          </cell>
        </row>
        <row r="46">
          <cell r="C46" t="str">
            <v>23-6</v>
          </cell>
          <cell r="D46" t="str">
            <v>INSTITUTO NACIONAL DEL INDIGENA (INDI)</v>
          </cell>
        </row>
        <row r="47">
          <cell r="C47" t="str">
            <v>23-7</v>
          </cell>
          <cell r="D47" t="str">
            <v>SERVICIO NACIONAL DE SALUD ANIMAL (SENACSA)</v>
          </cell>
        </row>
        <row r="48">
          <cell r="C48" t="str">
            <v>23-8</v>
          </cell>
          <cell r="D48" t="str">
            <v>FONDO NACIONAL DE CULTURA Y LAS ARTES (FONDEC)</v>
          </cell>
        </row>
        <row r="49">
          <cell r="C49" t="str">
            <v>23-9</v>
          </cell>
          <cell r="D49" t="str">
            <v>COMISION NACIONAL DE VALORES (CNV)</v>
          </cell>
        </row>
        <row r="50">
          <cell r="C50" t="str">
            <v>23-10</v>
          </cell>
          <cell r="D50" t="str">
            <v>COMISION NACIONAL DE TELECOMUNICACIONES (CONATEL)</v>
          </cell>
        </row>
        <row r="51">
          <cell r="C51" t="str">
            <v>23-11</v>
          </cell>
          <cell r="D51" t="str">
            <v>DIRECCION NACIONAL DE TRANSPORTE (DINATRAN)</v>
          </cell>
        </row>
        <row r="52">
          <cell r="C52" t="str">
            <v>23-12</v>
          </cell>
          <cell r="D52" t="str">
            <v>SECRETARIA DE TRANSPORTE DE AREA METROPOLITANA DE ASUNCION (SETAMA)</v>
          </cell>
        </row>
        <row r="53">
          <cell r="C53" t="str">
            <v>23-13</v>
          </cell>
          <cell r="D53" t="str">
            <v>ENTE REGULADOR DE SERVICIOS SANITARIOS (ERSSAN)</v>
          </cell>
        </row>
        <row r="54">
          <cell r="C54" t="str">
            <v>23-14</v>
          </cell>
          <cell r="D54" t="str">
            <v>INSTITUTO NACIONAL DE COOPERATIVISMO (INCOOP)</v>
          </cell>
        </row>
        <row r="55">
          <cell r="C55" t="str">
            <v>24-1</v>
          </cell>
          <cell r="D55" t="str">
            <v>INSTITUTO DE PREVISION SOCIAL (IPS)</v>
          </cell>
        </row>
        <row r="56">
          <cell r="C56" t="str">
            <v>24-2</v>
          </cell>
          <cell r="D56" t="str">
            <v>CAJA DE SEGURIDAD SOCIAL DE EMPLEADOS Y OBREROS FERROVIARIOS</v>
          </cell>
        </row>
        <row r="57">
          <cell r="C57" t="str">
            <v>24-3</v>
          </cell>
          <cell r="D57" t="str">
            <v>CAJA DE JUBILACIONES Y PENSIONES DEL PERSONAL DE LA ANDE</v>
          </cell>
        </row>
        <row r="58">
          <cell r="C58" t="str">
            <v>24-4</v>
          </cell>
          <cell r="D58" t="str">
            <v>CAJA DE JUBILACIONES Y PENSIONES DE EMPLEADOS BANCARIOS</v>
          </cell>
        </row>
        <row r="59">
          <cell r="C59" t="str">
            <v>24-5</v>
          </cell>
          <cell r="D59" t="str">
            <v>CAJA DE JUBILACIONES Y PENSIONES DEL PERSONAL MUNICIPAL</v>
          </cell>
        </row>
        <row r="60">
          <cell r="C60" t="str">
            <v>25-2</v>
          </cell>
          <cell r="D60" t="str">
            <v>ADMINISTRACION NACIONAL DE ELECTRICIDAD (ANDE)</v>
          </cell>
        </row>
        <row r="61">
          <cell r="C61" t="str">
            <v>25-4</v>
          </cell>
          <cell r="D61" t="str">
            <v>ADMINISTRACION NACIONAL DE NAVEGACION Y PUERTOS (ANNP)</v>
          </cell>
        </row>
        <row r="62">
          <cell r="C62" t="str">
            <v>25-5</v>
          </cell>
          <cell r="D62" t="str">
            <v>DIRECCION NACIONAL DE AERONAUTICA CIVIL (DINAC)</v>
          </cell>
        </row>
        <row r="63">
          <cell r="C63" t="str">
            <v>25-6</v>
          </cell>
          <cell r="D63" t="str">
            <v>PETROLEOS PARAGUAYOS (PETROPAR)</v>
          </cell>
        </row>
        <row r="64">
          <cell r="C64" t="str">
            <v>25-7</v>
          </cell>
          <cell r="D64" t="str">
            <v>INDUSTRIA NACIONAL DEL CEMENTO (INC)</v>
          </cell>
        </row>
        <row r="65">
          <cell r="C65" t="str">
            <v>25-8</v>
          </cell>
          <cell r="D65" t="str">
            <v>FERROCARRIL PDTE. CARLOS A. LOPEZ</v>
          </cell>
        </row>
        <row r="66">
          <cell r="C66" t="str">
            <v>27-1</v>
          </cell>
          <cell r="D66" t="str">
            <v>BANCO NACIONAL DE FOMENTO (BNF)</v>
          </cell>
        </row>
        <row r="67">
          <cell r="C67" t="str">
            <v>27-2</v>
          </cell>
          <cell r="D67" t="str">
            <v>BANCO NACIONAL DE AHORRO Y PRESTAMO PARA LA VIVIENDA (BNV)</v>
          </cell>
        </row>
        <row r="68">
          <cell r="C68" t="str">
            <v>27-3</v>
          </cell>
          <cell r="D68" t="str">
            <v>CREDITO AGRICOLA DE HABILITACION (CAH)</v>
          </cell>
        </row>
        <row r="69">
          <cell r="C69" t="str">
            <v>27-4</v>
          </cell>
          <cell r="D69" t="str">
            <v>FONDO GANADERO</v>
          </cell>
        </row>
        <row r="70">
          <cell r="C70" t="str">
            <v>27-5</v>
          </cell>
          <cell r="D70" t="str">
            <v>CAJA DE PRESTAMOS DEL MINISTERIO DE DEFENSA NACIONAL</v>
          </cell>
        </row>
        <row r="71">
          <cell r="C71" t="str">
            <v>27-6</v>
          </cell>
          <cell r="D71" t="str">
            <v>FONDO DE DESARROLLO CAMPENSINO</v>
          </cell>
        </row>
        <row r="72">
          <cell r="C72" t="str">
            <v>28-1</v>
          </cell>
          <cell r="D72" t="str">
            <v>UNIVERSIDAD NACIONAL DE ASUNCION</v>
          </cell>
        </row>
        <row r="73">
          <cell r="C73" t="str">
            <v>28-2</v>
          </cell>
          <cell r="D73" t="str">
            <v>UNIVERSIDAD NACIONAL DEL ESTE</v>
          </cell>
        </row>
        <row r="74">
          <cell r="C74" t="str">
            <v>28-3</v>
          </cell>
          <cell r="D74" t="str">
            <v>UNIVERSIDAD NACIONAL DEL PILAR</v>
          </cell>
        </row>
        <row r="75">
          <cell r="C75" t="str">
            <v>28-4</v>
          </cell>
          <cell r="D75" t="str">
            <v>UNIVERSIDAD NACIONAL DE ITAPUA</v>
          </cell>
        </row>
        <row r="82">
          <cell r="C82">
            <v>1</v>
          </cell>
          <cell r="D82" t="str">
            <v>LICITACION PUB. NACIONAL</v>
          </cell>
        </row>
        <row r="83">
          <cell r="C83">
            <v>2</v>
          </cell>
          <cell r="D83" t="str">
            <v>LICITACION PUB. INTERNAC.</v>
          </cell>
        </row>
        <row r="84">
          <cell r="C84">
            <v>3</v>
          </cell>
          <cell r="D84" t="str">
            <v>CONCURSO DE OFERTAS</v>
          </cell>
        </row>
        <row r="85">
          <cell r="C85">
            <v>4</v>
          </cell>
          <cell r="D85" t="str">
            <v>CONTRATACION DIRECTA</v>
          </cell>
        </row>
        <row r="86">
          <cell r="C86">
            <v>5</v>
          </cell>
          <cell r="D86" t="str">
            <v>CONTRAT.DIREC.POR EXCEPCION</v>
          </cell>
        </row>
        <row r="90">
          <cell r="C90">
            <v>1</v>
          </cell>
          <cell r="D90" t="str">
            <v>GUARANIES</v>
          </cell>
        </row>
        <row r="91">
          <cell r="C91">
            <v>2</v>
          </cell>
          <cell r="D91" t="str">
            <v>DOLARES</v>
          </cell>
        </row>
        <row r="92">
          <cell r="C92">
            <v>3</v>
          </cell>
          <cell r="D92" t="str">
            <v>OTROS</v>
          </cell>
        </row>
        <row r="94">
          <cell r="D94" t="str">
            <v>SI</v>
          </cell>
        </row>
        <row r="95">
          <cell r="D95" t="str">
            <v>NO</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DOS"/>
      <sheetName val="OBR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Visio_Drawing1.vsd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Visio_Drawing2.vsd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30"/>
  <sheetViews>
    <sheetView tabSelected="1" zoomScaleNormal="100" workbookViewId="0">
      <selection sqref="A1:D1"/>
    </sheetView>
  </sheetViews>
  <sheetFormatPr baseColWidth="10" defaultRowHeight="12.75" x14ac:dyDescent="0.2"/>
  <cols>
    <col min="1" max="1" width="7.28515625" style="1" customWidth="1"/>
    <col min="2" max="2" width="16.28515625" style="9" customWidth="1"/>
    <col min="3" max="3" width="61.42578125" style="9" customWidth="1"/>
    <col min="4" max="4" width="27.85546875" style="10" hidden="1" customWidth="1"/>
    <col min="5" max="16384" width="11.42578125" style="1"/>
  </cols>
  <sheetData>
    <row r="1" spans="1:4" ht="15" x14ac:dyDescent="0.2">
      <c r="A1" s="857" t="s">
        <v>247</v>
      </c>
      <c r="B1" s="858"/>
      <c r="C1" s="858"/>
      <c r="D1" s="858"/>
    </row>
    <row r="2" spans="1:4" x14ac:dyDescent="0.2">
      <c r="A2" s="859" t="s">
        <v>1339</v>
      </c>
      <c r="B2" s="860"/>
      <c r="C2" s="860"/>
      <c r="D2" s="860"/>
    </row>
    <row r="3" spans="1:4" x14ac:dyDescent="0.2">
      <c r="A3" s="861" t="s">
        <v>0</v>
      </c>
      <c r="B3" s="861"/>
      <c r="C3" s="861"/>
      <c r="D3" s="861"/>
    </row>
    <row r="4" spans="1:4" x14ac:dyDescent="0.2">
      <c r="A4" s="862"/>
      <c r="B4" s="862"/>
      <c r="C4" s="862"/>
      <c r="D4" s="862"/>
    </row>
    <row r="5" spans="1:4" ht="22.5" x14ac:dyDescent="0.2">
      <c r="A5" s="2" t="s">
        <v>1</v>
      </c>
      <c r="B5" s="3" t="s">
        <v>2</v>
      </c>
      <c r="C5" s="3" t="s">
        <v>3</v>
      </c>
      <c r="D5" s="3" t="s">
        <v>4</v>
      </c>
    </row>
    <row r="6" spans="1:4" x14ac:dyDescent="0.2">
      <c r="A6" s="4"/>
      <c r="B6" s="269" t="s">
        <v>1773</v>
      </c>
      <c r="C6" s="268" t="s">
        <v>248</v>
      </c>
      <c r="D6" s="5"/>
    </row>
    <row r="7" spans="1:4" x14ac:dyDescent="0.2">
      <c r="A7" s="6"/>
      <c r="B7" s="269" t="s">
        <v>249</v>
      </c>
      <c r="C7" s="268" t="s">
        <v>5</v>
      </c>
      <c r="D7" s="268"/>
    </row>
    <row r="8" spans="1:4" x14ac:dyDescent="0.2">
      <c r="A8" s="6"/>
      <c r="B8" s="269" t="s">
        <v>250</v>
      </c>
      <c r="C8" s="270" t="s">
        <v>251</v>
      </c>
      <c r="D8" s="271"/>
    </row>
    <row r="9" spans="1:4" x14ac:dyDescent="0.2">
      <c r="A9" s="6"/>
      <c r="B9" s="269" t="s">
        <v>1029</v>
      </c>
      <c r="C9" s="270" t="s">
        <v>252</v>
      </c>
      <c r="D9" s="271"/>
    </row>
    <row r="10" spans="1:4" x14ac:dyDescent="0.2">
      <c r="A10" s="6"/>
      <c r="B10" s="269" t="s">
        <v>1030</v>
      </c>
      <c r="C10" s="270" t="s">
        <v>253</v>
      </c>
      <c r="D10" s="268"/>
    </row>
    <row r="11" spans="1:4" x14ac:dyDescent="0.2">
      <c r="A11" s="6"/>
      <c r="B11" s="269" t="s">
        <v>1707</v>
      </c>
      <c r="C11" s="270" t="s">
        <v>1708</v>
      </c>
      <c r="D11" s="268"/>
    </row>
    <row r="12" spans="1:4" x14ac:dyDescent="0.2">
      <c r="A12" s="6"/>
      <c r="B12" s="269" t="s">
        <v>1031</v>
      </c>
      <c r="C12" s="270" t="s">
        <v>915</v>
      </c>
      <c r="D12" s="271"/>
    </row>
    <row r="13" spans="1:4" x14ac:dyDescent="0.2">
      <c r="A13" s="6"/>
      <c r="B13" s="269" t="s">
        <v>254</v>
      </c>
      <c r="C13" s="270" t="s">
        <v>6</v>
      </c>
      <c r="D13" s="268"/>
    </row>
    <row r="14" spans="1:4" x14ac:dyDescent="0.2">
      <c r="A14" s="7"/>
      <c r="B14" s="269" t="s">
        <v>255</v>
      </c>
      <c r="C14" s="270" t="s">
        <v>7</v>
      </c>
      <c r="D14" s="268"/>
    </row>
    <row r="15" spans="1:4" x14ac:dyDescent="0.2">
      <c r="A15" s="8" t="s">
        <v>933</v>
      </c>
      <c r="B15" s="272"/>
      <c r="C15" s="273"/>
      <c r="D15" s="273"/>
    </row>
    <row r="16" spans="1:4" x14ac:dyDescent="0.2">
      <c r="A16" s="1710"/>
      <c r="B16" s="269" t="s">
        <v>916</v>
      </c>
      <c r="C16" s="270" t="s">
        <v>1341</v>
      </c>
      <c r="D16" s="270"/>
    </row>
    <row r="17" spans="1:4" x14ac:dyDescent="0.2">
      <c r="A17" s="811"/>
      <c r="B17" s="269" t="s">
        <v>1770</v>
      </c>
      <c r="C17" s="270" t="s">
        <v>256</v>
      </c>
      <c r="D17" s="856" t="s">
        <v>260</v>
      </c>
    </row>
    <row r="18" spans="1:4" x14ac:dyDescent="0.2">
      <c r="A18" s="811"/>
      <c r="B18" s="269" t="s">
        <v>1771</v>
      </c>
      <c r="C18" s="270" t="s">
        <v>257</v>
      </c>
      <c r="D18" s="856"/>
    </row>
    <row r="19" spans="1:4" x14ac:dyDescent="0.2">
      <c r="A19" s="811"/>
      <c r="B19" s="269" t="s">
        <v>1772</v>
      </c>
      <c r="C19" s="275" t="s">
        <v>9</v>
      </c>
      <c r="D19" s="856"/>
    </row>
    <row r="20" spans="1:4" x14ac:dyDescent="0.2">
      <c r="A20" s="1711"/>
      <c r="B20" s="269" t="s">
        <v>1146</v>
      </c>
      <c r="C20" s="275" t="s">
        <v>1147</v>
      </c>
      <c r="D20" s="808"/>
    </row>
    <row r="21" spans="1:4" x14ac:dyDescent="0.2">
      <c r="A21" s="8" t="s">
        <v>10</v>
      </c>
      <c r="B21" s="272"/>
      <c r="C21" s="273"/>
      <c r="D21" s="273"/>
    </row>
    <row r="22" spans="1:4" ht="13.5" customHeight="1" x14ac:dyDescent="0.2">
      <c r="A22" s="63"/>
      <c r="B22" s="269" t="s">
        <v>1148</v>
      </c>
      <c r="C22" s="270" t="s">
        <v>1149</v>
      </c>
      <c r="D22" s="274"/>
    </row>
    <row r="23" spans="1:4" x14ac:dyDescent="0.2">
      <c r="A23" s="63"/>
      <c r="B23" s="269" t="s">
        <v>917</v>
      </c>
      <c r="C23" s="270" t="s">
        <v>1340</v>
      </c>
      <c r="D23" s="274"/>
    </row>
    <row r="24" spans="1:4" x14ac:dyDescent="0.2">
      <c r="A24" s="63"/>
      <c r="B24" s="269" t="s">
        <v>258</v>
      </c>
      <c r="C24" s="270" t="s">
        <v>259</v>
      </c>
      <c r="D24" s="276"/>
    </row>
    <row r="25" spans="1:4" x14ac:dyDescent="0.2">
      <c r="A25" s="63"/>
      <c r="B25" s="269" t="s">
        <v>546</v>
      </c>
      <c r="C25" s="270" t="s">
        <v>922</v>
      </c>
      <c r="D25" s="276"/>
    </row>
    <row r="26" spans="1:4" x14ac:dyDescent="0.2">
      <c r="A26" s="63"/>
      <c r="B26" s="269" t="s">
        <v>548</v>
      </c>
      <c r="C26" s="270" t="s">
        <v>923</v>
      </c>
      <c r="D26" s="276"/>
    </row>
    <row r="27" spans="1:4" ht="22.5" x14ac:dyDescent="0.2">
      <c r="A27" s="63"/>
      <c r="B27" s="269" t="s">
        <v>547</v>
      </c>
      <c r="C27" s="270" t="s">
        <v>924</v>
      </c>
      <c r="D27" s="276"/>
    </row>
    <row r="28" spans="1:4" x14ac:dyDescent="0.2">
      <c r="A28" s="63"/>
      <c r="B28" s="269" t="s">
        <v>545</v>
      </c>
      <c r="C28" s="270" t="s">
        <v>925</v>
      </c>
      <c r="D28" s="276"/>
    </row>
    <row r="29" spans="1:4" x14ac:dyDescent="0.2">
      <c r="A29" s="63"/>
      <c r="B29" s="269" t="s">
        <v>919</v>
      </c>
      <c r="C29" s="270" t="s">
        <v>920</v>
      </c>
      <c r="D29" s="276"/>
    </row>
    <row r="30" spans="1:4" ht="22.5" x14ac:dyDescent="0.2">
      <c r="A30" s="63"/>
      <c r="B30" s="269" t="s">
        <v>539</v>
      </c>
      <c r="C30" s="270" t="s">
        <v>921</v>
      </c>
      <c r="D30" s="276"/>
    </row>
  </sheetData>
  <mergeCells count="5">
    <mergeCell ref="D17:D19"/>
    <mergeCell ref="A1:D1"/>
    <mergeCell ref="A2:D2"/>
    <mergeCell ref="A3:D3"/>
    <mergeCell ref="A4:D4"/>
  </mergeCells>
  <hyperlinks>
    <hyperlink ref="B20" location="'10.PGE_2018'!A1" display="'10.PGE_2018'!A1"/>
  </hyperlink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7"/>
  <sheetViews>
    <sheetView showGridLines="0" zoomScale="85" zoomScaleNormal="85" workbookViewId="0">
      <selection activeCell="B1" sqref="B1:G1"/>
    </sheetView>
  </sheetViews>
  <sheetFormatPr baseColWidth="10" defaultColWidth="10.85546875" defaultRowHeight="15" x14ac:dyDescent="0.25"/>
  <cols>
    <col min="1" max="1" width="3.28515625" style="319" customWidth="1"/>
    <col min="2" max="2" width="22.85546875" style="319" customWidth="1"/>
    <col min="3" max="3" width="16.42578125" style="319" customWidth="1"/>
    <col min="4" max="4" width="16.140625" style="319" bestFit="1" customWidth="1"/>
    <col min="5" max="5" width="17.42578125" style="319" customWidth="1"/>
    <col min="6" max="7" width="17.28515625" style="319" customWidth="1"/>
    <col min="8" max="8" width="3.28515625" style="319" customWidth="1"/>
    <col min="9" max="14" width="10.85546875" style="319"/>
    <col min="15" max="15" width="12.42578125" style="319" bestFit="1" customWidth="1"/>
    <col min="16" max="16384" width="10.85546875" style="319"/>
  </cols>
  <sheetData>
    <row r="1" spans="1:15" ht="21" x14ac:dyDescent="0.35">
      <c r="A1" s="318"/>
      <c r="B1" s="951" t="s">
        <v>1344</v>
      </c>
      <c r="C1" s="951"/>
      <c r="D1" s="951"/>
      <c r="E1" s="951"/>
      <c r="F1" s="951"/>
      <c r="G1" s="951"/>
      <c r="H1" s="318"/>
    </row>
    <row r="2" spans="1:15" ht="6.75" customHeight="1" x14ac:dyDescent="0.25">
      <c r="A2" s="318"/>
      <c r="B2" s="318"/>
      <c r="C2" s="318"/>
      <c r="D2" s="318"/>
      <c r="E2" s="318"/>
      <c r="F2" s="318"/>
      <c r="G2" s="318"/>
      <c r="H2" s="318"/>
    </row>
    <row r="3" spans="1:15" x14ac:dyDescent="0.25">
      <c r="A3" s="318"/>
      <c r="B3" s="837" t="s">
        <v>802</v>
      </c>
      <c r="C3" s="952" t="s">
        <v>1345</v>
      </c>
      <c r="D3" s="953"/>
      <c r="E3" s="953"/>
      <c r="F3" s="953"/>
      <c r="G3" s="953"/>
      <c r="H3" s="318"/>
    </row>
    <row r="4" spans="1:15" x14ac:dyDescent="0.25">
      <c r="A4" s="318"/>
      <c r="B4" s="837" t="s">
        <v>803</v>
      </c>
      <c r="C4" s="952" t="s">
        <v>807</v>
      </c>
      <c r="D4" s="953"/>
      <c r="E4" s="953"/>
      <c r="F4" s="953"/>
      <c r="G4" s="953"/>
      <c r="H4" s="318"/>
    </row>
    <row r="5" spans="1:15" x14ac:dyDescent="0.25">
      <c r="A5" s="318"/>
      <c r="B5" s="837" t="s">
        <v>804</v>
      </c>
      <c r="C5" s="954">
        <v>43101</v>
      </c>
      <c r="D5" s="953"/>
      <c r="E5" s="955" t="s">
        <v>805</v>
      </c>
      <c r="F5" s="955"/>
      <c r="G5" s="836">
        <v>44926</v>
      </c>
      <c r="H5" s="318"/>
    </row>
    <row r="6" spans="1:15" ht="5.25" customHeight="1" x14ac:dyDescent="0.25">
      <c r="A6" s="318"/>
      <c r="B6" s="320"/>
      <c r="C6" s="321"/>
      <c r="D6" s="321"/>
      <c r="E6" s="321"/>
      <c r="F6" s="321"/>
      <c r="G6" s="321"/>
      <c r="H6" s="318"/>
    </row>
    <row r="7" spans="1:15" x14ac:dyDescent="0.25">
      <c r="A7" s="318"/>
      <c r="B7" s="322"/>
      <c r="C7" s="323" t="s">
        <v>99</v>
      </c>
      <c r="D7" s="323" t="s">
        <v>100</v>
      </c>
      <c r="E7" s="323" t="s">
        <v>101</v>
      </c>
      <c r="F7" s="323" t="s">
        <v>102</v>
      </c>
      <c r="G7" s="323" t="s">
        <v>103</v>
      </c>
      <c r="H7" s="318"/>
    </row>
    <row r="8" spans="1:15" x14ac:dyDescent="0.25">
      <c r="A8" s="318"/>
      <c r="B8" s="324" t="s">
        <v>13</v>
      </c>
      <c r="C8" s="325">
        <f>+'6_PD'!B8</f>
        <v>13308715.300000001</v>
      </c>
      <c r="D8" s="325">
        <f>+'6_PD'!C8</f>
        <v>25616884.700000003</v>
      </c>
      <c r="E8" s="325">
        <f>+'6_PD'!D8</f>
        <v>12216400</v>
      </c>
      <c r="F8" s="325">
        <f>+'6_PD'!E8</f>
        <v>6181000</v>
      </c>
      <c r="G8" s="325">
        <f>+'6_PD'!F8</f>
        <v>4677000</v>
      </c>
      <c r="H8" s="318"/>
      <c r="J8" s="326"/>
      <c r="K8" s="326"/>
      <c r="L8" s="326"/>
      <c r="M8" s="326"/>
      <c r="N8" s="326"/>
      <c r="O8" s="327">
        <f>SUM(J8:N8)</f>
        <v>0</v>
      </c>
    </row>
    <row r="9" spans="1:15" x14ac:dyDescent="0.25">
      <c r="A9" s="318"/>
      <c r="B9" s="837" t="s">
        <v>806</v>
      </c>
      <c r="C9" s="325">
        <f>+C8</f>
        <v>13308715.300000001</v>
      </c>
      <c r="D9" s="325">
        <f>+D8+C9</f>
        <v>38925600</v>
      </c>
      <c r="E9" s="325">
        <f t="shared" ref="E9:G9" si="0">+E8+D9</f>
        <v>51142000</v>
      </c>
      <c r="F9" s="325">
        <f t="shared" si="0"/>
        <v>57323000</v>
      </c>
      <c r="G9" s="325">
        <f t="shared" si="0"/>
        <v>62000000</v>
      </c>
      <c r="H9" s="318"/>
      <c r="J9" s="326"/>
      <c r="K9" s="326"/>
      <c r="L9" s="326"/>
      <c r="M9" s="326"/>
      <c r="N9" s="326"/>
      <c r="O9" s="327"/>
    </row>
    <row r="10" spans="1:15" x14ac:dyDescent="0.25">
      <c r="A10" s="318"/>
      <c r="B10" s="324" t="s">
        <v>566</v>
      </c>
      <c r="C10" s="325">
        <f>+'6_PD'!B9</f>
        <v>625320</v>
      </c>
      <c r="D10" s="325">
        <f>+'6_PD'!C9</f>
        <v>1155320</v>
      </c>
      <c r="E10" s="325">
        <f>+'6_PD'!D9</f>
        <v>1073120</v>
      </c>
      <c r="F10" s="325">
        <f>+'6_PD'!E9</f>
        <v>1073120</v>
      </c>
      <c r="G10" s="325">
        <f>+'6_PD'!F9</f>
        <v>1073120</v>
      </c>
      <c r="H10" s="318"/>
      <c r="J10" s="326"/>
      <c r="K10" s="326"/>
      <c r="L10" s="326"/>
      <c r="M10" s="326"/>
      <c r="N10" s="326"/>
      <c r="O10" s="327"/>
    </row>
    <row r="11" spans="1:15" x14ac:dyDescent="0.25">
      <c r="A11" s="318"/>
      <c r="B11" s="837" t="s">
        <v>1346</v>
      </c>
      <c r="C11" s="325">
        <f>+C10</f>
        <v>625320</v>
      </c>
      <c r="D11" s="325">
        <f>+D10+C11</f>
        <v>1780640</v>
      </c>
      <c r="E11" s="325">
        <f t="shared" ref="E11:G11" si="1">+E10+D11</f>
        <v>2853760</v>
      </c>
      <c r="F11" s="325">
        <f t="shared" si="1"/>
        <v>3926880</v>
      </c>
      <c r="G11" s="325">
        <f t="shared" si="1"/>
        <v>5000000</v>
      </c>
      <c r="H11" s="318"/>
      <c r="J11" s="326"/>
      <c r="K11" s="326"/>
      <c r="L11" s="326"/>
      <c r="M11" s="326"/>
      <c r="N11" s="326"/>
      <c r="O11" s="327"/>
    </row>
    <row r="12" spans="1:15" x14ac:dyDescent="0.25">
      <c r="A12" s="318"/>
      <c r="B12" s="324" t="s">
        <v>104</v>
      </c>
      <c r="C12" s="325">
        <f>+C8+C10</f>
        <v>13934035.300000001</v>
      </c>
      <c r="D12" s="325">
        <f t="shared" ref="D12:G12" si="2">+D8+D10</f>
        <v>26772204.700000003</v>
      </c>
      <c r="E12" s="325">
        <f t="shared" si="2"/>
        <v>13289520</v>
      </c>
      <c r="F12" s="325">
        <f t="shared" si="2"/>
        <v>7254120</v>
      </c>
      <c r="G12" s="325">
        <f t="shared" si="2"/>
        <v>5750120</v>
      </c>
      <c r="H12" s="318"/>
      <c r="J12" s="326"/>
      <c r="K12" s="326"/>
      <c r="L12" s="326"/>
      <c r="M12" s="326"/>
      <c r="N12" s="326"/>
      <c r="O12" s="327"/>
    </row>
    <row r="13" spans="1:15" x14ac:dyDescent="0.25">
      <c r="A13" s="318"/>
      <c r="B13" s="837" t="s">
        <v>1347</v>
      </c>
      <c r="C13" s="325">
        <f>+C12</f>
        <v>13934035.300000001</v>
      </c>
      <c r="D13" s="325">
        <f>+D12+C13</f>
        <v>40706240</v>
      </c>
      <c r="E13" s="325">
        <f t="shared" ref="E13:G13" si="3">+E12+D13</f>
        <v>53995760</v>
      </c>
      <c r="F13" s="325">
        <f t="shared" si="3"/>
        <v>61249880</v>
      </c>
      <c r="G13" s="325">
        <f t="shared" si="3"/>
        <v>67000000</v>
      </c>
      <c r="H13" s="318"/>
    </row>
    <row r="14" spans="1:15" s="1541" customFormat="1" x14ac:dyDescent="0.25">
      <c r="A14" s="1538"/>
      <c r="B14" s="1539"/>
      <c r="C14" s="1540"/>
      <c r="D14" s="1540"/>
      <c r="E14" s="1540"/>
      <c r="F14" s="1540"/>
      <c r="G14" s="1540"/>
      <c r="H14" s="1538"/>
    </row>
    <row r="15" spans="1:15" s="1541" customFormat="1" x14ac:dyDescent="0.25">
      <c r="A15" s="1538"/>
      <c r="B15" s="1539"/>
      <c r="C15" s="1540"/>
      <c r="D15" s="1540"/>
      <c r="E15" s="1540"/>
      <c r="F15" s="1540"/>
      <c r="G15" s="1540"/>
      <c r="H15" s="1538"/>
    </row>
    <row r="16" spans="1:15" x14ac:dyDescent="0.25">
      <c r="A16" s="318"/>
      <c r="B16" s="318"/>
      <c r="C16" s="318"/>
      <c r="D16" s="318"/>
      <c r="E16" s="318"/>
      <c r="F16" s="318"/>
      <c r="G16" s="318"/>
      <c r="H16" s="318"/>
    </row>
    <row r="17" spans="1:8" x14ac:dyDescent="0.25">
      <c r="A17" s="318"/>
      <c r="B17" s="318"/>
      <c r="C17" s="318"/>
      <c r="D17" s="318"/>
      <c r="E17" s="318"/>
      <c r="F17" s="318"/>
      <c r="G17" s="318"/>
      <c r="H17" s="318"/>
    </row>
    <row r="18" spans="1:8" x14ac:dyDescent="0.25">
      <c r="A18" s="318"/>
      <c r="B18" s="318"/>
      <c r="C18" s="318"/>
      <c r="D18" s="318"/>
      <c r="E18" s="318"/>
      <c r="F18" s="318"/>
      <c r="G18" s="318"/>
      <c r="H18" s="318"/>
    </row>
    <row r="19" spans="1:8" x14ac:dyDescent="0.25">
      <c r="A19" s="318"/>
      <c r="B19" s="318"/>
      <c r="C19" s="318"/>
      <c r="D19" s="318"/>
      <c r="E19" s="318"/>
      <c r="F19" s="318"/>
      <c r="G19" s="318"/>
      <c r="H19" s="318"/>
    </row>
    <row r="20" spans="1:8" x14ac:dyDescent="0.25">
      <c r="A20" s="318"/>
      <c r="B20" s="318"/>
      <c r="C20" s="318"/>
      <c r="D20" s="318"/>
      <c r="E20" s="318"/>
      <c r="F20" s="318"/>
      <c r="G20" s="318"/>
      <c r="H20" s="318"/>
    </row>
    <row r="21" spans="1:8" x14ac:dyDescent="0.25">
      <c r="A21" s="318"/>
      <c r="B21" s="318"/>
      <c r="C21" s="318"/>
      <c r="D21" s="318"/>
      <c r="E21" s="318"/>
      <c r="F21" s="318"/>
      <c r="G21" s="318"/>
      <c r="H21" s="318"/>
    </row>
    <row r="22" spans="1:8" x14ac:dyDescent="0.25">
      <c r="A22" s="318"/>
      <c r="B22" s="318"/>
      <c r="C22" s="318"/>
      <c r="D22" s="318"/>
      <c r="E22" s="318"/>
      <c r="F22" s="318"/>
      <c r="G22" s="318"/>
      <c r="H22" s="318"/>
    </row>
    <row r="23" spans="1:8" x14ac:dyDescent="0.25">
      <c r="A23" s="318"/>
      <c r="B23" s="318"/>
      <c r="C23" s="318"/>
      <c r="D23" s="318"/>
      <c r="E23" s="318"/>
      <c r="F23" s="318"/>
      <c r="G23" s="318"/>
      <c r="H23" s="318"/>
    </row>
    <row r="24" spans="1:8" x14ac:dyDescent="0.25">
      <c r="A24" s="318"/>
      <c r="B24" s="318"/>
      <c r="C24" s="318"/>
      <c r="D24" s="318"/>
      <c r="E24" s="318"/>
      <c r="F24" s="318"/>
      <c r="G24" s="318"/>
      <c r="H24" s="318"/>
    </row>
    <row r="25" spans="1:8" x14ac:dyDescent="0.25">
      <c r="A25" s="318"/>
      <c r="B25" s="318"/>
      <c r="C25" s="318"/>
      <c r="D25" s="318"/>
      <c r="E25" s="318"/>
      <c r="F25" s="318"/>
      <c r="G25" s="318"/>
      <c r="H25" s="318"/>
    </row>
    <row r="26" spans="1:8" x14ac:dyDescent="0.25">
      <c r="A26" s="318"/>
      <c r="B26" s="318"/>
      <c r="C26" s="318"/>
      <c r="D26" s="318"/>
      <c r="E26" s="318"/>
      <c r="F26" s="318"/>
      <c r="G26" s="318"/>
    </row>
    <row r="27" spans="1:8" x14ac:dyDescent="0.25">
      <c r="A27" s="318"/>
      <c r="B27" s="318"/>
      <c r="C27" s="318"/>
      <c r="D27" s="318"/>
      <c r="E27" s="318"/>
      <c r="F27" s="318"/>
      <c r="G27" s="318"/>
    </row>
    <row r="28" spans="1:8" x14ac:dyDescent="0.25">
      <c r="A28" s="318"/>
      <c r="B28" s="318"/>
      <c r="C28" s="318"/>
      <c r="D28" s="318"/>
      <c r="E28" s="318"/>
      <c r="F28" s="318"/>
      <c r="G28" s="318"/>
    </row>
    <row r="29" spans="1:8" x14ac:dyDescent="0.25">
      <c r="A29" s="318"/>
      <c r="B29" s="318"/>
      <c r="C29" s="318"/>
      <c r="D29" s="318"/>
      <c r="E29" s="318"/>
      <c r="F29" s="318"/>
      <c r="G29" s="318"/>
    </row>
    <row r="30" spans="1:8" x14ac:dyDescent="0.25">
      <c r="A30" s="318"/>
      <c r="B30" s="318"/>
      <c r="C30" s="318"/>
      <c r="D30" s="318"/>
      <c r="E30" s="318"/>
      <c r="F30" s="318"/>
      <c r="G30" s="318"/>
    </row>
    <row r="31" spans="1:8" x14ac:dyDescent="0.25">
      <c r="A31" s="318"/>
      <c r="B31" s="318"/>
      <c r="C31" s="318"/>
      <c r="D31" s="318"/>
      <c r="E31" s="318"/>
      <c r="F31" s="318"/>
      <c r="G31" s="318"/>
    </row>
    <row r="32" spans="1:8" x14ac:dyDescent="0.25">
      <c r="A32" s="318"/>
      <c r="B32" s="318"/>
      <c r="C32" s="318"/>
      <c r="D32" s="318"/>
      <c r="E32" s="318"/>
      <c r="F32" s="318"/>
      <c r="G32" s="318"/>
    </row>
    <row r="33" spans="1:7" x14ac:dyDescent="0.25">
      <c r="A33" s="318"/>
      <c r="B33" s="318"/>
      <c r="C33" s="318"/>
      <c r="D33" s="318"/>
      <c r="E33" s="318"/>
      <c r="F33" s="318"/>
      <c r="G33" s="318"/>
    </row>
    <row r="34" spans="1:7" x14ac:dyDescent="0.25">
      <c r="A34" s="318"/>
      <c r="B34" s="318"/>
      <c r="C34" s="318"/>
      <c r="D34" s="318"/>
      <c r="E34" s="318"/>
      <c r="F34" s="318"/>
      <c r="G34" s="318"/>
    </row>
    <row r="35" spans="1:7" x14ac:dyDescent="0.25">
      <c r="A35" s="318"/>
      <c r="B35" s="318"/>
      <c r="C35" s="318"/>
      <c r="D35" s="318"/>
      <c r="E35" s="318"/>
      <c r="F35" s="318"/>
      <c r="G35" s="318"/>
    </row>
    <row r="36" spans="1:7" x14ac:dyDescent="0.25">
      <c r="A36" s="318"/>
      <c r="B36" s="318"/>
      <c r="C36" s="318"/>
      <c r="D36" s="318"/>
      <c r="E36" s="318"/>
      <c r="F36" s="318"/>
      <c r="G36" s="318"/>
    </row>
    <row r="37" spans="1:7" x14ac:dyDescent="0.25">
      <c r="A37" s="318"/>
      <c r="B37" s="318"/>
      <c r="C37" s="318"/>
      <c r="D37" s="318"/>
      <c r="E37" s="318"/>
      <c r="F37" s="318"/>
      <c r="G37" s="318"/>
    </row>
  </sheetData>
  <mergeCells count="5">
    <mergeCell ref="B1:G1"/>
    <mergeCell ref="C3:G3"/>
    <mergeCell ref="C4:G4"/>
    <mergeCell ref="C5:D5"/>
    <mergeCell ref="E5:F5"/>
  </mergeCells>
  <pageMargins left="0.7" right="0.7" top="0.75" bottom="0.75" header="0.3" footer="0.3"/>
  <pageSetup scale="32"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F241"/>
  <sheetViews>
    <sheetView zoomScale="80" zoomScaleNormal="80" zoomScaleSheetLayoutView="70" workbookViewId="0">
      <pane xSplit="2" ySplit="7" topLeftCell="C8" activePane="bottomRight" state="frozen"/>
      <selection pane="topRight" activeCell="C1" sqref="C1"/>
      <selection pane="bottomLeft" activeCell="A8" sqref="A8"/>
      <selection pane="bottomRight" activeCell="AU171" sqref="AU171"/>
    </sheetView>
  </sheetViews>
  <sheetFormatPr baseColWidth="10" defaultColWidth="11.42578125" defaultRowHeight="15.75" customHeight="1" outlineLevelRow="3" outlineLevelCol="1" x14ac:dyDescent="0.2"/>
  <cols>
    <col min="1" max="1" width="10.5703125" style="598" customWidth="1"/>
    <col min="2" max="2" width="46.140625" style="590" customWidth="1"/>
    <col min="3" max="4" width="12" style="590" customWidth="1"/>
    <col min="5" max="5" width="4.28515625" style="1589" customWidth="1"/>
    <col min="6" max="6" width="12.28515625" style="591" customWidth="1" outlineLevel="1"/>
    <col min="7" max="11" width="9.140625" style="591" customWidth="1" outlineLevel="1"/>
    <col min="12" max="12" width="13" style="591" customWidth="1" outlineLevel="1"/>
    <col min="13" max="13" width="2.7109375" style="593" customWidth="1"/>
    <col min="14" max="14" width="13.85546875" style="594" customWidth="1" outlineLevel="1"/>
    <col min="15" max="15" width="13.5703125" style="594" customWidth="1" outlineLevel="1"/>
    <col min="16" max="16" width="15" style="595" customWidth="1" outlineLevel="1"/>
    <col min="17" max="17" width="7.140625" style="591" customWidth="1" outlineLevel="1"/>
    <col min="18" max="18" width="11.7109375" style="594" customWidth="1" outlineLevel="1"/>
    <col min="19" max="19" width="3.140625" style="593" customWidth="1"/>
    <col min="20" max="20" width="12.140625" style="595" customWidth="1" outlineLevel="1"/>
    <col min="21" max="21" width="8.28515625" style="598" customWidth="1" outlineLevel="1"/>
    <col min="22" max="22" width="8.7109375" style="598" customWidth="1" outlineLevel="1"/>
    <col min="23" max="23" width="9.140625" style="598" customWidth="1" outlineLevel="1"/>
    <col min="24" max="24" width="12.5703125" style="598" customWidth="1" outlineLevel="1"/>
    <col min="25" max="25" width="15.42578125" style="594" customWidth="1" outlineLevel="1"/>
    <col min="26" max="26" width="18.5703125" style="734" customWidth="1" outlineLevel="1"/>
    <col min="27" max="27" width="16.85546875" style="734" customWidth="1" outlineLevel="1"/>
    <col min="28" max="28" width="2.7109375" style="745" customWidth="1"/>
    <col min="29" max="29" width="16.85546875" style="594" customWidth="1" outlineLevel="1"/>
    <col min="30" max="30" width="15.7109375" style="594" customWidth="1" outlineLevel="1"/>
    <col min="31" max="31" width="16.5703125" style="594" customWidth="1" outlineLevel="1"/>
    <col min="32" max="32" width="4" style="593" customWidth="1"/>
    <col min="33" max="33" width="17.42578125" style="602" customWidth="1" outlineLevel="1"/>
    <col min="34" max="34" width="17.28515625" style="602" customWidth="1" outlineLevel="1"/>
    <col min="35" max="35" width="18.5703125" style="602" customWidth="1" outlineLevel="1"/>
    <col min="36" max="36" width="16.7109375" style="602" customWidth="1" outlineLevel="1"/>
    <col min="37" max="37" width="16.42578125" style="602" customWidth="1" outlineLevel="1"/>
    <col min="38" max="38" width="16.5703125" style="602" customWidth="1" outlineLevel="1"/>
    <col min="39" max="39" width="4.42578125" style="816" hidden="1" customWidth="1"/>
    <col min="40" max="40" width="17.42578125" style="602" customWidth="1" outlineLevel="1"/>
    <col min="41" max="41" width="17.28515625" style="602" customWidth="1" outlineLevel="1"/>
    <col min="42" max="42" width="18.5703125" style="602" customWidth="1" outlineLevel="1"/>
    <col min="43" max="43" width="16.7109375" style="602" customWidth="1" outlineLevel="1"/>
    <col min="44" max="44" width="16.42578125" style="602" customWidth="1" outlineLevel="1"/>
    <col min="45" max="45" width="16.5703125" style="602" customWidth="1" outlineLevel="1"/>
    <col min="46" max="46" width="4.42578125" style="816" hidden="1" customWidth="1"/>
    <col min="47" max="47" width="17.42578125" style="602" customWidth="1" outlineLevel="1"/>
    <col min="48" max="48" width="17.28515625" style="602" customWidth="1" outlineLevel="1"/>
    <col min="49" max="49" width="18.5703125" style="602" customWidth="1" outlineLevel="1"/>
    <col min="50" max="50" width="16.7109375" style="602" customWidth="1" outlineLevel="1"/>
    <col min="51" max="51" width="16.42578125" style="602" customWidth="1" outlineLevel="1"/>
    <col min="52" max="52" width="16.5703125" style="602" customWidth="1" outlineLevel="1"/>
    <col min="53" max="53" width="4.140625" style="602" customWidth="1"/>
    <col min="54" max="59" width="13.85546875" style="810" customWidth="1" outlineLevel="1"/>
    <col min="60" max="60" width="16.7109375" style="810" customWidth="1" outlineLevel="1"/>
    <col min="61" max="61" width="4.42578125" style="602" customWidth="1"/>
    <col min="62" max="67" width="13.85546875" style="810" customWidth="1" outlineLevel="1"/>
    <col min="68" max="68" width="16.7109375" style="810" customWidth="1" outlineLevel="1"/>
    <col min="69" max="69" width="3" style="602" customWidth="1"/>
    <col min="70" max="75" width="13.85546875" style="810" customWidth="1" outlineLevel="1"/>
    <col min="76" max="76" width="16.7109375" style="810" customWidth="1" outlineLevel="1"/>
    <col min="77" max="77" width="3.42578125" style="594" customWidth="1"/>
    <col min="78" max="84" width="12" style="810" customWidth="1" outlineLevel="1"/>
    <col min="85" max="16384" width="11.42578125" style="594"/>
  </cols>
  <sheetData>
    <row r="1" spans="1:84" ht="15.75" customHeight="1" x14ac:dyDescent="0.2">
      <c r="A1" s="589" t="s">
        <v>292</v>
      </c>
      <c r="J1" s="592"/>
      <c r="T1" s="596"/>
      <c r="U1" s="597"/>
      <c r="Y1" s="599"/>
      <c r="Z1" s="600">
        <f>+Z7</f>
        <v>67000000</v>
      </c>
      <c r="AA1" s="566" t="s">
        <v>669</v>
      </c>
      <c r="AB1" s="601"/>
      <c r="AC1" s="566">
        <f>+AC7</f>
        <v>62000000</v>
      </c>
      <c r="AD1" s="566">
        <f t="shared" ref="AD1" si="0">+AD7</f>
        <v>5000000</v>
      </c>
      <c r="AE1" s="566">
        <f>SUM(AC1:AD1)</f>
        <v>67000000</v>
      </c>
      <c r="AF1" s="600"/>
      <c r="AM1" s="815"/>
      <c r="AT1" s="815"/>
    </row>
    <row r="2" spans="1:84" ht="15.75" customHeight="1" x14ac:dyDescent="0.2">
      <c r="A2" s="589"/>
      <c r="J2" s="592"/>
      <c r="T2" s="596"/>
      <c r="U2" s="597"/>
      <c r="Y2" s="599"/>
      <c r="Z2" s="566">
        <f>+AE2</f>
        <v>67000000</v>
      </c>
      <c r="AA2" s="566" t="s">
        <v>670</v>
      </c>
      <c r="AB2" s="601"/>
      <c r="AC2" s="566">
        <v>62000000</v>
      </c>
      <c r="AD2" s="566">
        <v>5000000</v>
      </c>
      <c r="AE2" s="566">
        <f>SUM(AC2:AD2)</f>
        <v>67000000</v>
      </c>
    </row>
    <row r="3" spans="1:84" ht="15.75" customHeight="1" x14ac:dyDescent="0.2">
      <c r="A3" s="589"/>
      <c r="J3" s="592"/>
      <c r="T3" s="596"/>
      <c r="U3" s="597"/>
      <c r="Y3" s="599"/>
      <c r="Z3" s="603">
        <f>+Z1-Z2</f>
        <v>0</v>
      </c>
      <c r="AA3" s="566" t="s">
        <v>641</v>
      </c>
      <c r="AB3" s="601"/>
      <c r="AC3" s="603">
        <f>+AC2-AC1</f>
        <v>0</v>
      </c>
      <c r="AD3" s="603">
        <f>+AD1-AD2</f>
        <v>0</v>
      </c>
      <c r="AE3" s="603">
        <f>+AE2-AE1</f>
        <v>0</v>
      </c>
    </row>
    <row r="4" spans="1:84" s="14" customFormat="1" ht="29.25" customHeight="1" thickBot="1" x14ac:dyDescent="0.3">
      <c r="A4" s="1599" t="s">
        <v>105</v>
      </c>
      <c r="B4" s="1599"/>
      <c r="C4" s="1599"/>
      <c r="D4" s="840"/>
      <c r="E4" s="1208"/>
      <c r="F4" s="1600" t="s">
        <v>106</v>
      </c>
      <c r="G4" s="1601"/>
      <c r="H4" s="1601"/>
      <c r="I4" s="1601"/>
      <c r="J4" s="1601"/>
      <c r="K4" s="1601"/>
      <c r="L4" s="1602"/>
      <c r="M4" s="768"/>
      <c r="N4" s="1228" t="s">
        <v>107</v>
      </c>
      <c r="O4" s="1229"/>
      <c r="P4" s="1229"/>
      <c r="Q4" s="1229"/>
      <c r="R4" s="1230"/>
      <c r="S4" s="768"/>
      <c r="T4" s="1231" t="s">
        <v>108</v>
      </c>
      <c r="U4" s="1232"/>
      <c r="V4" s="1232"/>
      <c r="W4" s="1232"/>
      <c r="X4" s="1232"/>
      <c r="Y4" s="1232"/>
      <c r="Z4" s="1232"/>
      <c r="AA4" s="1233"/>
      <c r="AB4" s="769"/>
      <c r="AC4" s="1596" t="s">
        <v>109</v>
      </c>
      <c r="AD4" s="1597"/>
      <c r="AE4" s="1598"/>
      <c r="AF4" s="768"/>
      <c r="AG4" s="1603" t="s">
        <v>1710</v>
      </c>
      <c r="AH4" s="1604"/>
      <c r="AI4" s="1604"/>
      <c r="AJ4" s="1604"/>
      <c r="AK4" s="1604"/>
      <c r="AL4" s="1605"/>
      <c r="AM4" s="817"/>
      <c r="AN4" s="1603" t="s">
        <v>1711</v>
      </c>
      <c r="AO4" s="1604"/>
      <c r="AP4" s="1604"/>
      <c r="AQ4" s="1604"/>
      <c r="AR4" s="1604"/>
      <c r="AS4" s="1605"/>
      <c r="AT4" s="817"/>
      <c r="AU4" s="1606" t="s">
        <v>1164</v>
      </c>
      <c r="AV4" s="1606"/>
      <c r="AW4" s="1606"/>
      <c r="AX4" s="1606"/>
      <c r="AY4" s="1606"/>
      <c r="AZ4" s="1606"/>
      <c r="BA4" s="770"/>
      <c r="BB4" s="1607" t="s">
        <v>1712</v>
      </c>
      <c r="BC4" s="1608"/>
      <c r="BD4" s="1608"/>
      <c r="BE4" s="1608"/>
      <c r="BF4" s="1608"/>
      <c r="BG4" s="1608"/>
      <c r="BH4" s="1609"/>
      <c r="BI4" s="267"/>
      <c r="BJ4" s="1607" t="s">
        <v>1713</v>
      </c>
      <c r="BK4" s="1608"/>
      <c r="BL4" s="1608"/>
      <c r="BM4" s="1608"/>
      <c r="BN4" s="1608"/>
      <c r="BO4" s="1608"/>
      <c r="BP4" s="1609"/>
      <c r="BQ4" s="267"/>
      <c r="BR4" s="1607" t="s">
        <v>1714</v>
      </c>
      <c r="BS4" s="1608"/>
      <c r="BT4" s="1608"/>
      <c r="BU4" s="1608"/>
      <c r="BV4" s="1608"/>
      <c r="BW4" s="1608"/>
      <c r="BX4" s="1609"/>
      <c r="BZ4" s="1610" t="s">
        <v>1718</v>
      </c>
      <c r="CA4" s="1611"/>
      <c r="CB4" s="1611"/>
      <c r="CC4" s="1611"/>
      <c r="CD4" s="1611"/>
      <c r="CE4" s="1611"/>
      <c r="CF4" s="1611"/>
    </row>
    <row r="5" spans="1:84" s="14" customFormat="1" ht="22.5" customHeight="1" x14ac:dyDescent="0.25">
      <c r="A5" s="959" t="s">
        <v>27</v>
      </c>
      <c r="B5" s="958" t="s">
        <v>293</v>
      </c>
      <c r="C5" s="1236" t="s">
        <v>1709</v>
      </c>
      <c r="D5" s="1236" t="s">
        <v>1350</v>
      </c>
      <c r="E5" s="1590"/>
      <c r="F5" s="903" t="s">
        <v>261</v>
      </c>
      <c r="G5" s="903" t="s">
        <v>99</v>
      </c>
      <c r="H5" s="903" t="s">
        <v>100</v>
      </c>
      <c r="I5" s="903" t="s">
        <v>1165</v>
      </c>
      <c r="J5" s="903" t="s">
        <v>102</v>
      </c>
      <c r="K5" s="903" t="s">
        <v>103</v>
      </c>
      <c r="L5" s="903" t="s">
        <v>110</v>
      </c>
      <c r="M5" s="835"/>
      <c r="N5" s="903" t="s">
        <v>731</v>
      </c>
      <c r="O5" s="903" t="s">
        <v>111</v>
      </c>
      <c r="P5" s="903" t="s">
        <v>112</v>
      </c>
      <c r="Q5" s="903" t="s">
        <v>869</v>
      </c>
      <c r="R5" s="903" t="s">
        <v>653</v>
      </c>
      <c r="S5" s="835"/>
      <c r="T5" s="903" t="s">
        <v>114</v>
      </c>
      <c r="U5" s="903" t="s">
        <v>115</v>
      </c>
      <c r="V5" s="903" t="s">
        <v>116</v>
      </c>
      <c r="W5" s="903" t="s">
        <v>117</v>
      </c>
      <c r="X5" s="903" t="s">
        <v>118</v>
      </c>
      <c r="Y5" s="903" t="s">
        <v>595</v>
      </c>
      <c r="Z5" s="903" t="s">
        <v>119</v>
      </c>
      <c r="AA5" s="903" t="s">
        <v>113</v>
      </c>
      <c r="AB5" s="771"/>
      <c r="AC5" s="903" t="s">
        <v>13</v>
      </c>
      <c r="AD5" s="903" t="s">
        <v>120</v>
      </c>
      <c r="AE5" s="903" t="s">
        <v>110</v>
      </c>
      <c r="AF5" s="835"/>
      <c r="AG5" s="903" t="s">
        <v>99</v>
      </c>
      <c r="AH5" s="903" t="s">
        <v>100</v>
      </c>
      <c r="AI5" s="903" t="s">
        <v>101</v>
      </c>
      <c r="AJ5" s="903" t="s">
        <v>102</v>
      </c>
      <c r="AK5" s="903" t="s">
        <v>103</v>
      </c>
      <c r="AL5" s="903" t="s">
        <v>110</v>
      </c>
      <c r="AM5" s="818"/>
      <c r="AN5" s="903" t="s">
        <v>99</v>
      </c>
      <c r="AO5" s="903" t="s">
        <v>100</v>
      </c>
      <c r="AP5" s="903" t="s">
        <v>101</v>
      </c>
      <c r="AQ5" s="903" t="s">
        <v>102</v>
      </c>
      <c r="AR5" s="903" t="s">
        <v>103</v>
      </c>
      <c r="AS5" s="903" t="s">
        <v>110</v>
      </c>
      <c r="AT5" s="818"/>
      <c r="AU5" s="903" t="s">
        <v>99</v>
      </c>
      <c r="AV5" s="903" t="s">
        <v>100</v>
      </c>
      <c r="AW5" s="903" t="s">
        <v>101</v>
      </c>
      <c r="AX5" s="903" t="s">
        <v>102</v>
      </c>
      <c r="AY5" s="903" t="s">
        <v>103</v>
      </c>
      <c r="AZ5" s="903" t="s">
        <v>110</v>
      </c>
      <c r="BA5" s="770"/>
      <c r="BB5" s="956" t="s">
        <v>1144</v>
      </c>
      <c r="BC5" s="956" t="s">
        <v>100</v>
      </c>
      <c r="BD5" s="956" t="s">
        <v>101</v>
      </c>
      <c r="BE5" s="956" t="s">
        <v>102</v>
      </c>
      <c r="BF5" s="956" t="s">
        <v>103</v>
      </c>
      <c r="BG5" s="956" t="s">
        <v>1145</v>
      </c>
      <c r="BH5" s="956" t="s">
        <v>110</v>
      </c>
      <c r="BI5" s="267"/>
      <c r="BJ5" s="956" t="s">
        <v>1144</v>
      </c>
      <c r="BK5" s="956" t="s">
        <v>100</v>
      </c>
      <c r="BL5" s="956" t="s">
        <v>101</v>
      </c>
      <c r="BM5" s="956" t="s">
        <v>102</v>
      </c>
      <c r="BN5" s="956" t="s">
        <v>103</v>
      </c>
      <c r="BO5" s="956" t="s">
        <v>1145</v>
      </c>
      <c r="BP5" s="956" t="s">
        <v>110</v>
      </c>
      <c r="BQ5" s="267"/>
      <c r="BR5" s="956" t="s">
        <v>1144</v>
      </c>
      <c r="BS5" s="956" t="s">
        <v>100</v>
      </c>
      <c r="BT5" s="956" t="s">
        <v>101</v>
      </c>
      <c r="BU5" s="956" t="s">
        <v>102</v>
      </c>
      <c r="BV5" s="956" t="s">
        <v>103</v>
      </c>
      <c r="BW5" s="956" t="s">
        <v>1145</v>
      </c>
      <c r="BX5" s="956" t="s">
        <v>110</v>
      </c>
      <c r="BZ5" s="1612" t="s">
        <v>1717</v>
      </c>
      <c r="CA5" s="1613"/>
      <c r="CB5" s="1659"/>
      <c r="CC5" s="1614" t="s">
        <v>1715</v>
      </c>
      <c r="CD5" s="1615" t="s">
        <v>641</v>
      </c>
      <c r="CE5" s="1612" t="s">
        <v>1716</v>
      </c>
      <c r="CF5" s="1615" t="s">
        <v>641</v>
      </c>
    </row>
    <row r="6" spans="1:84" s="14" customFormat="1" ht="24" customHeight="1" x14ac:dyDescent="0.25">
      <c r="A6" s="959"/>
      <c r="B6" s="958"/>
      <c r="C6" s="1245"/>
      <c r="D6" s="1245"/>
      <c r="E6" s="1591"/>
      <c r="F6" s="903"/>
      <c r="G6" s="903"/>
      <c r="H6" s="903"/>
      <c r="I6" s="903"/>
      <c r="J6" s="903"/>
      <c r="K6" s="903"/>
      <c r="L6" s="903"/>
      <c r="M6" s="835"/>
      <c r="N6" s="903"/>
      <c r="O6" s="903"/>
      <c r="P6" s="903"/>
      <c r="Q6" s="903"/>
      <c r="R6" s="903"/>
      <c r="S6" s="835"/>
      <c r="T6" s="903"/>
      <c r="U6" s="903"/>
      <c r="V6" s="903"/>
      <c r="W6" s="903"/>
      <c r="X6" s="903"/>
      <c r="Y6" s="903"/>
      <c r="Z6" s="903"/>
      <c r="AA6" s="903"/>
      <c r="AB6" s="771"/>
      <c r="AC6" s="903"/>
      <c r="AD6" s="903"/>
      <c r="AE6" s="903"/>
      <c r="AF6" s="835"/>
      <c r="AG6" s="903"/>
      <c r="AH6" s="903"/>
      <c r="AI6" s="903"/>
      <c r="AJ6" s="903"/>
      <c r="AK6" s="903"/>
      <c r="AL6" s="903"/>
      <c r="AM6" s="818"/>
      <c r="AN6" s="903"/>
      <c r="AO6" s="903"/>
      <c r="AP6" s="903"/>
      <c r="AQ6" s="903"/>
      <c r="AR6" s="903"/>
      <c r="AS6" s="903"/>
      <c r="AT6" s="818"/>
      <c r="AU6" s="903"/>
      <c r="AV6" s="903"/>
      <c r="AW6" s="903"/>
      <c r="AX6" s="903"/>
      <c r="AY6" s="903"/>
      <c r="AZ6" s="903"/>
      <c r="BA6" s="770"/>
      <c r="BB6" s="957"/>
      <c r="BC6" s="957"/>
      <c r="BD6" s="957"/>
      <c r="BE6" s="957"/>
      <c r="BF6" s="957"/>
      <c r="BG6" s="957"/>
      <c r="BH6" s="957"/>
      <c r="BI6" s="267"/>
      <c r="BJ6" s="957"/>
      <c r="BK6" s="957"/>
      <c r="BL6" s="957"/>
      <c r="BM6" s="957"/>
      <c r="BN6" s="957"/>
      <c r="BO6" s="957"/>
      <c r="BP6" s="957"/>
      <c r="BQ6" s="267"/>
      <c r="BR6" s="957"/>
      <c r="BS6" s="957"/>
      <c r="BT6" s="957"/>
      <c r="BU6" s="957"/>
      <c r="BV6" s="957"/>
      <c r="BW6" s="957"/>
      <c r="BX6" s="957"/>
      <c r="BZ6" s="1616" t="s">
        <v>13</v>
      </c>
      <c r="CA6" s="835" t="s">
        <v>566</v>
      </c>
      <c r="CB6" s="1660" t="s">
        <v>104</v>
      </c>
      <c r="CC6" s="1617"/>
      <c r="CD6" s="1619"/>
      <c r="CE6" s="1618"/>
      <c r="CF6" s="1619"/>
    </row>
    <row r="7" spans="1:84" ht="12.75" customHeight="1" x14ac:dyDescent="0.25">
      <c r="A7" s="604"/>
      <c r="B7" s="605" t="s">
        <v>247</v>
      </c>
      <c r="C7" s="605"/>
      <c r="D7" s="605"/>
      <c r="E7" s="761"/>
      <c r="F7" s="606"/>
      <c r="G7" s="606"/>
      <c r="H7" s="606"/>
      <c r="I7" s="606"/>
      <c r="J7" s="606"/>
      <c r="K7" s="606"/>
      <c r="L7" s="606"/>
      <c r="M7" s="772"/>
      <c r="N7" s="606"/>
      <c r="O7" s="607"/>
      <c r="P7" s="606"/>
      <c r="Q7" s="606"/>
      <c r="R7" s="607"/>
      <c r="S7" s="772"/>
      <c r="T7" s="606"/>
      <c r="U7" s="608"/>
      <c r="V7" s="608"/>
      <c r="W7" s="608"/>
      <c r="X7" s="608"/>
      <c r="Y7" s="609"/>
      <c r="Z7" s="610">
        <f>+Z8+Z161+Z192+Z40</f>
        <v>67000000</v>
      </c>
      <c r="AA7" s="610"/>
      <c r="AB7" s="773"/>
      <c r="AC7" s="610">
        <f>+AC8+AC161+AC192+AC40</f>
        <v>62000000</v>
      </c>
      <c r="AD7" s="610">
        <f>+AD8+AD161+AD192+AD40</f>
        <v>5000000</v>
      </c>
      <c r="AE7" s="610">
        <f>+AE8+AE161+AE192+AE40</f>
        <v>67000000</v>
      </c>
      <c r="AF7" s="772"/>
      <c r="AG7" s="610">
        <f t="shared" ref="AG7:AL7" si="1">+AG8+AG161+AG192+AG40</f>
        <v>13308715.300000001</v>
      </c>
      <c r="AH7" s="610">
        <f t="shared" si="1"/>
        <v>25616884.700000003</v>
      </c>
      <c r="AI7" s="610">
        <f t="shared" si="1"/>
        <v>12216400</v>
      </c>
      <c r="AJ7" s="610">
        <f t="shared" si="1"/>
        <v>6181000</v>
      </c>
      <c r="AK7" s="610">
        <f t="shared" si="1"/>
        <v>4677000</v>
      </c>
      <c r="AL7" s="610">
        <f t="shared" si="1"/>
        <v>62000000</v>
      </c>
      <c r="AM7" s="819">
        <f>+AL7-AC7</f>
        <v>0</v>
      </c>
      <c r="AN7" s="610">
        <f t="shared" ref="AN7:AS7" si="2">+AN8+AN161+AN192+AN40</f>
        <v>625320</v>
      </c>
      <c r="AO7" s="610">
        <f t="shared" si="2"/>
        <v>1155320</v>
      </c>
      <c r="AP7" s="610">
        <f t="shared" si="2"/>
        <v>1073120</v>
      </c>
      <c r="AQ7" s="610">
        <f t="shared" si="2"/>
        <v>1073120</v>
      </c>
      <c r="AR7" s="610">
        <f t="shared" si="2"/>
        <v>1073120</v>
      </c>
      <c r="AS7" s="610">
        <f t="shared" si="2"/>
        <v>5000000</v>
      </c>
      <c r="AT7" s="819"/>
      <c r="AU7" s="610">
        <f>+AG7+AN7</f>
        <v>13934035.300000001</v>
      </c>
      <c r="AV7" s="610">
        <f t="shared" ref="AV7:AZ7" si="3">+AH7+AO7</f>
        <v>26772204.700000003</v>
      </c>
      <c r="AW7" s="610">
        <f t="shared" si="3"/>
        <v>13289520</v>
      </c>
      <c r="AX7" s="610">
        <f t="shared" si="3"/>
        <v>7254120</v>
      </c>
      <c r="AY7" s="610">
        <f t="shared" si="3"/>
        <v>5750120</v>
      </c>
      <c r="AZ7" s="610">
        <f t="shared" si="3"/>
        <v>67000000</v>
      </c>
      <c r="BA7" s="774"/>
      <c r="BB7" s="610">
        <f t="shared" ref="BB7" si="4">+BB8+BB161+BB192+BB40</f>
        <v>15000</v>
      </c>
      <c r="BC7" s="610">
        <f t="shared" ref="BC7" si="5">+BC8+BC161+BC192+BC40</f>
        <v>21587793.07</v>
      </c>
      <c r="BD7" s="610">
        <f t="shared" ref="BD7" si="6">+BD8+BD161+BD192+BD40</f>
        <v>15975137.530000001</v>
      </c>
      <c r="BE7" s="610">
        <f t="shared" ref="BE7" si="7">+BE8+BE161+BE192+BE40</f>
        <v>14163069.4</v>
      </c>
      <c r="BF7" s="610">
        <f t="shared" ref="BF7" si="8">+BF8+BF161+BF192+BF40</f>
        <v>5535500</v>
      </c>
      <c r="BG7" s="610">
        <f t="shared" ref="BG7" si="9">+BG8+BG161+BG192+BG40</f>
        <v>4723500</v>
      </c>
      <c r="BH7" s="610">
        <f t="shared" ref="BH7" si="10">+BH8+BH161+BH192+BH40</f>
        <v>62000000</v>
      </c>
      <c r="BI7" s="1549"/>
      <c r="BJ7" s="610">
        <f t="shared" ref="BJ7:BP22" si="11">+BJ8+BJ161+BJ192+BJ40</f>
        <v>97760</v>
      </c>
      <c r="BK7" s="610">
        <f t="shared" si="11"/>
        <v>1015600</v>
      </c>
      <c r="BL7" s="610">
        <f t="shared" si="11"/>
        <v>1015600</v>
      </c>
      <c r="BM7" s="610">
        <f t="shared" si="11"/>
        <v>989600</v>
      </c>
      <c r="BN7" s="610">
        <f t="shared" si="11"/>
        <v>984400</v>
      </c>
      <c r="BO7" s="610">
        <f t="shared" si="11"/>
        <v>897040</v>
      </c>
      <c r="BP7" s="610">
        <f t="shared" si="11"/>
        <v>5000000</v>
      </c>
      <c r="BR7" s="610">
        <f>+BB7+BJ7</f>
        <v>112760</v>
      </c>
      <c r="BS7" s="610">
        <f t="shared" ref="BS7:BX7" si="12">+BC7+BK7</f>
        <v>22603393.07</v>
      </c>
      <c r="BT7" s="610">
        <f t="shared" si="12"/>
        <v>16990737.530000001</v>
      </c>
      <c r="BU7" s="610">
        <f t="shared" si="12"/>
        <v>15152669.4</v>
      </c>
      <c r="BV7" s="610">
        <f t="shared" si="12"/>
        <v>6519900</v>
      </c>
      <c r="BW7" s="610">
        <f t="shared" si="12"/>
        <v>5620540</v>
      </c>
      <c r="BX7" s="610">
        <f t="shared" si="12"/>
        <v>67000000</v>
      </c>
      <c r="BZ7" s="1661">
        <f>+BZ8+BZ161+BZ192+BZ40</f>
        <v>0</v>
      </c>
      <c r="CA7" s="1661">
        <f>+CA8+CA161+CA192+CA40</f>
        <v>0</v>
      </c>
      <c r="CB7" s="1662">
        <f>+BZ7+CA7</f>
        <v>0</v>
      </c>
      <c r="CC7" s="1661">
        <f>+BB7</f>
        <v>15000</v>
      </c>
      <c r="CD7" s="1662">
        <f>+BZ7-CC7</f>
        <v>-15000</v>
      </c>
      <c r="CE7" s="1661">
        <f>+BJ7</f>
        <v>97760</v>
      </c>
      <c r="CF7" s="1662">
        <f>+CA7-CE7</f>
        <v>-97760</v>
      </c>
    </row>
    <row r="8" spans="1:84" s="617" customFormat="1" ht="12.75" customHeight="1" x14ac:dyDescent="0.25">
      <c r="A8" s="611" t="s">
        <v>121</v>
      </c>
      <c r="B8" s="612" t="s">
        <v>815</v>
      </c>
      <c r="C8" s="612"/>
      <c r="D8" s="612"/>
      <c r="E8" s="761"/>
      <c r="F8" s="613"/>
      <c r="G8" s="613"/>
      <c r="H8" s="613"/>
      <c r="I8" s="613"/>
      <c r="J8" s="613"/>
      <c r="K8" s="613"/>
      <c r="L8" s="613"/>
      <c r="M8" s="772"/>
      <c r="N8" s="613"/>
      <c r="O8" s="614"/>
      <c r="P8" s="613"/>
      <c r="Q8" s="613"/>
      <c r="R8" s="614"/>
      <c r="S8" s="772"/>
      <c r="T8" s="613"/>
      <c r="U8" s="615"/>
      <c r="V8" s="615"/>
      <c r="W8" s="615"/>
      <c r="X8" s="615"/>
      <c r="Y8" s="613"/>
      <c r="Z8" s="616">
        <f>+Z9</f>
        <v>7999400</v>
      </c>
      <c r="AA8" s="616"/>
      <c r="AB8" s="773"/>
      <c r="AC8" s="616">
        <f t="shared" ref="AC8" si="13">+AC9</f>
        <v>7999400</v>
      </c>
      <c r="AD8" s="616">
        <f t="shared" ref="AD8" si="14">+AD9</f>
        <v>0</v>
      </c>
      <c r="AE8" s="616">
        <f t="shared" ref="AE8:BG8" si="15">+AE9</f>
        <v>7999400</v>
      </c>
      <c r="AF8" s="775"/>
      <c r="AG8" s="616">
        <f t="shared" si="15"/>
        <v>884000</v>
      </c>
      <c r="AH8" s="616">
        <f t="shared" si="15"/>
        <v>2666500</v>
      </c>
      <c r="AI8" s="616">
        <f t="shared" si="15"/>
        <v>3329900</v>
      </c>
      <c r="AJ8" s="616">
        <f t="shared" si="15"/>
        <v>1079000</v>
      </c>
      <c r="AK8" s="616">
        <f t="shared" si="15"/>
        <v>40000</v>
      </c>
      <c r="AL8" s="616">
        <f t="shared" si="15"/>
        <v>7999400</v>
      </c>
      <c r="AM8" s="819">
        <f t="shared" ref="AM8:AM75" si="16">+AL8-AC8</f>
        <v>0</v>
      </c>
      <c r="AN8" s="616">
        <f t="shared" si="15"/>
        <v>0</v>
      </c>
      <c r="AO8" s="616">
        <f t="shared" si="15"/>
        <v>0</v>
      </c>
      <c r="AP8" s="616">
        <f t="shared" si="15"/>
        <v>0</v>
      </c>
      <c r="AQ8" s="616">
        <f t="shared" si="15"/>
        <v>0</v>
      </c>
      <c r="AR8" s="616">
        <f t="shared" si="15"/>
        <v>0</v>
      </c>
      <c r="AS8" s="616">
        <f t="shared" si="15"/>
        <v>0</v>
      </c>
      <c r="AT8" s="819"/>
      <c r="AU8" s="616">
        <f t="shared" ref="AU8:AU75" si="17">+AG8+AN8</f>
        <v>884000</v>
      </c>
      <c r="AV8" s="616">
        <f t="shared" ref="AV8:AV75" si="18">+AH8+AO8</f>
        <v>2666500</v>
      </c>
      <c r="AW8" s="616">
        <f t="shared" ref="AW8:AW75" si="19">+AI8+AP8</f>
        <v>3329900</v>
      </c>
      <c r="AX8" s="616">
        <f t="shared" ref="AX8:AX75" si="20">+AJ8+AQ8</f>
        <v>1079000</v>
      </c>
      <c r="AY8" s="616">
        <f t="shared" ref="AY8:AY75" si="21">+AK8+AR8</f>
        <v>40000</v>
      </c>
      <c r="AZ8" s="616">
        <f t="shared" ref="AZ8:AZ75" si="22">+AL8+AS8</f>
        <v>7999400</v>
      </c>
      <c r="BA8" s="774"/>
      <c r="BB8" s="616">
        <f t="shared" si="15"/>
        <v>0</v>
      </c>
      <c r="BC8" s="616">
        <f t="shared" si="15"/>
        <v>2411500</v>
      </c>
      <c r="BD8" s="616">
        <f t="shared" si="15"/>
        <v>3165040</v>
      </c>
      <c r="BE8" s="616">
        <f t="shared" si="15"/>
        <v>2188860</v>
      </c>
      <c r="BF8" s="616">
        <f t="shared" si="15"/>
        <v>219000</v>
      </c>
      <c r="BG8" s="616">
        <f t="shared" si="15"/>
        <v>15000</v>
      </c>
      <c r="BH8" s="616">
        <f>SUM(BB8:BG8)</f>
        <v>7999400</v>
      </c>
      <c r="BI8" s="1549"/>
      <c r="BJ8" s="616">
        <f t="shared" ref="BJ8:BO8" si="23">+BJ9</f>
        <v>0</v>
      </c>
      <c r="BK8" s="616">
        <f t="shared" si="23"/>
        <v>0</v>
      </c>
      <c r="BL8" s="616">
        <f t="shared" si="23"/>
        <v>0</v>
      </c>
      <c r="BM8" s="616">
        <f t="shared" si="23"/>
        <v>0</v>
      </c>
      <c r="BN8" s="616">
        <f t="shared" si="23"/>
        <v>0</v>
      </c>
      <c r="BO8" s="616">
        <f t="shared" si="23"/>
        <v>0</v>
      </c>
      <c r="BP8" s="616">
        <f>SUM(BJ8:BO8)</f>
        <v>0</v>
      </c>
      <c r="BR8" s="616">
        <f t="shared" ref="BR8:BR75" si="24">+BB8+BJ8</f>
        <v>0</v>
      </c>
      <c r="BS8" s="616">
        <f t="shared" ref="BS8:BS75" si="25">+BC8+BK8</f>
        <v>2411500</v>
      </c>
      <c r="BT8" s="616">
        <f t="shared" ref="BT8:BT75" si="26">+BD8+BL8</f>
        <v>3165040</v>
      </c>
      <c r="BU8" s="616">
        <f t="shared" ref="BU8:BU75" si="27">+BE8+BM8</f>
        <v>2188860</v>
      </c>
      <c r="BV8" s="616">
        <f t="shared" ref="BV8:BV75" si="28">+BF8+BN8</f>
        <v>219000</v>
      </c>
      <c r="BW8" s="616">
        <f t="shared" ref="BW8:BW75" si="29">+BG8+BO8</f>
        <v>15000</v>
      </c>
      <c r="BX8" s="616">
        <f t="shared" ref="BX8:BX75" si="30">+BH8+BP8</f>
        <v>7999400</v>
      </c>
      <c r="BZ8" s="1663">
        <f t="shared" ref="BZ8:CA8" si="31">+BZ9</f>
        <v>0</v>
      </c>
      <c r="CA8" s="616">
        <f t="shared" si="31"/>
        <v>0</v>
      </c>
      <c r="CB8" s="1664">
        <f t="shared" ref="CB8:CB13" si="32">+BZ8+CA8</f>
        <v>0</v>
      </c>
      <c r="CC8" s="1663">
        <f t="shared" ref="CC8:CC13" si="33">+BB8</f>
        <v>0</v>
      </c>
      <c r="CD8" s="1664">
        <f t="shared" ref="CD8:CD13" si="34">+BZ8-CC8</f>
        <v>0</v>
      </c>
      <c r="CE8" s="1663">
        <f t="shared" ref="CE8:CE13" si="35">+BJ8</f>
        <v>0</v>
      </c>
      <c r="CF8" s="1664">
        <f t="shared" ref="CF8:CF13" si="36">+CA8-CE8</f>
        <v>0</v>
      </c>
    </row>
    <row r="9" spans="1:84" s="623" customFormat="1" ht="15.75" customHeight="1" x14ac:dyDescent="0.25">
      <c r="A9" s="618" t="s">
        <v>122</v>
      </c>
      <c r="B9" s="253" t="s">
        <v>985</v>
      </c>
      <c r="C9" s="253"/>
      <c r="D9" s="253"/>
      <c r="E9" s="761"/>
      <c r="F9" s="619"/>
      <c r="G9" s="619"/>
      <c r="H9" s="619"/>
      <c r="I9" s="619"/>
      <c r="J9" s="619"/>
      <c r="K9" s="619"/>
      <c r="L9" s="619"/>
      <c r="M9" s="762"/>
      <c r="N9" s="619"/>
      <c r="O9" s="620"/>
      <c r="P9" s="619"/>
      <c r="Q9" s="619"/>
      <c r="R9" s="620"/>
      <c r="S9" s="762"/>
      <c r="T9" s="619"/>
      <c r="U9" s="621"/>
      <c r="V9" s="621"/>
      <c r="W9" s="621"/>
      <c r="X9" s="621"/>
      <c r="Y9" s="254"/>
      <c r="Z9" s="254">
        <f>+Z10+Z13+Z16+Z18+Z20+Z22+Z25+Z30+Z34+Z38</f>
        <v>7999400</v>
      </c>
      <c r="AA9" s="254"/>
      <c r="AB9" s="773"/>
      <c r="AC9" s="254">
        <f t="shared" ref="AC9:AE9" si="37">+AC10+AC13+AC16+AC18+AC20+AC22+AC25+AC30+AC34+AC38</f>
        <v>7999400</v>
      </c>
      <c r="AD9" s="254">
        <f t="shared" si="37"/>
        <v>0</v>
      </c>
      <c r="AE9" s="254">
        <f t="shared" si="37"/>
        <v>7999400</v>
      </c>
      <c r="AF9" s="762"/>
      <c r="AG9" s="254">
        <f t="shared" ref="AG9:AL9" si="38">+AG10+AG13+AG16+AG18+AG20+AG22+AG25+AG30+AG34+AG38</f>
        <v>884000</v>
      </c>
      <c r="AH9" s="254">
        <f t="shared" si="38"/>
        <v>2666500</v>
      </c>
      <c r="AI9" s="254">
        <f t="shared" si="38"/>
        <v>3329900</v>
      </c>
      <c r="AJ9" s="254">
        <f t="shared" si="38"/>
        <v>1079000</v>
      </c>
      <c r="AK9" s="254">
        <f t="shared" si="38"/>
        <v>40000</v>
      </c>
      <c r="AL9" s="254">
        <f t="shared" si="38"/>
        <v>7999400</v>
      </c>
      <c r="AM9" s="819">
        <f t="shared" si="16"/>
        <v>0</v>
      </c>
      <c r="AN9" s="254">
        <f t="shared" ref="AN9:AS9" si="39">+AN10+AN13+AN16+AN18+AN20+AN22+AN25+AN30+AN34+AN38</f>
        <v>0</v>
      </c>
      <c r="AO9" s="254">
        <f t="shared" si="39"/>
        <v>0</v>
      </c>
      <c r="AP9" s="254">
        <f t="shared" si="39"/>
        <v>0</v>
      </c>
      <c r="AQ9" s="254">
        <f t="shared" si="39"/>
        <v>0</v>
      </c>
      <c r="AR9" s="254">
        <f t="shared" si="39"/>
        <v>0</v>
      </c>
      <c r="AS9" s="254">
        <f t="shared" si="39"/>
        <v>0</v>
      </c>
      <c r="AT9" s="819"/>
      <c r="AU9" s="254">
        <f t="shared" si="17"/>
        <v>884000</v>
      </c>
      <c r="AV9" s="254">
        <f t="shared" si="18"/>
        <v>2666500</v>
      </c>
      <c r="AW9" s="254">
        <f t="shared" si="19"/>
        <v>3329900</v>
      </c>
      <c r="AX9" s="254">
        <f t="shared" si="20"/>
        <v>1079000</v>
      </c>
      <c r="AY9" s="254">
        <f t="shared" si="21"/>
        <v>40000</v>
      </c>
      <c r="AZ9" s="254">
        <f t="shared" si="22"/>
        <v>7999400</v>
      </c>
      <c r="BA9" s="774"/>
      <c r="BB9" s="254">
        <f t="shared" ref="BB9:BG9" si="40">+BB10+BB13+BB16+BB18+BB20+BB22+BB25+BB30+BB34+BB38</f>
        <v>0</v>
      </c>
      <c r="BC9" s="254">
        <f t="shared" si="40"/>
        <v>2411500</v>
      </c>
      <c r="BD9" s="254">
        <f t="shared" si="40"/>
        <v>3165040</v>
      </c>
      <c r="BE9" s="254">
        <f t="shared" si="40"/>
        <v>2188860</v>
      </c>
      <c r="BF9" s="254">
        <f t="shared" si="40"/>
        <v>219000</v>
      </c>
      <c r="BG9" s="254">
        <f t="shared" si="40"/>
        <v>15000</v>
      </c>
      <c r="BH9" s="254">
        <f>SUM(BB9:BG9)</f>
        <v>7999400</v>
      </c>
      <c r="BI9" s="1549"/>
      <c r="BJ9" s="254">
        <f t="shared" ref="BJ9:BO9" si="41">+BJ10+BJ13+BJ16+BJ18+BJ20+BJ22+BJ25+BJ30+BJ34+BJ38</f>
        <v>0</v>
      </c>
      <c r="BK9" s="254">
        <f t="shared" si="41"/>
        <v>0</v>
      </c>
      <c r="BL9" s="254">
        <f t="shared" si="41"/>
        <v>0</v>
      </c>
      <c r="BM9" s="254">
        <f t="shared" si="41"/>
        <v>0</v>
      </c>
      <c r="BN9" s="254">
        <f t="shared" si="41"/>
        <v>0</v>
      </c>
      <c r="BO9" s="254">
        <f t="shared" ref="BO9" si="42">+BO10+BO13+BO16+BO18+BO20+BO22+BO25+BO30+BO34+BO38</f>
        <v>0</v>
      </c>
      <c r="BP9" s="254">
        <f>SUM(BJ9:BO9)</f>
        <v>0</v>
      </c>
      <c r="BQ9" s="622"/>
      <c r="BR9" s="254">
        <f t="shared" si="24"/>
        <v>0</v>
      </c>
      <c r="BS9" s="254">
        <f t="shared" si="25"/>
        <v>2411500</v>
      </c>
      <c r="BT9" s="254">
        <f t="shared" si="26"/>
        <v>3165040</v>
      </c>
      <c r="BU9" s="254">
        <f t="shared" si="27"/>
        <v>2188860</v>
      </c>
      <c r="BV9" s="254">
        <f t="shared" si="28"/>
        <v>219000</v>
      </c>
      <c r="BW9" s="254">
        <f t="shared" si="29"/>
        <v>15000</v>
      </c>
      <c r="BX9" s="254">
        <f t="shared" si="30"/>
        <v>7999400</v>
      </c>
      <c r="BZ9" s="1665">
        <f t="shared" ref="BZ9:CA9" si="43">+BZ10+BZ13+BZ16+BZ18+BZ20+BZ22+BZ25+BZ30+BZ34+BZ38</f>
        <v>0</v>
      </c>
      <c r="CA9" s="254">
        <f t="shared" si="43"/>
        <v>0</v>
      </c>
      <c r="CB9" s="1666">
        <f t="shared" si="32"/>
        <v>0</v>
      </c>
      <c r="CC9" s="1665">
        <f t="shared" si="33"/>
        <v>0</v>
      </c>
      <c r="CD9" s="1666">
        <f t="shared" si="34"/>
        <v>0</v>
      </c>
      <c r="CE9" s="1665">
        <f t="shared" si="35"/>
        <v>0</v>
      </c>
      <c r="CF9" s="1666">
        <f t="shared" si="36"/>
        <v>0</v>
      </c>
    </row>
    <row r="10" spans="1:84" s="630" customFormat="1" ht="15.75" customHeight="1" x14ac:dyDescent="0.25">
      <c r="A10" s="624" t="s">
        <v>675</v>
      </c>
      <c r="B10" s="495" t="s">
        <v>1151</v>
      </c>
      <c r="C10" s="495"/>
      <c r="D10" s="495" t="s">
        <v>56</v>
      </c>
      <c r="E10" s="1405"/>
      <c r="F10" s="625" t="s">
        <v>1697</v>
      </c>
      <c r="G10" s="626">
        <v>5</v>
      </c>
      <c r="H10" s="626">
        <v>10</v>
      </c>
      <c r="I10" s="626">
        <v>5</v>
      </c>
      <c r="J10" s="626"/>
      <c r="K10" s="626"/>
      <c r="L10" s="626">
        <f>SUM(G10:K10)</f>
        <v>20</v>
      </c>
      <c r="M10" s="776"/>
      <c r="N10" s="625"/>
      <c r="O10" s="627"/>
      <c r="P10" s="625"/>
      <c r="Q10" s="625"/>
      <c r="R10" s="627"/>
      <c r="S10" s="776"/>
      <c r="T10" s="625"/>
      <c r="U10" s="628"/>
      <c r="V10" s="628"/>
      <c r="W10" s="628"/>
      <c r="X10" s="628"/>
      <c r="Y10" s="629"/>
      <c r="Z10" s="629">
        <f>SUM(Z11:Z12)</f>
        <v>544000</v>
      </c>
      <c r="AA10" s="629"/>
      <c r="AB10" s="773"/>
      <c r="AC10" s="629">
        <f t="shared" ref="AC10:AE10" si="44">SUM(AC11:AC12)</f>
        <v>544000</v>
      </c>
      <c r="AD10" s="629">
        <f t="shared" si="44"/>
        <v>0</v>
      </c>
      <c r="AE10" s="629">
        <f t="shared" si="44"/>
        <v>544000</v>
      </c>
      <c r="AF10" s="776"/>
      <c r="AG10" s="629">
        <f t="shared" ref="AG10:AL10" si="45">SUM(AG11:AG12)</f>
        <v>136000</v>
      </c>
      <c r="AH10" s="629">
        <f t="shared" si="45"/>
        <v>236000</v>
      </c>
      <c r="AI10" s="629">
        <f t="shared" si="45"/>
        <v>136000</v>
      </c>
      <c r="AJ10" s="629">
        <f t="shared" si="45"/>
        <v>36000</v>
      </c>
      <c r="AK10" s="629">
        <f t="shared" si="45"/>
        <v>0</v>
      </c>
      <c r="AL10" s="629">
        <f t="shared" si="45"/>
        <v>544000</v>
      </c>
      <c r="AM10" s="819">
        <f t="shared" si="16"/>
        <v>0</v>
      </c>
      <c r="AN10" s="629">
        <f t="shared" ref="AN10:AS10" si="46">SUM(AN11:AN12)</f>
        <v>0</v>
      </c>
      <c r="AO10" s="629">
        <f t="shared" si="46"/>
        <v>0</v>
      </c>
      <c r="AP10" s="629">
        <f t="shared" si="46"/>
        <v>0</v>
      </c>
      <c r="AQ10" s="629">
        <f t="shared" si="46"/>
        <v>0</v>
      </c>
      <c r="AR10" s="629">
        <f t="shared" si="46"/>
        <v>0</v>
      </c>
      <c r="AS10" s="629">
        <f t="shared" si="46"/>
        <v>0</v>
      </c>
      <c r="AT10" s="819"/>
      <c r="AU10" s="629">
        <f t="shared" si="17"/>
        <v>136000</v>
      </c>
      <c r="AV10" s="629">
        <f t="shared" si="18"/>
        <v>236000</v>
      </c>
      <c r="AW10" s="629">
        <f t="shared" si="19"/>
        <v>136000</v>
      </c>
      <c r="AX10" s="629">
        <f t="shared" si="20"/>
        <v>36000</v>
      </c>
      <c r="AY10" s="629">
        <f t="shared" si="21"/>
        <v>0</v>
      </c>
      <c r="AZ10" s="629">
        <f t="shared" si="22"/>
        <v>544000</v>
      </c>
      <c r="BA10" s="774"/>
      <c r="BB10" s="629">
        <f t="shared" ref="BB10:BG10" si="47">SUM(BB11:BB12)</f>
        <v>0</v>
      </c>
      <c r="BC10" s="629">
        <f t="shared" si="47"/>
        <v>141000</v>
      </c>
      <c r="BD10" s="629">
        <f t="shared" si="47"/>
        <v>196000</v>
      </c>
      <c r="BE10" s="629">
        <f t="shared" si="47"/>
        <v>156000</v>
      </c>
      <c r="BF10" s="629">
        <f t="shared" si="47"/>
        <v>36000</v>
      </c>
      <c r="BG10" s="629">
        <f t="shared" si="47"/>
        <v>15000</v>
      </c>
      <c r="BH10" s="629">
        <f>SUM(BB10:BG10)</f>
        <v>544000</v>
      </c>
      <c r="BI10" s="1549"/>
      <c r="BJ10" s="629">
        <f>SUM(BJ11:BJ12)</f>
        <v>0</v>
      </c>
      <c r="BK10" s="629">
        <f t="shared" ref="BK10:BO10" si="48">SUM(BK11:BK12)</f>
        <v>0</v>
      </c>
      <c r="BL10" s="629">
        <f t="shared" si="48"/>
        <v>0</v>
      </c>
      <c r="BM10" s="629">
        <f t="shared" si="48"/>
        <v>0</v>
      </c>
      <c r="BN10" s="629">
        <f t="shared" si="48"/>
        <v>0</v>
      </c>
      <c r="BO10" s="629">
        <f t="shared" si="48"/>
        <v>0</v>
      </c>
      <c r="BP10" s="629">
        <f>SUM(BJ10:BO10)</f>
        <v>0</v>
      </c>
      <c r="BQ10" s="599"/>
      <c r="BR10" s="629">
        <f t="shared" si="24"/>
        <v>0</v>
      </c>
      <c r="BS10" s="629">
        <f t="shared" si="25"/>
        <v>141000</v>
      </c>
      <c r="BT10" s="629">
        <f t="shared" si="26"/>
        <v>196000</v>
      </c>
      <c r="BU10" s="629">
        <f t="shared" si="27"/>
        <v>156000</v>
      </c>
      <c r="BV10" s="629">
        <f t="shared" si="28"/>
        <v>36000</v>
      </c>
      <c r="BW10" s="629">
        <f t="shared" si="29"/>
        <v>15000</v>
      </c>
      <c r="BX10" s="629">
        <f t="shared" si="30"/>
        <v>544000</v>
      </c>
      <c r="BZ10" s="1667">
        <f>SUM(BZ11:BZ12)</f>
        <v>0</v>
      </c>
      <c r="CA10" s="629">
        <f>SUM(CA11:CA12)</f>
        <v>0</v>
      </c>
      <c r="CB10" s="1668">
        <f t="shared" si="32"/>
        <v>0</v>
      </c>
      <c r="CC10" s="1667">
        <f t="shared" si="33"/>
        <v>0</v>
      </c>
      <c r="CD10" s="1668">
        <f t="shared" si="34"/>
        <v>0</v>
      </c>
      <c r="CE10" s="1667">
        <f t="shared" si="35"/>
        <v>0</v>
      </c>
      <c r="CF10" s="1668">
        <f t="shared" si="36"/>
        <v>0</v>
      </c>
    </row>
    <row r="11" spans="1:84" ht="30" customHeight="1" outlineLevel="1" x14ac:dyDescent="0.25">
      <c r="A11" s="538" t="s">
        <v>676</v>
      </c>
      <c r="B11" s="111" t="s">
        <v>737</v>
      </c>
      <c r="C11" s="111"/>
      <c r="D11" s="111"/>
      <c r="E11" s="111"/>
      <c r="F11" s="631" t="s">
        <v>816</v>
      </c>
      <c r="G11" s="295" t="s">
        <v>780</v>
      </c>
      <c r="H11" s="295" t="s">
        <v>780</v>
      </c>
      <c r="I11" s="295" t="s">
        <v>780</v>
      </c>
      <c r="J11" s="632"/>
      <c r="K11" s="632"/>
      <c r="L11" s="633"/>
      <c r="M11" s="646"/>
      <c r="N11" s="649" t="s">
        <v>83</v>
      </c>
      <c r="O11" s="580" t="s">
        <v>13</v>
      </c>
      <c r="P11" s="580" t="s">
        <v>682</v>
      </c>
      <c r="Q11" s="722">
        <f>+'9.3.2_Det. PA'!E61</f>
        <v>11</v>
      </c>
      <c r="R11" s="643" t="s">
        <v>870</v>
      </c>
      <c r="S11" s="646"/>
      <c r="T11" s="634" t="s">
        <v>597</v>
      </c>
      <c r="U11" s="635">
        <v>5</v>
      </c>
      <c r="V11" s="635">
        <v>4</v>
      </c>
      <c r="W11" s="636"/>
      <c r="X11" s="636"/>
      <c r="Y11" s="635">
        <v>20000</v>
      </c>
      <c r="Z11" s="635">
        <f>+U11*Y11*V11</f>
        <v>400000</v>
      </c>
      <c r="AA11" s="777"/>
      <c r="AB11" s="778"/>
      <c r="AC11" s="637">
        <f>+Z11</f>
        <v>400000</v>
      </c>
      <c r="AD11" s="637"/>
      <c r="AE11" s="638">
        <f>SUM(AC11:AD11)</f>
        <v>400000</v>
      </c>
      <c r="AF11" s="646"/>
      <c r="AG11" s="637">
        <f>+Y11*U11</f>
        <v>100000</v>
      </c>
      <c r="AH11" s="637">
        <f>+AC11*50%</f>
        <v>200000</v>
      </c>
      <c r="AI11" s="637">
        <f>+AC11*25%</f>
        <v>100000</v>
      </c>
      <c r="AJ11" s="637"/>
      <c r="AK11" s="637"/>
      <c r="AL11" s="637">
        <f t="shared" ref="AL11:AL21" si="49">SUM(AG11:AK11)</f>
        <v>400000</v>
      </c>
      <c r="AM11" s="819">
        <f t="shared" si="16"/>
        <v>0</v>
      </c>
      <c r="AN11" s="637"/>
      <c r="AO11" s="637"/>
      <c r="AP11" s="637"/>
      <c r="AQ11" s="637"/>
      <c r="AR11" s="637"/>
      <c r="AS11" s="637">
        <f t="shared" ref="AS11" si="50">SUM(AN11:AR11)</f>
        <v>0</v>
      </c>
      <c r="AT11" s="819"/>
      <c r="AU11" s="637">
        <f t="shared" si="17"/>
        <v>100000</v>
      </c>
      <c r="AV11" s="637">
        <f t="shared" si="18"/>
        <v>200000</v>
      </c>
      <c r="AW11" s="637">
        <f t="shared" si="19"/>
        <v>100000</v>
      </c>
      <c r="AX11" s="637">
        <f t="shared" si="20"/>
        <v>0</v>
      </c>
      <c r="AY11" s="637">
        <f t="shared" si="21"/>
        <v>0</v>
      </c>
      <c r="AZ11" s="637">
        <f t="shared" si="22"/>
        <v>400000</v>
      </c>
      <c r="BA11" s="774"/>
      <c r="BB11" s="637"/>
      <c r="BC11" s="637">
        <f>+$AE$11*30%</f>
        <v>120000</v>
      </c>
      <c r="BD11" s="637">
        <f>+$AE$11*40%</f>
        <v>160000</v>
      </c>
      <c r="BE11" s="637">
        <f>+$AE$11*30%</f>
        <v>120000</v>
      </c>
      <c r="BF11" s="637"/>
      <c r="BG11" s="637"/>
      <c r="BH11" s="637">
        <f>SUM(BB11:BG11)</f>
        <v>400000</v>
      </c>
      <c r="BI11" s="1549"/>
      <c r="BJ11" s="637"/>
      <c r="BK11" s="637"/>
      <c r="BL11" s="637"/>
      <c r="BM11" s="637"/>
      <c r="BN11" s="637"/>
      <c r="BO11" s="637"/>
      <c r="BP11" s="637">
        <f>SUM(BJ11:BO11)</f>
        <v>0</v>
      </c>
      <c r="BR11" s="637">
        <f t="shared" si="24"/>
        <v>0</v>
      </c>
      <c r="BS11" s="637">
        <f t="shared" si="25"/>
        <v>120000</v>
      </c>
      <c r="BT11" s="637">
        <f t="shared" si="26"/>
        <v>160000</v>
      </c>
      <c r="BU11" s="637">
        <f t="shared" si="27"/>
        <v>120000</v>
      </c>
      <c r="BV11" s="637">
        <f t="shared" si="28"/>
        <v>0</v>
      </c>
      <c r="BW11" s="637">
        <f t="shared" si="29"/>
        <v>0</v>
      </c>
      <c r="BX11" s="637">
        <f t="shared" si="30"/>
        <v>400000</v>
      </c>
      <c r="BZ11" s="1669"/>
      <c r="CA11" s="637"/>
      <c r="CB11" s="1670">
        <f t="shared" si="32"/>
        <v>0</v>
      </c>
      <c r="CC11" s="1669">
        <f t="shared" si="33"/>
        <v>0</v>
      </c>
      <c r="CD11" s="1670">
        <f t="shared" si="34"/>
        <v>0</v>
      </c>
      <c r="CE11" s="1669">
        <f t="shared" si="35"/>
        <v>0</v>
      </c>
      <c r="CF11" s="1670">
        <f t="shared" si="36"/>
        <v>0</v>
      </c>
    </row>
    <row r="12" spans="1:84" s="602" customFormat="1" ht="15.75" customHeight="1" outlineLevel="2" x14ac:dyDescent="0.25">
      <c r="A12" s="538" t="s">
        <v>677</v>
      </c>
      <c r="B12" s="111" t="s">
        <v>817</v>
      </c>
      <c r="C12" s="111"/>
      <c r="D12" s="111"/>
      <c r="E12" s="111"/>
      <c r="F12" s="639"/>
      <c r="G12" s="295" t="s">
        <v>780</v>
      </c>
      <c r="H12" s="295" t="s">
        <v>780</v>
      </c>
      <c r="I12" s="295" t="s">
        <v>780</v>
      </c>
      <c r="J12" s="295" t="s">
        <v>780</v>
      </c>
      <c r="K12" s="640"/>
      <c r="L12" s="641"/>
      <c r="M12" s="646"/>
      <c r="N12" s="642" t="s">
        <v>153</v>
      </c>
      <c r="O12" s="580" t="s">
        <v>13</v>
      </c>
      <c r="P12" s="643" t="s">
        <v>726</v>
      </c>
      <c r="Q12" s="722">
        <f>+'9.3.2_Det. PA'!E90</f>
        <v>20</v>
      </c>
      <c r="R12" s="653"/>
      <c r="S12" s="646"/>
      <c r="T12" s="634" t="s">
        <v>647</v>
      </c>
      <c r="U12" s="644">
        <v>1</v>
      </c>
      <c r="V12" s="644">
        <v>48</v>
      </c>
      <c r="W12" s="636"/>
      <c r="X12" s="636"/>
      <c r="Y12" s="635">
        <v>3000</v>
      </c>
      <c r="Z12" s="637">
        <f>+Y12*V12*U12</f>
        <v>144000</v>
      </c>
      <c r="AA12" s="637"/>
      <c r="AB12" s="778"/>
      <c r="AC12" s="637">
        <f>+Z12</f>
        <v>144000</v>
      </c>
      <c r="AD12" s="637"/>
      <c r="AE12" s="637">
        <f>SUM(AC12:AD12)</f>
        <v>144000</v>
      </c>
      <c r="AF12" s="646"/>
      <c r="AG12" s="637">
        <f>+$AC$12*25%</f>
        <v>36000</v>
      </c>
      <c r="AH12" s="637">
        <f t="shared" ref="AH12:AJ12" si="51">+$AC$12*25%</f>
        <v>36000</v>
      </c>
      <c r="AI12" s="637">
        <f t="shared" si="51"/>
        <v>36000</v>
      </c>
      <c r="AJ12" s="637">
        <f t="shared" si="51"/>
        <v>36000</v>
      </c>
      <c r="AK12" s="637"/>
      <c r="AL12" s="637">
        <f>SUM(AG12:AK12)</f>
        <v>144000</v>
      </c>
      <c r="AM12" s="819">
        <f t="shared" si="16"/>
        <v>0</v>
      </c>
      <c r="AN12" s="637"/>
      <c r="AO12" s="637"/>
      <c r="AP12" s="637"/>
      <c r="AQ12" s="637"/>
      <c r="AR12" s="637"/>
      <c r="AS12" s="637">
        <f>SUM(AN12:AR12)</f>
        <v>0</v>
      </c>
      <c r="AT12" s="819"/>
      <c r="AU12" s="637">
        <f t="shared" si="17"/>
        <v>36000</v>
      </c>
      <c r="AV12" s="637">
        <f t="shared" si="18"/>
        <v>36000</v>
      </c>
      <c r="AW12" s="637">
        <f t="shared" si="19"/>
        <v>36000</v>
      </c>
      <c r="AX12" s="637">
        <f t="shared" si="20"/>
        <v>36000</v>
      </c>
      <c r="AY12" s="637">
        <f t="shared" si="21"/>
        <v>0</v>
      </c>
      <c r="AZ12" s="637">
        <f t="shared" si="22"/>
        <v>144000</v>
      </c>
      <c r="BA12" s="774"/>
      <c r="BB12" s="637"/>
      <c r="BC12" s="637">
        <f>+($AC$12/48)*7</f>
        <v>21000</v>
      </c>
      <c r="BD12" s="637">
        <f>+($AC$12/48)*12</f>
        <v>36000</v>
      </c>
      <c r="BE12" s="637">
        <f t="shared" ref="BE12:BF12" si="52">+($AC$12/48)*12</f>
        <v>36000</v>
      </c>
      <c r="BF12" s="637">
        <f t="shared" si="52"/>
        <v>36000</v>
      </c>
      <c r="BG12" s="637">
        <f>+AC12-BC12-BD12-BE12-BF12</f>
        <v>15000</v>
      </c>
      <c r="BH12" s="637">
        <f>SUM(BB12:BG12)</f>
        <v>144000</v>
      </c>
      <c r="BI12" s="1549"/>
      <c r="BJ12" s="637"/>
      <c r="BK12" s="637"/>
      <c r="BL12" s="637"/>
      <c r="BM12" s="637"/>
      <c r="BN12" s="637"/>
      <c r="BO12" s="637"/>
      <c r="BP12" s="637">
        <f>SUM(BJ12:BO12)</f>
        <v>0</v>
      </c>
      <c r="BR12" s="637">
        <f t="shared" si="24"/>
        <v>0</v>
      </c>
      <c r="BS12" s="637">
        <f t="shared" si="25"/>
        <v>21000</v>
      </c>
      <c r="BT12" s="637">
        <f t="shared" si="26"/>
        <v>36000</v>
      </c>
      <c r="BU12" s="637">
        <f t="shared" si="27"/>
        <v>36000</v>
      </c>
      <c r="BV12" s="637">
        <f t="shared" si="28"/>
        <v>36000</v>
      </c>
      <c r="BW12" s="637">
        <f t="shared" si="29"/>
        <v>15000</v>
      </c>
      <c r="BX12" s="637">
        <f t="shared" si="30"/>
        <v>144000</v>
      </c>
      <c r="BZ12" s="1669"/>
      <c r="CA12" s="637"/>
      <c r="CB12" s="1670">
        <f t="shared" si="32"/>
        <v>0</v>
      </c>
      <c r="CC12" s="1669">
        <f t="shared" si="33"/>
        <v>0</v>
      </c>
      <c r="CD12" s="1670">
        <f t="shared" si="34"/>
        <v>0</v>
      </c>
      <c r="CE12" s="1669">
        <f t="shared" si="35"/>
        <v>0</v>
      </c>
      <c r="CF12" s="1670">
        <f t="shared" si="36"/>
        <v>0</v>
      </c>
    </row>
    <row r="13" spans="1:84" s="630" customFormat="1" ht="55.5" customHeight="1" x14ac:dyDescent="0.25">
      <c r="A13" s="624" t="s">
        <v>262</v>
      </c>
      <c r="B13" s="495" t="s">
        <v>1152</v>
      </c>
      <c r="C13" s="495"/>
      <c r="D13" s="495" t="s">
        <v>56</v>
      </c>
      <c r="E13" s="1405"/>
      <c r="F13" s="625" t="s">
        <v>1387</v>
      </c>
      <c r="G13" s="626"/>
      <c r="H13" s="626">
        <v>6</v>
      </c>
      <c r="I13" s="626">
        <v>7</v>
      </c>
      <c r="J13" s="626">
        <v>2</v>
      </c>
      <c r="K13" s="626"/>
      <c r="L13" s="626">
        <f>SUM(G13:K13)</f>
        <v>15</v>
      </c>
      <c r="M13" s="776"/>
      <c r="N13" s="625"/>
      <c r="O13" s="627"/>
      <c r="P13" s="645"/>
      <c r="Q13" s="625"/>
      <c r="R13" s="627"/>
      <c r="S13" s="776"/>
      <c r="T13" s="625"/>
      <c r="U13" s="627"/>
      <c r="V13" s="627"/>
      <c r="W13" s="628"/>
      <c r="X13" s="628"/>
      <c r="Y13" s="629"/>
      <c r="Z13" s="629">
        <f>SUM(Z14:Z15)</f>
        <v>780000</v>
      </c>
      <c r="AA13" s="629"/>
      <c r="AB13" s="773"/>
      <c r="AC13" s="629">
        <f t="shared" ref="AC13:AE13" si="53">SUM(AC14:AC15)</f>
        <v>780000</v>
      </c>
      <c r="AD13" s="629">
        <f t="shared" si="53"/>
        <v>0</v>
      </c>
      <c r="AE13" s="629">
        <f t="shared" si="53"/>
        <v>780000</v>
      </c>
      <c r="AF13" s="776"/>
      <c r="AG13" s="629">
        <f>SUM(AG14:AG15)</f>
        <v>0</v>
      </c>
      <c r="AH13" s="629">
        <f t="shared" ref="AH13:AK13" si="54">SUM(AH14:AH15)</f>
        <v>195000</v>
      </c>
      <c r="AI13" s="629">
        <f t="shared" si="54"/>
        <v>390000</v>
      </c>
      <c r="AJ13" s="629">
        <f t="shared" si="54"/>
        <v>195000</v>
      </c>
      <c r="AK13" s="629">
        <f t="shared" si="54"/>
        <v>0</v>
      </c>
      <c r="AL13" s="629">
        <f t="shared" ref="AL13" si="55">SUM(AL14:AL15)</f>
        <v>780000</v>
      </c>
      <c r="AM13" s="819">
        <f t="shared" si="16"/>
        <v>0</v>
      </c>
      <c r="AN13" s="629">
        <f>SUM(AN14:AN15)</f>
        <v>0</v>
      </c>
      <c r="AO13" s="629">
        <f t="shared" ref="AO13:AS13" si="56">SUM(AO14:AO15)</f>
        <v>0</v>
      </c>
      <c r="AP13" s="629">
        <f t="shared" si="56"/>
        <v>0</v>
      </c>
      <c r="AQ13" s="629">
        <f t="shared" si="56"/>
        <v>0</v>
      </c>
      <c r="AR13" s="629">
        <f t="shared" si="56"/>
        <v>0</v>
      </c>
      <c r="AS13" s="629">
        <f t="shared" si="56"/>
        <v>0</v>
      </c>
      <c r="AT13" s="819"/>
      <c r="AU13" s="629">
        <f t="shared" si="17"/>
        <v>0</v>
      </c>
      <c r="AV13" s="629">
        <f t="shared" si="18"/>
        <v>195000</v>
      </c>
      <c r="AW13" s="629">
        <f t="shared" si="19"/>
        <v>390000</v>
      </c>
      <c r="AX13" s="629">
        <f t="shared" si="20"/>
        <v>195000</v>
      </c>
      <c r="AY13" s="629">
        <f t="shared" si="21"/>
        <v>0</v>
      </c>
      <c r="AZ13" s="629">
        <f t="shared" si="22"/>
        <v>780000</v>
      </c>
      <c r="BA13" s="774"/>
      <c r="BB13" s="629">
        <f t="shared" ref="BB13:BG13" si="57">SUM(BB14:BB15)</f>
        <v>0</v>
      </c>
      <c r="BC13" s="629">
        <f t="shared" si="57"/>
        <v>195000</v>
      </c>
      <c r="BD13" s="629">
        <f t="shared" si="57"/>
        <v>390000</v>
      </c>
      <c r="BE13" s="629">
        <f t="shared" si="57"/>
        <v>195000</v>
      </c>
      <c r="BF13" s="629">
        <f t="shared" si="57"/>
        <v>0</v>
      </c>
      <c r="BG13" s="629">
        <f t="shared" si="57"/>
        <v>0</v>
      </c>
      <c r="BH13" s="629">
        <f t="shared" ref="BH13" si="58">SUM(BB13:BG13)</f>
        <v>780000</v>
      </c>
      <c r="BI13" s="1549"/>
      <c r="BJ13" s="629">
        <f t="shared" ref="BJ13:BO13" si="59">SUM(BJ14:BJ15)</f>
        <v>0</v>
      </c>
      <c r="BK13" s="629">
        <f t="shared" si="59"/>
        <v>0</v>
      </c>
      <c r="BL13" s="629">
        <f t="shared" si="59"/>
        <v>0</v>
      </c>
      <c r="BM13" s="629">
        <f t="shared" si="59"/>
        <v>0</v>
      </c>
      <c r="BN13" s="629">
        <f t="shared" si="59"/>
        <v>0</v>
      </c>
      <c r="BO13" s="629">
        <f t="shared" si="59"/>
        <v>0</v>
      </c>
      <c r="BP13" s="629">
        <f t="shared" ref="BP13" si="60">SUM(BJ13:BO13)</f>
        <v>0</v>
      </c>
      <c r="BQ13" s="599"/>
      <c r="BR13" s="629">
        <f t="shared" si="24"/>
        <v>0</v>
      </c>
      <c r="BS13" s="629">
        <f t="shared" si="25"/>
        <v>195000</v>
      </c>
      <c r="BT13" s="629">
        <f t="shared" si="26"/>
        <v>390000</v>
      </c>
      <c r="BU13" s="629">
        <f t="shared" si="27"/>
        <v>195000</v>
      </c>
      <c r="BV13" s="629">
        <f t="shared" si="28"/>
        <v>0</v>
      </c>
      <c r="BW13" s="629">
        <f t="shared" si="29"/>
        <v>0</v>
      </c>
      <c r="BX13" s="629">
        <f t="shared" si="30"/>
        <v>780000</v>
      </c>
      <c r="BZ13" s="1667">
        <f t="shared" ref="BZ13:CA13" si="61">SUM(BZ14:BZ15)</f>
        <v>0</v>
      </c>
      <c r="CA13" s="629">
        <f t="shared" si="61"/>
        <v>0</v>
      </c>
      <c r="CB13" s="1668">
        <f t="shared" si="32"/>
        <v>0</v>
      </c>
      <c r="CC13" s="1667">
        <f t="shared" si="33"/>
        <v>0</v>
      </c>
      <c r="CD13" s="1668">
        <f t="shared" si="34"/>
        <v>0</v>
      </c>
      <c r="CE13" s="1667">
        <f t="shared" si="35"/>
        <v>0</v>
      </c>
      <c r="CF13" s="1668">
        <f t="shared" si="36"/>
        <v>0</v>
      </c>
    </row>
    <row r="14" spans="1:84" s="602" customFormat="1" ht="51.75" customHeight="1" outlineLevel="1" x14ac:dyDescent="0.25">
      <c r="A14" s="538" t="s">
        <v>284</v>
      </c>
      <c r="B14" s="646" t="s">
        <v>818</v>
      </c>
      <c r="C14" s="646"/>
      <c r="D14" s="646"/>
      <c r="E14" s="646"/>
      <c r="F14" s="386"/>
      <c r="G14" s="295" t="s">
        <v>780</v>
      </c>
      <c r="H14" s="295" t="s">
        <v>780</v>
      </c>
      <c r="I14" s="295" t="s">
        <v>780</v>
      </c>
      <c r="J14" s="295" t="s">
        <v>780</v>
      </c>
      <c r="K14" s="647"/>
      <c r="L14" s="648"/>
      <c r="M14" s="646"/>
      <c r="N14" s="649" t="s">
        <v>181</v>
      </c>
      <c r="O14" s="580"/>
      <c r="P14" s="580"/>
      <c r="Q14" s="650">
        <f>+'9.3.2_Det. PA'!E129</f>
        <v>36</v>
      </c>
      <c r="R14" s="649"/>
      <c r="S14" s="646"/>
      <c r="T14" s="634" t="s">
        <v>744</v>
      </c>
      <c r="U14" s="635">
        <v>4</v>
      </c>
      <c r="V14" s="635">
        <v>4</v>
      </c>
      <c r="W14" s="636"/>
      <c r="X14" s="636"/>
      <c r="Y14" s="635">
        <f>30000</f>
        <v>30000</v>
      </c>
      <c r="Z14" s="637">
        <f>+U14*Y14*V14</f>
        <v>480000</v>
      </c>
      <c r="AA14" s="777"/>
      <c r="AB14" s="778"/>
      <c r="AC14" s="637">
        <f>+Z14</f>
        <v>480000</v>
      </c>
      <c r="AD14" s="637"/>
      <c r="AE14" s="637">
        <f>SUM(AC14:AD14)</f>
        <v>480000</v>
      </c>
      <c r="AF14" s="646"/>
      <c r="AG14" s="637"/>
      <c r="AH14" s="637">
        <f>+$AC$14*25%</f>
        <v>120000</v>
      </c>
      <c r="AI14" s="637">
        <f>+$AC$14*50%</f>
        <v>240000</v>
      </c>
      <c r="AJ14" s="637">
        <f>+$AC$14*25%</f>
        <v>120000</v>
      </c>
      <c r="AK14" s="637"/>
      <c r="AL14" s="637">
        <f>SUM(AG14:AK14)</f>
        <v>480000</v>
      </c>
      <c r="AM14" s="819">
        <f t="shared" si="16"/>
        <v>0</v>
      </c>
      <c r="AN14" s="637"/>
      <c r="AO14" s="637"/>
      <c r="AP14" s="637"/>
      <c r="AQ14" s="637"/>
      <c r="AR14" s="637"/>
      <c r="AS14" s="637">
        <f>SUM(AN14:AR14)</f>
        <v>0</v>
      </c>
      <c r="AT14" s="819"/>
      <c r="AU14" s="637">
        <f t="shared" si="17"/>
        <v>0</v>
      </c>
      <c r="AV14" s="637">
        <f t="shared" si="18"/>
        <v>120000</v>
      </c>
      <c r="AW14" s="637">
        <f t="shared" si="19"/>
        <v>240000</v>
      </c>
      <c r="AX14" s="637">
        <f t="shared" si="20"/>
        <v>120000</v>
      </c>
      <c r="AY14" s="637">
        <f t="shared" si="21"/>
        <v>0</v>
      </c>
      <c r="AZ14" s="637">
        <f t="shared" si="22"/>
        <v>480000</v>
      </c>
      <c r="BA14" s="774"/>
      <c r="BB14" s="637"/>
      <c r="BC14" s="637">
        <f>+$AC$14*25%</f>
        <v>120000</v>
      </c>
      <c r="BD14" s="637">
        <f>+$AC$14*50%</f>
        <v>240000</v>
      </c>
      <c r="BE14" s="637">
        <f>+$AC$14*25%</f>
        <v>120000</v>
      </c>
      <c r="BF14" s="637"/>
      <c r="BG14" s="637"/>
      <c r="BH14" s="637">
        <f t="shared" ref="BH14:BH83" si="62">SUM(BB14:BG14)</f>
        <v>480000</v>
      </c>
      <c r="BI14" s="1549"/>
      <c r="BJ14" s="637"/>
      <c r="BK14" s="637"/>
      <c r="BL14" s="637"/>
      <c r="BM14" s="637"/>
      <c r="BN14" s="637"/>
      <c r="BO14" s="637"/>
      <c r="BP14" s="637">
        <f t="shared" ref="BP14:BP46" si="63">SUM(BJ14:BO14)</f>
        <v>0</v>
      </c>
      <c r="BR14" s="637">
        <f t="shared" si="24"/>
        <v>0</v>
      </c>
      <c r="BS14" s="637">
        <f t="shared" si="25"/>
        <v>120000</v>
      </c>
      <c r="BT14" s="637">
        <f t="shared" si="26"/>
        <v>240000</v>
      </c>
      <c r="BU14" s="637">
        <f t="shared" si="27"/>
        <v>120000</v>
      </c>
      <c r="BV14" s="637">
        <f t="shared" si="28"/>
        <v>0</v>
      </c>
      <c r="BW14" s="637">
        <f t="shared" si="29"/>
        <v>0</v>
      </c>
      <c r="BX14" s="637">
        <f t="shared" si="30"/>
        <v>480000</v>
      </c>
      <c r="BZ14" s="1673"/>
      <c r="CA14" s="1674"/>
      <c r="CB14" s="1675">
        <f t="shared" ref="CB14:CB24" si="64">+BZ14+CA14</f>
        <v>0</v>
      </c>
      <c r="CC14" s="1673">
        <f t="shared" ref="CC14:CC24" si="65">+BB14</f>
        <v>0</v>
      </c>
      <c r="CD14" s="1675">
        <f t="shared" ref="CD14:CD24" si="66">+BZ14-CC14</f>
        <v>0</v>
      </c>
      <c r="CE14" s="1673">
        <f t="shared" ref="CE14:CE24" si="67">+BJ14</f>
        <v>0</v>
      </c>
      <c r="CF14" s="1675">
        <f t="shared" ref="CF14:CF24" si="68">+CA14-CE14</f>
        <v>0</v>
      </c>
    </row>
    <row r="15" spans="1:84" ht="16.5" customHeight="1" outlineLevel="1" x14ac:dyDescent="0.25">
      <c r="A15" s="538" t="s">
        <v>285</v>
      </c>
      <c r="B15" s="110" t="s">
        <v>673</v>
      </c>
      <c r="C15" s="110"/>
      <c r="D15" s="110"/>
      <c r="E15" s="111"/>
      <c r="F15" s="387"/>
      <c r="G15" s="295" t="s">
        <v>780</v>
      </c>
      <c r="H15" s="295" t="s">
        <v>780</v>
      </c>
      <c r="I15" s="295" t="s">
        <v>780</v>
      </c>
      <c r="J15" s="295" t="s">
        <v>780</v>
      </c>
      <c r="K15" s="632"/>
      <c r="L15" s="633"/>
      <c r="M15" s="646"/>
      <c r="N15" s="649" t="s">
        <v>83</v>
      </c>
      <c r="O15" s="580" t="s">
        <v>13</v>
      </c>
      <c r="P15" s="580" t="s">
        <v>682</v>
      </c>
      <c r="Q15" s="722">
        <f>+'9.3.2_Det. PA'!E61</f>
        <v>11</v>
      </c>
      <c r="R15" s="580" t="s">
        <v>870</v>
      </c>
      <c r="S15" s="646"/>
      <c r="T15" s="634" t="s">
        <v>11</v>
      </c>
      <c r="U15" s="635">
        <v>4</v>
      </c>
      <c r="V15" s="635"/>
      <c r="W15" s="636"/>
      <c r="X15" s="636"/>
      <c r="Y15" s="635">
        <v>75000</v>
      </c>
      <c r="Z15" s="637">
        <f>+U15*Y15</f>
        <v>300000</v>
      </c>
      <c r="AA15" s="777"/>
      <c r="AB15" s="778"/>
      <c r="AC15" s="637">
        <f>+Z15</f>
        <v>300000</v>
      </c>
      <c r="AD15" s="637"/>
      <c r="AE15" s="638">
        <f>SUM(AC15:AD15)</f>
        <v>300000</v>
      </c>
      <c r="AF15" s="646"/>
      <c r="AG15" s="644"/>
      <c r="AH15" s="637">
        <f>+$AC$15*25%</f>
        <v>75000</v>
      </c>
      <c r="AI15" s="637">
        <f>+$AC$15*50%</f>
        <v>150000</v>
      </c>
      <c r="AJ15" s="637">
        <f>+$AC$15*25%</f>
        <v>75000</v>
      </c>
      <c r="AK15" s="637"/>
      <c r="AL15" s="637">
        <f>SUM(AH15:AK15)</f>
        <v>300000</v>
      </c>
      <c r="AM15" s="819">
        <f t="shared" si="16"/>
        <v>0</v>
      </c>
      <c r="AN15" s="644"/>
      <c r="AO15" s="637"/>
      <c r="AP15" s="637"/>
      <c r="AQ15" s="637"/>
      <c r="AR15" s="637"/>
      <c r="AS15" s="637">
        <f>SUM(AO15:AR15)</f>
        <v>0</v>
      </c>
      <c r="AT15" s="819"/>
      <c r="AU15" s="644">
        <f t="shared" si="17"/>
        <v>0</v>
      </c>
      <c r="AV15" s="637">
        <f t="shared" si="18"/>
        <v>75000</v>
      </c>
      <c r="AW15" s="637">
        <f t="shared" si="19"/>
        <v>150000</v>
      </c>
      <c r="AX15" s="637">
        <f t="shared" si="20"/>
        <v>75000</v>
      </c>
      <c r="AY15" s="637">
        <f t="shared" si="21"/>
        <v>0</v>
      </c>
      <c r="AZ15" s="637">
        <f t="shared" si="22"/>
        <v>300000</v>
      </c>
      <c r="BA15" s="774"/>
      <c r="BB15" s="644"/>
      <c r="BC15" s="637">
        <f>+$AC$15*25%</f>
        <v>75000</v>
      </c>
      <c r="BD15" s="637">
        <f>+$AC$15*50%</f>
        <v>150000</v>
      </c>
      <c r="BE15" s="637">
        <f>+$AC$15*25%</f>
        <v>75000</v>
      </c>
      <c r="BF15" s="644"/>
      <c r="BG15" s="644"/>
      <c r="BH15" s="637">
        <f t="shared" si="62"/>
        <v>300000</v>
      </c>
      <c r="BI15" s="1549"/>
      <c r="BJ15" s="644"/>
      <c r="BK15" s="637"/>
      <c r="BL15" s="637"/>
      <c r="BM15" s="637"/>
      <c r="BN15" s="644"/>
      <c r="BO15" s="644"/>
      <c r="BP15" s="637">
        <f t="shared" si="63"/>
        <v>0</v>
      </c>
      <c r="BR15" s="644">
        <f t="shared" si="24"/>
        <v>0</v>
      </c>
      <c r="BS15" s="637">
        <f t="shared" si="25"/>
        <v>75000</v>
      </c>
      <c r="BT15" s="637">
        <f t="shared" si="26"/>
        <v>150000</v>
      </c>
      <c r="BU15" s="637">
        <f t="shared" si="27"/>
        <v>75000</v>
      </c>
      <c r="BV15" s="644">
        <f t="shared" si="28"/>
        <v>0</v>
      </c>
      <c r="BW15" s="644">
        <f t="shared" si="29"/>
        <v>0</v>
      </c>
      <c r="BX15" s="637">
        <f t="shared" si="30"/>
        <v>300000</v>
      </c>
      <c r="BZ15" s="1673"/>
      <c r="CA15" s="1676"/>
      <c r="CB15" s="1677">
        <f t="shared" si="64"/>
        <v>0</v>
      </c>
      <c r="CC15" s="1678">
        <f t="shared" si="65"/>
        <v>0</v>
      </c>
      <c r="CD15" s="1677">
        <f t="shared" si="66"/>
        <v>0</v>
      </c>
      <c r="CE15" s="1678">
        <f t="shared" si="67"/>
        <v>0</v>
      </c>
      <c r="CF15" s="1677">
        <f t="shared" si="68"/>
        <v>0</v>
      </c>
    </row>
    <row r="16" spans="1:84" s="630" customFormat="1" ht="31.5" customHeight="1" x14ac:dyDescent="0.25">
      <c r="A16" s="624" t="s">
        <v>263</v>
      </c>
      <c r="B16" s="495" t="s">
        <v>1153</v>
      </c>
      <c r="C16" s="495"/>
      <c r="D16" s="495" t="s">
        <v>56</v>
      </c>
      <c r="E16" s="1405"/>
      <c r="F16" s="625" t="s">
        <v>963</v>
      </c>
      <c r="G16" s="626"/>
      <c r="H16" s="626">
        <v>4</v>
      </c>
      <c r="I16" s="626">
        <v>4</v>
      </c>
      <c r="J16" s="626">
        <v>8</v>
      </c>
      <c r="K16" s="626"/>
      <c r="L16" s="626">
        <f>SUM(G16:K16)</f>
        <v>16</v>
      </c>
      <c r="M16" s="776"/>
      <c r="N16" s="625"/>
      <c r="O16" s="627"/>
      <c r="P16" s="645"/>
      <c r="Q16" s="625"/>
      <c r="R16" s="627"/>
      <c r="S16" s="776"/>
      <c r="T16" s="625"/>
      <c r="U16" s="627"/>
      <c r="V16" s="627"/>
      <c r="W16" s="628"/>
      <c r="X16" s="628"/>
      <c r="Y16" s="629"/>
      <c r="Z16" s="629">
        <f>+Z17</f>
        <v>150000</v>
      </c>
      <c r="AA16" s="629"/>
      <c r="AB16" s="773"/>
      <c r="AC16" s="629">
        <f t="shared" ref="AC16:AE16" si="69">+AC17</f>
        <v>150000</v>
      </c>
      <c r="AD16" s="629">
        <f t="shared" si="69"/>
        <v>0</v>
      </c>
      <c r="AE16" s="629">
        <f t="shared" si="69"/>
        <v>150000</v>
      </c>
      <c r="AF16" s="776"/>
      <c r="AG16" s="629">
        <f t="shared" ref="AG16:BG16" si="70">+AG17</f>
        <v>0</v>
      </c>
      <c r="AH16" s="629">
        <f t="shared" si="70"/>
        <v>37500</v>
      </c>
      <c r="AI16" s="629">
        <f t="shared" si="70"/>
        <v>37500</v>
      </c>
      <c r="AJ16" s="629">
        <f t="shared" si="70"/>
        <v>75000</v>
      </c>
      <c r="AK16" s="629">
        <f t="shared" si="70"/>
        <v>0</v>
      </c>
      <c r="AL16" s="629">
        <f t="shared" si="70"/>
        <v>150000</v>
      </c>
      <c r="AM16" s="819">
        <f t="shared" si="16"/>
        <v>0</v>
      </c>
      <c r="AN16" s="629">
        <f t="shared" si="70"/>
        <v>0</v>
      </c>
      <c r="AO16" s="629">
        <f t="shared" si="70"/>
        <v>0</v>
      </c>
      <c r="AP16" s="629">
        <f t="shared" si="70"/>
        <v>0</v>
      </c>
      <c r="AQ16" s="629">
        <f t="shared" si="70"/>
        <v>0</v>
      </c>
      <c r="AR16" s="629">
        <f t="shared" si="70"/>
        <v>0</v>
      </c>
      <c r="AS16" s="629">
        <f t="shared" si="70"/>
        <v>0</v>
      </c>
      <c r="AT16" s="819"/>
      <c r="AU16" s="629">
        <f t="shared" si="17"/>
        <v>0</v>
      </c>
      <c r="AV16" s="629">
        <f t="shared" si="18"/>
        <v>37500</v>
      </c>
      <c r="AW16" s="629">
        <f t="shared" si="19"/>
        <v>37500</v>
      </c>
      <c r="AX16" s="629">
        <f t="shared" si="20"/>
        <v>75000</v>
      </c>
      <c r="AY16" s="629">
        <f t="shared" si="21"/>
        <v>0</v>
      </c>
      <c r="AZ16" s="629">
        <f t="shared" si="22"/>
        <v>150000</v>
      </c>
      <c r="BA16" s="774"/>
      <c r="BB16" s="629">
        <f t="shared" si="70"/>
        <v>0</v>
      </c>
      <c r="BC16" s="629">
        <f t="shared" si="70"/>
        <v>37500</v>
      </c>
      <c r="BD16" s="629">
        <f t="shared" si="70"/>
        <v>75000</v>
      </c>
      <c r="BE16" s="629">
        <f t="shared" si="70"/>
        <v>37500</v>
      </c>
      <c r="BF16" s="629">
        <f t="shared" si="70"/>
        <v>0</v>
      </c>
      <c r="BG16" s="629">
        <f t="shared" si="70"/>
        <v>0</v>
      </c>
      <c r="BH16" s="629">
        <f t="shared" si="62"/>
        <v>150000</v>
      </c>
      <c r="BI16" s="1549"/>
      <c r="BJ16" s="629">
        <f t="shared" ref="BJ16:BO16" si="71">+BJ17</f>
        <v>0</v>
      </c>
      <c r="BK16" s="629">
        <f t="shared" si="71"/>
        <v>0</v>
      </c>
      <c r="BL16" s="629">
        <f t="shared" si="71"/>
        <v>0</v>
      </c>
      <c r="BM16" s="629">
        <f t="shared" si="71"/>
        <v>0</v>
      </c>
      <c r="BN16" s="629">
        <f t="shared" si="71"/>
        <v>0</v>
      </c>
      <c r="BO16" s="629">
        <f t="shared" si="71"/>
        <v>0</v>
      </c>
      <c r="BP16" s="629">
        <f t="shared" si="63"/>
        <v>0</v>
      </c>
      <c r="BQ16" s="599"/>
      <c r="BR16" s="629">
        <f t="shared" si="24"/>
        <v>0</v>
      </c>
      <c r="BS16" s="629">
        <f t="shared" si="25"/>
        <v>37500</v>
      </c>
      <c r="BT16" s="629">
        <f t="shared" si="26"/>
        <v>75000</v>
      </c>
      <c r="BU16" s="629">
        <f t="shared" si="27"/>
        <v>37500</v>
      </c>
      <c r="BV16" s="629">
        <f t="shared" si="28"/>
        <v>0</v>
      </c>
      <c r="BW16" s="629">
        <f t="shared" si="29"/>
        <v>0</v>
      </c>
      <c r="BX16" s="629">
        <f t="shared" si="30"/>
        <v>150000</v>
      </c>
      <c r="BZ16" s="1679">
        <f t="shared" ref="BZ16:CA16" si="72">+BZ17</f>
        <v>0</v>
      </c>
      <c r="CA16" s="629">
        <f t="shared" si="72"/>
        <v>0</v>
      </c>
      <c r="CB16" s="1680">
        <f t="shared" si="64"/>
        <v>0</v>
      </c>
      <c r="CC16" s="1679">
        <f t="shared" si="65"/>
        <v>0</v>
      </c>
      <c r="CD16" s="1680">
        <f t="shared" si="66"/>
        <v>0</v>
      </c>
      <c r="CE16" s="1679">
        <f t="shared" si="67"/>
        <v>0</v>
      </c>
      <c r="CF16" s="1680">
        <f t="shared" si="68"/>
        <v>0</v>
      </c>
    </row>
    <row r="17" spans="1:84" ht="15" customHeight="1" outlineLevel="1" x14ac:dyDescent="0.25">
      <c r="A17" s="538" t="s">
        <v>286</v>
      </c>
      <c r="B17" s="646" t="s">
        <v>738</v>
      </c>
      <c r="C17" s="646"/>
      <c r="D17" s="646"/>
      <c r="E17" s="646"/>
      <c r="F17" s="387"/>
      <c r="G17" s="295" t="s">
        <v>780</v>
      </c>
      <c r="H17" s="295" t="s">
        <v>780</v>
      </c>
      <c r="I17" s="295" t="s">
        <v>780</v>
      </c>
      <c r="J17" s="295" t="s">
        <v>780</v>
      </c>
      <c r="K17" s="632"/>
      <c r="L17" s="633"/>
      <c r="M17" s="646"/>
      <c r="N17" s="649" t="s">
        <v>83</v>
      </c>
      <c r="O17" s="580" t="s">
        <v>13</v>
      </c>
      <c r="P17" s="580" t="s">
        <v>682</v>
      </c>
      <c r="Q17" s="722">
        <f>+'9.3.2_Det. PA'!E61</f>
        <v>11</v>
      </c>
      <c r="R17" s="580" t="s">
        <v>870</v>
      </c>
      <c r="S17" s="646"/>
      <c r="T17" s="634" t="s">
        <v>600</v>
      </c>
      <c r="U17" s="635">
        <v>10</v>
      </c>
      <c r="V17" s="651"/>
      <c r="W17" s="636"/>
      <c r="X17" s="636"/>
      <c r="Y17" s="635">
        <v>15000</v>
      </c>
      <c r="Z17" s="637">
        <f>+Y17*U17</f>
        <v>150000</v>
      </c>
      <c r="AA17" s="777"/>
      <c r="AB17" s="778"/>
      <c r="AC17" s="637">
        <f t="shared" ref="AC17" si="73">+Z17</f>
        <v>150000</v>
      </c>
      <c r="AD17" s="637"/>
      <c r="AE17" s="638">
        <f>SUM(AC17:AD17)</f>
        <v>150000</v>
      </c>
      <c r="AF17" s="646"/>
      <c r="AG17" s="637"/>
      <c r="AH17" s="637">
        <f>+$AC$17*25%</f>
        <v>37500</v>
      </c>
      <c r="AI17" s="637">
        <f>+$AC$17*25%</f>
        <v>37500</v>
      </c>
      <c r="AJ17" s="637">
        <f>+$AC$17*50%</f>
        <v>75000</v>
      </c>
      <c r="AK17" s="637"/>
      <c r="AL17" s="637">
        <f t="shared" si="49"/>
        <v>150000</v>
      </c>
      <c r="AM17" s="819">
        <f t="shared" si="16"/>
        <v>0</v>
      </c>
      <c r="AN17" s="637"/>
      <c r="AO17" s="637"/>
      <c r="AP17" s="637"/>
      <c r="AQ17" s="637"/>
      <c r="AR17" s="637"/>
      <c r="AS17" s="637">
        <f t="shared" ref="AS17" si="74">SUM(AN17:AR17)</f>
        <v>0</v>
      </c>
      <c r="AT17" s="819"/>
      <c r="AU17" s="637">
        <f t="shared" si="17"/>
        <v>0</v>
      </c>
      <c r="AV17" s="637">
        <f t="shared" si="18"/>
        <v>37500</v>
      </c>
      <c r="AW17" s="637">
        <f t="shared" si="19"/>
        <v>37500</v>
      </c>
      <c r="AX17" s="637">
        <f t="shared" si="20"/>
        <v>75000</v>
      </c>
      <c r="AY17" s="637">
        <f t="shared" si="21"/>
        <v>0</v>
      </c>
      <c r="AZ17" s="637">
        <f t="shared" si="22"/>
        <v>150000</v>
      </c>
      <c r="BA17" s="774"/>
      <c r="BB17" s="637"/>
      <c r="BC17" s="637">
        <f>+$AC$17*25%</f>
        <v>37500</v>
      </c>
      <c r="BD17" s="637">
        <f>+$AC$17*50%</f>
        <v>75000</v>
      </c>
      <c r="BE17" s="637">
        <f>+$AC$17*25%</f>
        <v>37500</v>
      </c>
      <c r="BF17" s="637"/>
      <c r="BG17" s="637"/>
      <c r="BH17" s="637">
        <f t="shared" si="62"/>
        <v>150000</v>
      </c>
      <c r="BI17" s="1549"/>
      <c r="BJ17" s="637"/>
      <c r="BK17" s="637"/>
      <c r="BL17" s="637"/>
      <c r="BM17" s="637"/>
      <c r="BN17" s="637"/>
      <c r="BO17" s="637"/>
      <c r="BP17" s="637">
        <f t="shared" si="63"/>
        <v>0</v>
      </c>
      <c r="BR17" s="637">
        <f t="shared" si="24"/>
        <v>0</v>
      </c>
      <c r="BS17" s="637">
        <f t="shared" si="25"/>
        <v>37500</v>
      </c>
      <c r="BT17" s="637">
        <f t="shared" si="26"/>
        <v>75000</v>
      </c>
      <c r="BU17" s="637">
        <f t="shared" si="27"/>
        <v>37500</v>
      </c>
      <c r="BV17" s="637">
        <f t="shared" si="28"/>
        <v>0</v>
      </c>
      <c r="BW17" s="637">
        <f t="shared" si="29"/>
        <v>0</v>
      </c>
      <c r="BX17" s="637">
        <f t="shared" si="30"/>
        <v>150000</v>
      </c>
      <c r="BZ17" s="1673"/>
      <c r="CA17" s="1674"/>
      <c r="CB17" s="1675">
        <f t="shared" si="64"/>
        <v>0</v>
      </c>
      <c r="CC17" s="1673">
        <f t="shared" si="65"/>
        <v>0</v>
      </c>
      <c r="CD17" s="1675">
        <f t="shared" si="66"/>
        <v>0</v>
      </c>
      <c r="CE17" s="1673">
        <f t="shared" si="67"/>
        <v>0</v>
      </c>
      <c r="CF17" s="1675">
        <f t="shared" si="68"/>
        <v>0</v>
      </c>
    </row>
    <row r="18" spans="1:84" s="630" customFormat="1" ht="42" customHeight="1" x14ac:dyDescent="0.25">
      <c r="A18" s="624" t="s">
        <v>939</v>
      </c>
      <c r="B18" s="495" t="s">
        <v>1154</v>
      </c>
      <c r="C18" s="495"/>
      <c r="D18" s="495" t="s">
        <v>56</v>
      </c>
      <c r="E18" s="1405"/>
      <c r="F18" s="625" t="s">
        <v>1387</v>
      </c>
      <c r="G18" s="626"/>
      <c r="H18" s="626">
        <v>1</v>
      </c>
      <c r="I18" s="626">
        <v>2</v>
      </c>
      <c r="J18" s="626">
        <v>1</v>
      </c>
      <c r="K18" s="626"/>
      <c r="L18" s="626">
        <f>SUM(G18:K18)</f>
        <v>4</v>
      </c>
      <c r="M18" s="776"/>
      <c r="N18" s="625"/>
      <c r="O18" s="627"/>
      <c r="P18" s="645"/>
      <c r="Q18" s="625"/>
      <c r="R18" s="627"/>
      <c r="S18" s="776"/>
      <c r="T18" s="625"/>
      <c r="U18" s="627"/>
      <c r="V18" s="627"/>
      <c r="W18" s="628"/>
      <c r="X18" s="628"/>
      <c r="Y18" s="629"/>
      <c r="Z18" s="629">
        <f>+Z19</f>
        <v>200000</v>
      </c>
      <c r="AA18" s="629"/>
      <c r="AB18" s="773"/>
      <c r="AC18" s="629">
        <f t="shared" ref="AC18:AE18" si="75">+AC19</f>
        <v>200000</v>
      </c>
      <c r="AD18" s="629">
        <f t="shared" si="75"/>
        <v>0</v>
      </c>
      <c r="AE18" s="629">
        <f t="shared" si="75"/>
        <v>200000</v>
      </c>
      <c r="AF18" s="776"/>
      <c r="AG18" s="629">
        <f>+AG19</f>
        <v>0</v>
      </c>
      <c r="AH18" s="629">
        <f t="shared" ref="AH18:AK18" si="76">+AH19</f>
        <v>50000</v>
      </c>
      <c r="AI18" s="629">
        <f t="shared" si="76"/>
        <v>100000</v>
      </c>
      <c r="AJ18" s="629">
        <f t="shared" si="76"/>
        <v>50000</v>
      </c>
      <c r="AK18" s="629">
        <f t="shared" si="76"/>
        <v>0</v>
      </c>
      <c r="AL18" s="629">
        <f t="shared" ref="AL18" si="77">+AL19</f>
        <v>200000</v>
      </c>
      <c r="AM18" s="819">
        <f t="shared" si="16"/>
        <v>0</v>
      </c>
      <c r="AN18" s="629">
        <f>+AN19</f>
        <v>0</v>
      </c>
      <c r="AO18" s="629">
        <f t="shared" ref="AO18:AS18" si="78">+AO19</f>
        <v>0</v>
      </c>
      <c r="AP18" s="629">
        <f t="shared" si="78"/>
        <v>0</v>
      </c>
      <c r="AQ18" s="629">
        <f t="shared" si="78"/>
        <v>0</v>
      </c>
      <c r="AR18" s="629">
        <f t="shared" si="78"/>
        <v>0</v>
      </c>
      <c r="AS18" s="629">
        <f t="shared" si="78"/>
        <v>0</v>
      </c>
      <c r="AT18" s="819"/>
      <c r="AU18" s="629">
        <f t="shared" si="17"/>
        <v>0</v>
      </c>
      <c r="AV18" s="629">
        <f t="shared" si="18"/>
        <v>50000</v>
      </c>
      <c r="AW18" s="629">
        <f t="shared" si="19"/>
        <v>100000</v>
      </c>
      <c r="AX18" s="629">
        <f t="shared" si="20"/>
        <v>50000</v>
      </c>
      <c r="AY18" s="629">
        <f t="shared" si="21"/>
        <v>0</v>
      </c>
      <c r="AZ18" s="629">
        <f t="shared" si="22"/>
        <v>200000</v>
      </c>
      <c r="BA18" s="774"/>
      <c r="BB18" s="629">
        <f t="shared" ref="BB18:BG18" si="79">+BB19</f>
        <v>0</v>
      </c>
      <c r="BC18" s="629">
        <f t="shared" si="79"/>
        <v>50000</v>
      </c>
      <c r="BD18" s="629">
        <f t="shared" si="79"/>
        <v>100000</v>
      </c>
      <c r="BE18" s="629">
        <f t="shared" si="79"/>
        <v>50000</v>
      </c>
      <c r="BF18" s="629">
        <f t="shared" si="79"/>
        <v>0</v>
      </c>
      <c r="BG18" s="629">
        <f t="shared" si="79"/>
        <v>0</v>
      </c>
      <c r="BH18" s="629">
        <f t="shared" si="62"/>
        <v>200000</v>
      </c>
      <c r="BI18" s="1549"/>
      <c r="BJ18" s="629">
        <f t="shared" ref="BJ18:BO18" si="80">+BJ19</f>
        <v>0</v>
      </c>
      <c r="BK18" s="629">
        <f t="shared" si="80"/>
        <v>0</v>
      </c>
      <c r="BL18" s="629">
        <f t="shared" si="80"/>
        <v>0</v>
      </c>
      <c r="BM18" s="629">
        <f t="shared" si="80"/>
        <v>0</v>
      </c>
      <c r="BN18" s="629">
        <f t="shared" si="80"/>
        <v>0</v>
      </c>
      <c r="BO18" s="629">
        <f t="shared" si="80"/>
        <v>0</v>
      </c>
      <c r="BP18" s="629">
        <f t="shared" si="63"/>
        <v>0</v>
      </c>
      <c r="BQ18" s="599"/>
      <c r="BR18" s="629">
        <f t="shared" si="24"/>
        <v>0</v>
      </c>
      <c r="BS18" s="629">
        <f t="shared" si="25"/>
        <v>50000</v>
      </c>
      <c r="BT18" s="629">
        <f t="shared" si="26"/>
        <v>100000</v>
      </c>
      <c r="BU18" s="629">
        <f t="shared" si="27"/>
        <v>50000</v>
      </c>
      <c r="BV18" s="629">
        <f t="shared" si="28"/>
        <v>0</v>
      </c>
      <c r="BW18" s="629">
        <f t="shared" si="29"/>
        <v>0</v>
      </c>
      <c r="BX18" s="629">
        <f t="shared" si="30"/>
        <v>200000</v>
      </c>
      <c r="BZ18" s="1679">
        <f>+BZ19</f>
        <v>0</v>
      </c>
      <c r="CA18" s="629">
        <f>+CA19</f>
        <v>0</v>
      </c>
      <c r="CB18" s="1680">
        <f t="shared" si="64"/>
        <v>0</v>
      </c>
      <c r="CC18" s="1679">
        <f t="shared" si="65"/>
        <v>0</v>
      </c>
      <c r="CD18" s="1680">
        <f t="shared" si="66"/>
        <v>0</v>
      </c>
      <c r="CE18" s="1679">
        <f t="shared" si="67"/>
        <v>0</v>
      </c>
      <c r="CF18" s="1680">
        <f t="shared" si="68"/>
        <v>0</v>
      </c>
    </row>
    <row r="19" spans="1:84" ht="18" customHeight="1" outlineLevel="1" x14ac:dyDescent="0.25">
      <c r="A19" s="538" t="s">
        <v>946</v>
      </c>
      <c r="B19" s="110" t="s">
        <v>711</v>
      </c>
      <c r="C19" s="110"/>
      <c r="D19" s="110"/>
      <c r="E19" s="111"/>
      <c r="F19" s="387"/>
      <c r="G19" s="295" t="s">
        <v>780</v>
      </c>
      <c r="H19" s="295" t="s">
        <v>780</v>
      </c>
      <c r="I19" s="295" t="s">
        <v>780</v>
      </c>
      <c r="J19" s="295" t="s">
        <v>780</v>
      </c>
      <c r="K19" s="632"/>
      <c r="L19" s="633"/>
      <c r="M19" s="646"/>
      <c r="N19" s="649" t="s">
        <v>83</v>
      </c>
      <c r="O19" s="580" t="s">
        <v>13</v>
      </c>
      <c r="P19" s="580" t="s">
        <v>682</v>
      </c>
      <c r="Q19" s="722">
        <f>+'9.3.2_Det. PA'!E61</f>
        <v>11</v>
      </c>
      <c r="R19" s="580" t="s">
        <v>870</v>
      </c>
      <c r="S19" s="646"/>
      <c r="T19" s="634" t="s">
        <v>712</v>
      </c>
      <c r="U19" s="635">
        <v>4</v>
      </c>
      <c r="V19" s="635">
        <v>10</v>
      </c>
      <c r="W19" s="636"/>
      <c r="X19" s="636"/>
      <c r="Y19" s="635">
        <v>5000</v>
      </c>
      <c r="Z19" s="637">
        <f>+U19*Y19*V19</f>
        <v>200000</v>
      </c>
      <c r="AA19" s="777"/>
      <c r="AB19" s="778"/>
      <c r="AC19" s="637">
        <f>+Z19</f>
        <v>200000</v>
      </c>
      <c r="AD19" s="637"/>
      <c r="AE19" s="638">
        <f>SUM(AC19:AD19)</f>
        <v>200000</v>
      </c>
      <c r="AF19" s="646"/>
      <c r="AG19" s="644"/>
      <c r="AH19" s="637">
        <f>+$AC$19*25%</f>
        <v>50000</v>
      </c>
      <c r="AI19" s="637">
        <f>+$AC$19*50%</f>
        <v>100000</v>
      </c>
      <c r="AJ19" s="637">
        <f>+$AC$19*25%</f>
        <v>50000</v>
      </c>
      <c r="AK19" s="637"/>
      <c r="AL19" s="637">
        <f>SUM(AH19:AK19)</f>
        <v>200000</v>
      </c>
      <c r="AM19" s="819">
        <f t="shared" si="16"/>
        <v>0</v>
      </c>
      <c r="AN19" s="644"/>
      <c r="AO19" s="637"/>
      <c r="AP19" s="637"/>
      <c r="AQ19" s="637"/>
      <c r="AR19" s="637"/>
      <c r="AS19" s="637">
        <f>SUM(AO19:AR19)</f>
        <v>0</v>
      </c>
      <c r="AT19" s="819"/>
      <c r="AU19" s="644">
        <f t="shared" si="17"/>
        <v>0</v>
      </c>
      <c r="AV19" s="637">
        <f t="shared" si="18"/>
        <v>50000</v>
      </c>
      <c r="AW19" s="637">
        <f t="shared" si="19"/>
        <v>100000</v>
      </c>
      <c r="AX19" s="637">
        <f t="shared" si="20"/>
        <v>50000</v>
      </c>
      <c r="AY19" s="637">
        <f t="shared" si="21"/>
        <v>0</v>
      </c>
      <c r="AZ19" s="637">
        <f t="shared" si="22"/>
        <v>200000</v>
      </c>
      <c r="BA19" s="774"/>
      <c r="BB19" s="644"/>
      <c r="BC19" s="637">
        <f>+$AC$19*25%</f>
        <v>50000</v>
      </c>
      <c r="BD19" s="637">
        <f>+$AC$19*50%</f>
        <v>100000</v>
      </c>
      <c r="BE19" s="637">
        <f>+$AC$19*25%</f>
        <v>50000</v>
      </c>
      <c r="BF19" s="644"/>
      <c r="BG19" s="644"/>
      <c r="BH19" s="644">
        <f t="shared" si="62"/>
        <v>200000</v>
      </c>
      <c r="BI19" s="1549"/>
      <c r="BJ19" s="644"/>
      <c r="BK19" s="637"/>
      <c r="BL19" s="637"/>
      <c r="BM19" s="637"/>
      <c r="BN19" s="644"/>
      <c r="BO19" s="644"/>
      <c r="BP19" s="637">
        <f>SUM(BJ19:BO19)</f>
        <v>0</v>
      </c>
      <c r="BR19" s="644">
        <f t="shared" si="24"/>
        <v>0</v>
      </c>
      <c r="BS19" s="637">
        <f t="shared" si="25"/>
        <v>50000</v>
      </c>
      <c r="BT19" s="637">
        <f t="shared" si="26"/>
        <v>100000</v>
      </c>
      <c r="BU19" s="637">
        <f t="shared" si="27"/>
        <v>50000</v>
      </c>
      <c r="BV19" s="644">
        <f t="shared" si="28"/>
        <v>0</v>
      </c>
      <c r="BW19" s="644">
        <f t="shared" si="29"/>
        <v>0</v>
      </c>
      <c r="BX19" s="644">
        <f t="shared" si="30"/>
        <v>200000</v>
      </c>
      <c r="BZ19" s="1673"/>
      <c r="CA19" s="1676"/>
      <c r="CB19" s="1677">
        <f t="shared" si="64"/>
        <v>0</v>
      </c>
      <c r="CC19" s="1678">
        <f t="shared" si="65"/>
        <v>0</v>
      </c>
      <c r="CD19" s="1677">
        <f t="shared" si="66"/>
        <v>0</v>
      </c>
      <c r="CE19" s="1678">
        <f t="shared" si="67"/>
        <v>0</v>
      </c>
      <c r="CF19" s="1677">
        <f t="shared" si="68"/>
        <v>0</v>
      </c>
    </row>
    <row r="20" spans="1:84" s="630" customFormat="1" ht="15.75" customHeight="1" x14ac:dyDescent="0.25">
      <c r="A20" s="624" t="s">
        <v>940</v>
      </c>
      <c r="B20" s="495" t="s">
        <v>1155</v>
      </c>
      <c r="C20" s="495"/>
      <c r="D20" s="495" t="s">
        <v>56</v>
      </c>
      <c r="E20" s="1405"/>
      <c r="F20" s="625" t="s">
        <v>1387</v>
      </c>
      <c r="G20" s="626"/>
      <c r="H20" s="626">
        <v>1</v>
      </c>
      <c r="I20" s="626"/>
      <c r="J20" s="626"/>
      <c r="K20" s="626"/>
      <c r="L20" s="626">
        <f>SUM(G20:K20)</f>
        <v>1</v>
      </c>
      <c r="M20" s="776"/>
      <c r="N20" s="625"/>
      <c r="O20" s="627"/>
      <c r="P20" s="625"/>
      <c r="Q20" s="625"/>
      <c r="R20" s="627"/>
      <c r="S20" s="776"/>
      <c r="T20" s="625"/>
      <c r="U20" s="627"/>
      <c r="V20" s="627"/>
      <c r="W20" s="628"/>
      <c r="X20" s="628"/>
      <c r="Y20" s="629"/>
      <c r="Z20" s="629">
        <f>+Z21</f>
        <v>1200000</v>
      </c>
      <c r="AA20" s="629"/>
      <c r="AB20" s="773"/>
      <c r="AC20" s="629">
        <f t="shared" ref="AC20:AE20" si="81">+AC21</f>
        <v>1200000</v>
      </c>
      <c r="AD20" s="629">
        <f t="shared" si="81"/>
        <v>0</v>
      </c>
      <c r="AE20" s="629">
        <f t="shared" si="81"/>
        <v>1200000</v>
      </c>
      <c r="AF20" s="776"/>
      <c r="AG20" s="629">
        <f t="shared" ref="AG20:BG20" si="82">+AG21</f>
        <v>0</v>
      </c>
      <c r="AH20" s="629">
        <f t="shared" si="82"/>
        <v>1200000</v>
      </c>
      <c r="AI20" s="629">
        <f t="shared" si="82"/>
        <v>0</v>
      </c>
      <c r="AJ20" s="629">
        <f t="shared" si="82"/>
        <v>0</v>
      </c>
      <c r="AK20" s="629">
        <f t="shared" si="82"/>
        <v>0</v>
      </c>
      <c r="AL20" s="629">
        <f t="shared" si="82"/>
        <v>1200000</v>
      </c>
      <c r="AM20" s="819">
        <f t="shared" si="16"/>
        <v>0</v>
      </c>
      <c r="AN20" s="629">
        <f t="shared" si="82"/>
        <v>0</v>
      </c>
      <c r="AO20" s="629">
        <f t="shared" si="82"/>
        <v>0</v>
      </c>
      <c r="AP20" s="629">
        <f t="shared" si="82"/>
        <v>0</v>
      </c>
      <c r="AQ20" s="629">
        <f t="shared" si="82"/>
        <v>0</v>
      </c>
      <c r="AR20" s="629">
        <f t="shared" si="82"/>
        <v>0</v>
      </c>
      <c r="AS20" s="629">
        <f t="shared" si="82"/>
        <v>0</v>
      </c>
      <c r="AT20" s="819"/>
      <c r="AU20" s="629">
        <f t="shared" si="17"/>
        <v>0</v>
      </c>
      <c r="AV20" s="629">
        <f t="shared" si="18"/>
        <v>1200000</v>
      </c>
      <c r="AW20" s="629">
        <f t="shared" si="19"/>
        <v>0</v>
      </c>
      <c r="AX20" s="629">
        <f t="shared" si="20"/>
        <v>0</v>
      </c>
      <c r="AY20" s="629">
        <f t="shared" si="21"/>
        <v>0</v>
      </c>
      <c r="AZ20" s="629">
        <f t="shared" si="22"/>
        <v>1200000</v>
      </c>
      <c r="BA20" s="774"/>
      <c r="BB20" s="629">
        <f t="shared" si="82"/>
        <v>0</v>
      </c>
      <c r="BC20" s="629">
        <f t="shared" si="82"/>
        <v>1080000</v>
      </c>
      <c r="BD20" s="629">
        <f t="shared" si="82"/>
        <v>120000</v>
      </c>
      <c r="BE20" s="629">
        <f t="shared" si="82"/>
        <v>0</v>
      </c>
      <c r="BF20" s="629">
        <f t="shared" si="82"/>
        <v>0</v>
      </c>
      <c r="BG20" s="629">
        <f t="shared" si="82"/>
        <v>0</v>
      </c>
      <c r="BH20" s="629">
        <f t="shared" si="62"/>
        <v>1200000</v>
      </c>
      <c r="BI20" s="1549"/>
      <c r="BJ20" s="629">
        <f t="shared" ref="BJ20:BO20" si="83">+BJ21</f>
        <v>0</v>
      </c>
      <c r="BK20" s="629">
        <f t="shared" si="83"/>
        <v>0</v>
      </c>
      <c r="BL20" s="629">
        <f t="shared" si="83"/>
        <v>0</v>
      </c>
      <c r="BM20" s="629">
        <f t="shared" si="83"/>
        <v>0</v>
      </c>
      <c r="BN20" s="629">
        <f t="shared" si="83"/>
        <v>0</v>
      </c>
      <c r="BO20" s="629">
        <f t="shared" si="83"/>
        <v>0</v>
      </c>
      <c r="BP20" s="629">
        <f>SUM(BJ20:BO20)</f>
        <v>0</v>
      </c>
      <c r="BQ20" s="599"/>
      <c r="BR20" s="629">
        <f t="shared" si="24"/>
        <v>0</v>
      </c>
      <c r="BS20" s="629">
        <f t="shared" si="25"/>
        <v>1080000</v>
      </c>
      <c r="BT20" s="629">
        <f t="shared" si="26"/>
        <v>120000</v>
      </c>
      <c r="BU20" s="629">
        <f t="shared" si="27"/>
        <v>0</v>
      </c>
      <c r="BV20" s="629">
        <f t="shared" si="28"/>
        <v>0</v>
      </c>
      <c r="BW20" s="629">
        <f t="shared" si="29"/>
        <v>0</v>
      </c>
      <c r="BX20" s="629">
        <f t="shared" si="30"/>
        <v>1200000</v>
      </c>
      <c r="BZ20" s="1679">
        <f>+BZ21</f>
        <v>0</v>
      </c>
      <c r="CA20" s="629">
        <f>+CA21</f>
        <v>0</v>
      </c>
      <c r="CB20" s="1680">
        <f t="shared" si="64"/>
        <v>0</v>
      </c>
      <c r="CC20" s="1679">
        <f t="shared" si="65"/>
        <v>0</v>
      </c>
      <c r="CD20" s="1680">
        <f t="shared" si="66"/>
        <v>0</v>
      </c>
      <c r="CE20" s="1679">
        <f t="shared" si="67"/>
        <v>0</v>
      </c>
      <c r="CF20" s="1680">
        <f t="shared" si="68"/>
        <v>0</v>
      </c>
    </row>
    <row r="21" spans="1:84" ht="17.25" customHeight="1" outlineLevel="1" x14ac:dyDescent="0.25">
      <c r="A21" s="652" t="s">
        <v>947</v>
      </c>
      <c r="B21" s="110" t="s">
        <v>739</v>
      </c>
      <c r="C21" s="111"/>
      <c r="D21" s="111"/>
      <c r="E21" s="111"/>
      <c r="F21" s="386"/>
      <c r="G21" s="295" t="s">
        <v>780</v>
      </c>
      <c r="H21" s="295" t="s">
        <v>780</v>
      </c>
      <c r="I21" s="295"/>
      <c r="J21" s="295"/>
      <c r="K21" s="632"/>
      <c r="L21" s="648"/>
      <c r="M21" s="646"/>
      <c r="N21" s="649" t="s">
        <v>47</v>
      </c>
      <c r="O21" s="580" t="s">
        <v>13</v>
      </c>
      <c r="P21" s="580" t="s">
        <v>176</v>
      </c>
      <c r="Q21" s="722">
        <f>+'9.3.2_Det. PA'!F41</f>
        <v>5</v>
      </c>
      <c r="R21" s="649"/>
      <c r="S21" s="646"/>
      <c r="T21" s="634" t="s">
        <v>518</v>
      </c>
      <c r="U21" s="635">
        <v>1</v>
      </c>
      <c r="V21" s="651"/>
      <c r="W21" s="636"/>
      <c r="X21" s="636"/>
      <c r="Y21" s="635">
        <f>1200000</f>
        <v>1200000</v>
      </c>
      <c r="Z21" s="637">
        <f>+U21*Y21</f>
        <v>1200000</v>
      </c>
      <c r="AA21" s="777"/>
      <c r="AB21" s="778"/>
      <c r="AC21" s="637">
        <f>+Z21</f>
        <v>1200000</v>
      </c>
      <c r="AD21" s="637"/>
      <c r="AE21" s="638">
        <f>SUM(AC21:AD21)</f>
        <v>1200000</v>
      </c>
      <c r="AF21" s="646"/>
      <c r="AG21" s="637"/>
      <c r="AH21" s="637">
        <f>+AC21*100%</f>
        <v>1200000</v>
      </c>
      <c r="AI21" s="637"/>
      <c r="AJ21" s="637"/>
      <c r="AK21" s="637"/>
      <c r="AL21" s="637">
        <f t="shared" si="49"/>
        <v>1200000</v>
      </c>
      <c r="AM21" s="819">
        <f t="shared" si="16"/>
        <v>0</v>
      </c>
      <c r="AN21" s="637"/>
      <c r="AO21" s="637">
        <f>+AJ21*100%</f>
        <v>0</v>
      </c>
      <c r="AP21" s="637"/>
      <c r="AQ21" s="637"/>
      <c r="AR21" s="637"/>
      <c r="AS21" s="637">
        <f t="shared" ref="AS21" si="84">SUM(AN21:AR21)</f>
        <v>0</v>
      </c>
      <c r="AT21" s="819"/>
      <c r="AU21" s="637">
        <f t="shared" si="17"/>
        <v>0</v>
      </c>
      <c r="AV21" s="637">
        <f t="shared" si="18"/>
        <v>1200000</v>
      </c>
      <c r="AW21" s="637">
        <f t="shared" si="19"/>
        <v>0</v>
      </c>
      <c r="AX21" s="637">
        <f t="shared" si="20"/>
        <v>0</v>
      </c>
      <c r="AY21" s="637">
        <f t="shared" si="21"/>
        <v>0</v>
      </c>
      <c r="AZ21" s="637">
        <f t="shared" si="22"/>
        <v>1200000</v>
      </c>
      <c r="BA21" s="774"/>
      <c r="BB21" s="637"/>
      <c r="BC21" s="637">
        <f>+$AC$21*90%</f>
        <v>1080000</v>
      </c>
      <c r="BD21" s="637">
        <f>+$AC$21*10%</f>
        <v>120000</v>
      </c>
      <c r="BE21" s="637"/>
      <c r="BF21" s="637"/>
      <c r="BG21" s="637"/>
      <c r="BH21" s="637">
        <f t="shared" si="62"/>
        <v>1200000</v>
      </c>
      <c r="BI21" s="1549"/>
      <c r="BJ21" s="637"/>
      <c r="BK21" s="637"/>
      <c r="BL21" s="637"/>
      <c r="BM21" s="637"/>
      <c r="BN21" s="637"/>
      <c r="BO21" s="637"/>
      <c r="BP21" s="637">
        <f>SUM(BJ21:BO21)</f>
        <v>0</v>
      </c>
      <c r="BR21" s="637">
        <f t="shared" si="24"/>
        <v>0</v>
      </c>
      <c r="BS21" s="637">
        <f t="shared" si="25"/>
        <v>1080000</v>
      </c>
      <c r="BT21" s="637">
        <f t="shared" si="26"/>
        <v>120000</v>
      </c>
      <c r="BU21" s="637">
        <f t="shared" si="27"/>
        <v>0</v>
      </c>
      <c r="BV21" s="637">
        <f t="shared" si="28"/>
        <v>0</v>
      </c>
      <c r="BW21" s="637">
        <f t="shared" si="29"/>
        <v>0</v>
      </c>
      <c r="BX21" s="637">
        <f t="shared" si="30"/>
        <v>1200000</v>
      </c>
      <c r="BZ21" s="1673"/>
      <c r="CA21" s="1674"/>
      <c r="CB21" s="1675">
        <f t="shared" si="64"/>
        <v>0</v>
      </c>
      <c r="CC21" s="1673">
        <f t="shared" si="65"/>
        <v>0</v>
      </c>
      <c r="CD21" s="1675">
        <f t="shared" si="66"/>
        <v>0</v>
      </c>
      <c r="CE21" s="1673">
        <f t="shared" si="67"/>
        <v>0</v>
      </c>
      <c r="CF21" s="1675">
        <f t="shared" si="68"/>
        <v>0</v>
      </c>
    </row>
    <row r="22" spans="1:84" s="630" customFormat="1" ht="15.75" customHeight="1" x14ac:dyDescent="0.25">
      <c r="A22" s="624" t="s">
        <v>941</v>
      </c>
      <c r="B22" s="495" t="s">
        <v>1156</v>
      </c>
      <c r="C22" s="495"/>
      <c r="D22" s="495" t="s">
        <v>56</v>
      </c>
      <c r="E22" s="1405"/>
      <c r="F22" s="625" t="s">
        <v>1695</v>
      </c>
      <c r="G22" s="626"/>
      <c r="H22" s="626"/>
      <c r="I22" s="626">
        <v>1</v>
      </c>
      <c r="J22" s="626"/>
      <c r="K22" s="626"/>
      <c r="L22" s="626">
        <f>SUM(G22:K22)</f>
        <v>1</v>
      </c>
      <c r="M22" s="776"/>
      <c r="N22" s="625"/>
      <c r="O22" s="627"/>
      <c r="P22" s="625"/>
      <c r="Q22" s="625"/>
      <c r="R22" s="627"/>
      <c r="S22" s="776"/>
      <c r="T22" s="625"/>
      <c r="U22" s="627"/>
      <c r="V22" s="627"/>
      <c r="W22" s="628"/>
      <c r="X22" s="628"/>
      <c r="Y22" s="629"/>
      <c r="Z22" s="629">
        <f>SUM(Z23:Z24)</f>
        <v>1993400</v>
      </c>
      <c r="AA22" s="629"/>
      <c r="AB22" s="773"/>
      <c r="AC22" s="629">
        <f t="shared" ref="AC22:AE22" si="85">SUM(AC23:AC24)</f>
        <v>1993400</v>
      </c>
      <c r="AD22" s="629">
        <f t="shared" si="85"/>
        <v>0</v>
      </c>
      <c r="AE22" s="629">
        <f t="shared" si="85"/>
        <v>1993400</v>
      </c>
      <c r="AF22" s="776"/>
      <c r="AG22" s="629">
        <f t="shared" ref="AG22:AL22" si="86">SUM(AG23:AG24)</f>
        <v>0</v>
      </c>
      <c r="AH22" s="629">
        <f t="shared" si="86"/>
        <v>100000</v>
      </c>
      <c r="AI22" s="629">
        <f t="shared" si="86"/>
        <v>1893400</v>
      </c>
      <c r="AJ22" s="629">
        <f t="shared" si="86"/>
        <v>0</v>
      </c>
      <c r="AK22" s="629">
        <f t="shared" si="86"/>
        <v>0</v>
      </c>
      <c r="AL22" s="629">
        <f t="shared" si="86"/>
        <v>1993400</v>
      </c>
      <c r="AM22" s="819">
        <f t="shared" si="16"/>
        <v>0</v>
      </c>
      <c r="AN22" s="629">
        <f t="shared" ref="AN22:AS22" si="87">SUM(AN23:AN24)</f>
        <v>0</v>
      </c>
      <c r="AO22" s="629">
        <f t="shared" si="87"/>
        <v>0</v>
      </c>
      <c r="AP22" s="629">
        <f t="shared" si="87"/>
        <v>0</v>
      </c>
      <c r="AQ22" s="629">
        <f t="shared" si="87"/>
        <v>0</v>
      </c>
      <c r="AR22" s="629">
        <f t="shared" si="87"/>
        <v>0</v>
      </c>
      <c r="AS22" s="629">
        <f t="shared" si="87"/>
        <v>0</v>
      </c>
      <c r="AT22" s="819"/>
      <c r="AU22" s="629">
        <f t="shared" si="17"/>
        <v>0</v>
      </c>
      <c r="AV22" s="629">
        <f t="shared" si="18"/>
        <v>100000</v>
      </c>
      <c r="AW22" s="629">
        <f t="shared" si="19"/>
        <v>1893400</v>
      </c>
      <c r="AX22" s="629">
        <f t="shared" si="20"/>
        <v>0</v>
      </c>
      <c r="AY22" s="629">
        <f t="shared" si="21"/>
        <v>0</v>
      </c>
      <c r="AZ22" s="629">
        <f t="shared" si="22"/>
        <v>1993400</v>
      </c>
      <c r="BA22" s="774"/>
      <c r="BB22" s="629">
        <f t="shared" ref="BB22:BG22" si="88">SUM(BB23:BB24)</f>
        <v>0</v>
      </c>
      <c r="BC22" s="629">
        <f t="shared" si="88"/>
        <v>0</v>
      </c>
      <c r="BD22" s="629">
        <f t="shared" si="88"/>
        <v>1236040</v>
      </c>
      <c r="BE22" s="629">
        <f t="shared" si="88"/>
        <v>757360</v>
      </c>
      <c r="BF22" s="629">
        <f t="shared" si="88"/>
        <v>0</v>
      </c>
      <c r="BG22" s="629">
        <f t="shared" si="88"/>
        <v>0</v>
      </c>
      <c r="BH22" s="629">
        <f t="shared" si="62"/>
        <v>1993400</v>
      </c>
      <c r="BI22" s="1549"/>
      <c r="BJ22" s="629">
        <f t="shared" ref="BJ22:BO22" si="89">SUM(BJ23:BJ24)</f>
        <v>0</v>
      </c>
      <c r="BK22" s="629">
        <f t="shared" si="89"/>
        <v>0</v>
      </c>
      <c r="BL22" s="629">
        <f t="shared" si="89"/>
        <v>0</v>
      </c>
      <c r="BM22" s="629">
        <f t="shared" si="89"/>
        <v>0</v>
      </c>
      <c r="BN22" s="629">
        <f t="shared" si="89"/>
        <v>0</v>
      </c>
      <c r="BO22" s="629">
        <f t="shared" si="89"/>
        <v>0</v>
      </c>
      <c r="BP22" s="629">
        <f t="shared" si="63"/>
        <v>0</v>
      </c>
      <c r="BQ22" s="599"/>
      <c r="BR22" s="629">
        <f t="shared" si="24"/>
        <v>0</v>
      </c>
      <c r="BS22" s="629">
        <f t="shared" si="25"/>
        <v>0</v>
      </c>
      <c r="BT22" s="629">
        <f t="shared" si="26"/>
        <v>1236040</v>
      </c>
      <c r="BU22" s="629">
        <f t="shared" si="27"/>
        <v>757360</v>
      </c>
      <c r="BV22" s="629">
        <f t="shared" si="28"/>
        <v>0</v>
      </c>
      <c r="BW22" s="629">
        <f t="shared" si="29"/>
        <v>0</v>
      </c>
      <c r="BX22" s="629">
        <f t="shared" si="30"/>
        <v>1993400</v>
      </c>
      <c r="BZ22" s="1679">
        <f>SUM(BZ23:BZ24)</f>
        <v>0</v>
      </c>
      <c r="CA22" s="629">
        <f>SUM(CA23:CA24)</f>
        <v>0</v>
      </c>
      <c r="CB22" s="1680">
        <f t="shared" si="64"/>
        <v>0</v>
      </c>
      <c r="CC22" s="1679">
        <f t="shared" si="65"/>
        <v>0</v>
      </c>
      <c r="CD22" s="1680">
        <f t="shared" si="66"/>
        <v>0</v>
      </c>
      <c r="CE22" s="1679">
        <f t="shared" si="67"/>
        <v>0</v>
      </c>
      <c r="CF22" s="1680">
        <f t="shared" si="68"/>
        <v>0</v>
      </c>
    </row>
    <row r="23" spans="1:84" ht="15.75" customHeight="1" outlineLevel="1" x14ac:dyDescent="0.25">
      <c r="A23" s="538" t="s">
        <v>948</v>
      </c>
      <c r="B23" s="111" t="s">
        <v>824</v>
      </c>
      <c r="C23" s="111"/>
      <c r="D23" s="111"/>
      <c r="E23" s="111"/>
      <c r="F23" s="388"/>
      <c r="G23" s="295" t="s">
        <v>780</v>
      </c>
      <c r="H23" s="295" t="s">
        <v>780</v>
      </c>
      <c r="I23" s="295"/>
      <c r="J23" s="295"/>
      <c r="K23" s="632"/>
      <c r="L23" s="648"/>
      <c r="M23" s="646"/>
      <c r="N23" s="646" t="s">
        <v>151</v>
      </c>
      <c r="O23" s="580" t="s">
        <v>13</v>
      </c>
      <c r="P23" s="643" t="s">
        <v>682</v>
      </c>
      <c r="Q23" s="722">
        <f>+'9.3.2_Det. PA'!E65</f>
        <v>12</v>
      </c>
      <c r="R23" s="653"/>
      <c r="S23" s="646"/>
      <c r="T23" s="634"/>
      <c r="U23" s="635"/>
      <c r="V23" s="651"/>
      <c r="W23" s="636"/>
      <c r="X23" s="636"/>
      <c r="Y23" s="654"/>
      <c r="Z23" s="655">
        <v>100000</v>
      </c>
      <c r="AA23" s="779"/>
      <c r="AB23" s="778"/>
      <c r="AC23" s="637">
        <f>+Z23</f>
        <v>100000</v>
      </c>
      <c r="AD23" s="637"/>
      <c r="AE23" s="638">
        <f>SUM(AC23:AD23)</f>
        <v>100000</v>
      </c>
      <c r="AF23" s="646"/>
      <c r="AG23" s="637"/>
      <c r="AH23" s="637">
        <f>+$AC$23</f>
        <v>100000</v>
      </c>
      <c r="AI23" s="637"/>
      <c r="AJ23" s="637"/>
      <c r="AK23" s="637"/>
      <c r="AL23" s="637">
        <f>SUM(AG23:AK23)</f>
        <v>100000</v>
      </c>
      <c r="AM23" s="819">
        <f t="shared" si="16"/>
        <v>0</v>
      </c>
      <c r="AN23" s="637"/>
      <c r="AO23" s="637"/>
      <c r="AP23" s="637"/>
      <c r="AQ23" s="637"/>
      <c r="AR23" s="637"/>
      <c r="AS23" s="637">
        <f>SUM(AN23:AR23)</f>
        <v>0</v>
      </c>
      <c r="AT23" s="819"/>
      <c r="AU23" s="637">
        <f t="shared" si="17"/>
        <v>0</v>
      </c>
      <c r="AV23" s="637">
        <f t="shared" si="18"/>
        <v>100000</v>
      </c>
      <c r="AW23" s="637">
        <f t="shared" si="19"/>
        <v>0</v>
      </c>
      <c r="AX23" s="637">
        <f t="shared" si="20"/>
        <v>0</v>
      </c>
      <c r="AY23" s="637">
        <f t="shared" si="21"/>
        <v>0</v>
      </c>
      <c r="AZ23" s="637">
        <f t="shared" si="22"/>
        <v>100000</v>
      </c>
      <c r="BA23" s="774"/>
      <c r="BB23" s="637"/>
      <c r="BC23" s="637"/>
      <c r="BD23" s="637">
        <f>+AC23</f>
        <v>100000</v>
      </c>
      <c r="BE23" s="637"/>
      <c r="BF23" s="637"/>
      <c r="BG23" s="637"/>
      <c r="BH23" s="637">
        <f t="shared" si="62"/>
        <v>100000</v>
      </c>
      <c r="BI23" s="1549"/>
      <c r="BJ23" s="637"/>
      <c r="BK23" s="637"/>
      <c r="BL23" s="637"/>
      <c r="BM23" s="637"/>
      <c r="BN23" s="637"/>
      <c r="BO23" s="637"/>
      <c r="BP23" s="637">
        <f t="shared" si="63"/>
        <v>0</v>
      </c>
      <c r="BR23" s="637">
        <f t="shared" si="24"/>
        <v>0</v>
      </c>
      <c r="BS23" s="637">
        <f t="shared" si="25"/>
        <v>0</v>
      </c>
      <c r="BT23" s="637">
        <f t="shared" si="26"/>
        <v>100000</v>
      </c>
      <c r="BU23" s="637">
        <f t="shared" si="27"/>
        <v>0</v>
      </c>
      <c r="BV23" s="637">
        <f t="shared" si="28"/>
        <v>0</v>
      </c>
      <c r="BW23" s="637">
        <f t="shared" si="29"/>
        <v>0</v>
      </c>
      <c r="BX23" s="637">
        <f t="shared" si="30"/>
        <v>100000</v>
      </c>
      <c r="BZ23" s="1673"/>
      <c r="CA23" s="1674"/>
      <c r="CB23" s="1675">
        <f t="shared" si="64"/>
        <v>0</v>
      </c>
      <c r="CC23" s="1673">
        <f t="shared" si="65"/>
        <v>0</v>
      </c>
      <c r="CD23" s="1675">
        <f t="shared" si="66"/>
        <v>0</v>
      </c>
      <c r="CE23" s="1673">
        <f t="shared" si="67"/>
        <v>0</v>
      </c>
      <c r="CF23" s="1675">
        <f t="shared" si="68"/>
        <v>0</v>
      </c>
    </row>
    <row r="24" spans="1:84" ht="14.25" customHeight="1" outlineLevel="1" x14ac:dyDescent="0.25">
      <c r="A24" s="538" t="s">
        <v>949</v>
      </c>
      <c r="B24" s="111" t="s">
        <v>825</v>
      </c>
      <c r="C24" s="111"/>
      <c r="D24" s="111"/>
      <c r="E24" s="111"/>
      <c r="F24" s="388"/>
      <c r="G24" s="295" t="s">
        <v>780</v>
      </c>
      <c r="H24" s="295" t="s">
        <v>780</v>
      </c>
      <c r="I24" s="295" t="s">
        <v>780</v>
      </c>
      <c r="J24" s="295"/>
      <c r="K24" s="632"/>
      <c r="L24" s="648"/>
      <c r="M24" s="646"/>
      <c r="N24" s="649" t="s">
        <v>733</v>
      </c>
      <c r="O24" s="580"/>
      <c r="P24" s="580"/>
      <c r="Q24" s="722"/>
      <c r="R24" s="653"/>
      <c r="S24" s="646"/>
      <c r="T24" s="634"/>
      <c r="U24" s="635"/>
      <c r="V24" s="651"/>
      <c r="W24" s="636"/>
      <c r="X24" s="636"/>
      <c r="Y24" s="654"/>
      <c r="Z24" s="655">
        <f>900000+993400</f>
        <v>1893400</v>
      </c>
      <c r="AA24" s="779"/>
      <c r="AB24" s="778"/>
      <c r="AC24" s="637">
        <f>+Z24</f>
        <v>1893400</v>
      </c>
      <c r="AD24" s="637"/>
      <c r="AE24" s="638">
        <f>SUM(AC24:AD24)</f>
        <v>1893400</v>
      </c>
      <c r="AF24" s="646"/>
      <c r="AG24" s="637"/>
      <c r="AH24" s="637"/>
      <c r="AI24" s="637">
        <f>+$AC$24</f>
        <v>1893400</v>
      </c>
      <c r="AJ24" s="637"/>
      <c r="AK24" s="637"/>
      <c r="AL24" s="637">
        <f>SUM(AG24:AK24)</f>
        <v>1893400</v>
      </c>
      <c r="AM24" s="819">
        <f t="shared" si="16"/>
        <v>0</v>
      </c>
      <c r="AN24" s="637"/>
      <c r="AO24" s="637"/>
      <c r="AP24" s="637"/>
      <c r="AQ24" s="637"/>
      <c r="AR24" s="637"/>
      <c r="AS24" s="637">
        <f>SUM(AN24:AR24)</f>
        <v>0</v>
      </c>
      <c r="AT24" s="819"/>
      <c r="AU24" s="637">
        <f t="shared" si="17"/>
        <v>0</v>
      </c>
      <c r="AV24" s="637">
        <f t="shared" si="18"/>
        <v>0</v>
      </c>
      <c r="AW24" s="637">
        <f t="shared" si="19"/>
        <v>1893400</v>
      </c>
      <c r="AX24" s="637">
        <f t="shared" si="20"/>
        <v>0</v>
      </c>
      <c r="AY24" s="637">
        <f t="shared" si="21"/>
        <v>0</v>
      </c>
      <c r="AZ24" s="637">
        <f t="shared" si="22"/>
        <v>1893400</v>
      </c>
      <c r="BA24" s="774"/>
      <c r="BB24" s="637"/>
      <c r="BC24" s="637"/>
      <c r="BD24" s="637">
        <f>+$AC$24*60%</f>
        <v>1136040</v>
      </c>
      <c r="BE24" s="637">
        <f>+$AC$24*40%</f>
        <v>757360</v>
      </c>
      <c r="BF24" s="637"/>
      <c r="BG24" s="637"/>
      <c r="BH24" s="637">
        <f t="shared" si="62"/>
        <v>1893400</v>
      </c>
      <c r="BI24" s="1549"/>
      <c r="BJ24" s="637"/>
      <c r="BK24" s="637"/>
      <c r="BL24" s="637"/>
      <c r="BM24" s="637"/>
      <c r="BN24" s="637"/>
      <c r="BO24" s="637"/>
      <c r="BP24" s="637">
        <f t="shared" si="63"/>
        <v>0</v>
      </c>
      <c r="BR24" s="637">
        <f t="shared" si="24"/>
        <v>0</v>
      </c>
      <c r="BS24" s="637">
        <f t="shared" si="25"/>
        <v>0</v>
      </c>
      <c r="BT24" s="637">
        <f t="shared" si="26"/>
        <v>1136040</v>
      </c>
      <c r="BU24" s="637">
        <f t="shared" si="27"/>
        <v>757360</v>
      </c>
      <c r="BV24" s="637">
        <f t="shared" si="28"/>
        <v>0</v>
      </c>
      <c r="BW24" s="637">
        <f t="shared" si="29"/>
        <v>0</v>
      </c>
      <c r="BX24" s="637">
        <f t="shared" si="30"/>
        <v>1893400</v>
      </c>
      <c r="BZ24" s="1673"/>
      <c r="CA24" s="1674"/>
      <c r="CB24" s="1675">
        <f t="shared" si="64"/>
        <v>0</v>
      </c>
      <c r="CC24" s="1673">
        <f t="shared" si="65"/>
        <v>0</v>
      </c>
      <c r="CD24" s="1675">
        <f t="shared" si="66"/>
        <v>0</v>
      </c>
      <c r="CE24" s="1673">
        <f t="shared" si="67"/>
        <v>0</v>
      </c>
      <c r="CF24" s="1675">
        <f t="shared" si="68"/>
        <v>0</v>
      </c>
    </row>
    <row r="25" spans="1:84" s="630" customFormat="1" ht="15.75" customHeight="1" x14ac:dyDescent="0.25">
      <c r="A25" s="624" t="s">
        <v>942</v>
      </c>
      <c r="B25" s="495" t="s">
        <v>1157</v>
      </c>
      <c r="C25" s="495"/>
      <c r="D25" s="495" t="s">
        <v>56</v>
      </c>
      <c r="E25" s="1405"/>
      <c r="F25" s="625" t="s">
        <v>1696</v>
      </c>
      <c r="G25" s="626"/>
      <c r="H25" s="626">
        <v>1</v>
      </c>
      <c r="I25" s="626">
        <v>2</v>
      </c>
      <c r="J25" s="626">
        <v>2</v>
      </c>
      <c r="K25" s="626"/>
      <c r="L25" s="626">
        <f>SUM(G25:K25)</f>
        <v>5</v>
      </c>
      <c r="M25" s="776"/>
      <c r="N25" s="625"/>
      <c r="O25" s="627"/>
      <c r="P25" s="645"/>
      <c r="Q25" s="625"/>
      <c r="R25" s="627"/>
      <c r="S25" s="776"/>
      <c r="T25" s="625"/>
      <c r="U25" s="627"/>
      <c r="V25" s="627"/>
      <c r="W25" s="628"/>
      <c r="X25" s="628"/>
      <c r="Y25" s="629"/>
      <c r="Z25" s="629">
        <f>SUM(Z26:Z29)</f>
        <v>1132000</v>
      </c>
      <c r="AA25" s="629"/>
      <c r="AB25" s="773"/>
      <c r="AC25" s="629">
        <f>SUM(AC26:AC29)</f>
        <v>1132000</v>
      </c>
      <c r="AD25" s="629">
        <f>SUM(AD27:AD29)</f>
        <v>0</v>
      </c>
      <c r="AE25" s="629">
        <f>SUM(AE26:AE29)</f>
        <v>1132000</v>
      </c>
      <c r="AF25" s="776"/>
      <c r="AG25" s="629">
        <f t="shared" ref="AG25:AL25" si="90">SUM(AG26:AG29)</f>
        <v>48000</v>
      </c>
      <c r="AH25" s="629">
        <f t="shared" si="90"/>
        <v>173000</v>
      </c>
      <c r="AI25" s="629">
        <f t="shared" si="90"/>
        <v>298000</v>
      </c>
      <c r="AJ25" s="629">
        <f t="shared" si="90"/>
        <v>573000</v>
      </c>
      <c r="AK25" s="629">
        <f t="shared" si="90"/>
        <v>40000</v>
      </c>
      <c r="AL25" s="629">
        <f t="shared" si="90"/>
        <v>1132000</v>
      </c>
      <c r="AM25" s="819">
        <f t="shared" si="16"/>
        <v>0</v>
      </c>
      <c r="AN25" s="629">
        <f t="shared" ref="AN25:AS25" si="91">SUM(AN26:AN29)</f>
        <v>0</v>
      </c>
      <c r="AO25" s="629">
        <f t="shared" si="91"/>
        <v>0</v>
      </c>
      <c r="AP25" s="629">
        <f t="shared" si="91"/>
        <v>0</v>
      </c>
      <c r="AQ25" s="629">
        <f t="shared" si="91"/>
        <v>0</v>
      </c>
      <c r="AR25" s="629">
        <f t="shared" si="91"/>
        <v>0</v>
      </c>
      <c r="AS25" s="629">
        <f t="shared" si="91"/>
        <v>0</v>
      </c>
      <c r="AT25" s="819"/>
      <c r="AU25" s="629">
        <f t="shared" si="17"/>
        <v>48000</v>
      </c>
      <c r="AV25" s="629">
        <f t="shared" si="18"/>
        <v>173000</v>
      </c>
      <c r="AW25" s="629">
        <f t="shared" si="19"/>
        <v>298000</v>
      </c>
      <c r="AX25" s="629">
        <f t="shared" si="20"/>
        <v>573000</v>
      </c>
      <c r="AY25" s="629">
        <f t="shared" si="21"/>
        <v>40000</v>
      </c>
      <c r="AZ25" s="629">
        <f t="shared" si="22"/>
        <v>1132000</v>
      </c>
      <c r="BA25" s="774"/>
      <c r="BB25" s="629">
        <f t="shared" ref="BB25:BG25" si="92">SUM(BB26:BB29)</f>
        <v>0</v>
      </c>
      <c r="BC25" s="629">
        <f t="shared" si="92"/>
        <v>78000</v>
      </c>
      <c r="BD25" s="629">
        <f t="shared" si="92"/>
        <v>298000</v>
      </c>
      <c r="BE25" s="629">
        <f t="shared" si="92"/>
        <v>648000</v>
      </c>
      <c r="BF25" s="629">
        <f t="shared" si="92"/>
        <v>108000</v>
      </c>
      <c r="BG25" s="629">
        <f t="shared" si="92"/>
        <v>0</v>
      </c>
      <c r="BH25" s="629">
        <f t="shared" si="62"/>
        <v>1132000</v>
      </c>
      <c r="BI25" s="1549"/>
      <c r="BJ25" s="629">
        <f t="shared" ref="BJ25:BO25" si="93">SUM(BJ26:BJ29)</f>
        <v>0</v>
      </c>
      <c r="BK25" s="629">
        <f t="shared" si="93"/>
        <v>0</v>
      </c>
      <c r="BL25" s="629">
        <f t="shared" si="93"/>
        <v>0</v>
      </c>
      <c r="BM25" s="629">
        <f t="shared" si="93"/>
        <v>0</v>
      </c>
      <c r="BN25" s="629">
        <f t="shared" si="93"/>
        <v>0</v>
      </c>
      <c r="BO25" s="629">
        <f t="shared" ref="BO23:BO86" si="94">+BO26+BO179+BO210+BO58</f>
        <v>0</v>
      </c>
      <c r="BP25" s="629">
        <f t="shared" si="63"/>
        <v>0</v>
      </c>
      <c r="BQ25" s="599"/>
      <c r="BR25" s="629">
        <f t="shared" si="24"/>
        <v>0</v>
      </c>
      <c r="BS25" s="629">
        <f t="shared" si="25"/>
        <v>78000</v>
      </c>
      <c r="BT25" s="629">
        <f t="shared" si="26"/>
        <v>298000</v>
      </c>
      <c r="BU25" s="629">
        <f t="shared" si="27"/>
        <v>648000</v>
      </c>
      <c r="BV25" s="629">
        <f t="shared" si="28"/>
        <v>108000</v>
      </c>
      <c r="BW25" s="629">
        <f t="shared" si="29"/>
        <v>0</v>
      </c>
      <c r="BX25" s="629">
        <f t="shared" si="30"/>
        <v>1132000</v>
      </c>
      <c r="BZ25" s="1679">
        <f>SUM(BZ26:BZ29)</f>
        <v>0</v>
      </c>
      <c r="CA25" s="629">
        <f>SUM(CA26:CA29)</f>
        <v>0</v>
      </c>
      <c r="CB25" s="1680">
        <f>+BZ25+CA25</f>
        <v>0</v>
      </c>
      <c r="CC25" s="1679">
        <f>+BB25</f>
        <v>0</v>
      </c>
      <c r="CD25" s="1680">
        <f>+BZ25-CC25</f>
        <v>0</v>
      </c>
      <c r="CE25" s="1679">
        <f>+BJ25</f>
        <v>0</v>
      </c>
      <c r="CF25" s="1680">
        <f>+CA25-CE25</f>
        <v>0</v>
      </c>
    </row>
    <row r="26" spans="1:84" ht="27.75" customHeight="1" outlineLevel="1" x14ac:dyDescent="0.25">
      <c r="A26" s="538" t="s">
        <v>950</v>
      </c>
      <c r="B26" s="646" t="s">
        <v>797</v>
      </c>
      <c r="C26" s="646"/>
      <c r="D26" s="646"/>
      <c r="E26" s="646"/>
      <c r="F26" s="386" t="s">
        <v>11</v>
      </c>
      <c r="G26" s="632"/>
      <c r="H26" s="295" t="s">
        <v>780</v>
      </c>
      <c r="I26" s="295" t="s">
        <v>780</v>
      </c>
      <c r="J26" s="295" t="s">
        <v>780</v>
      </c>
      <c r="K26" s="632"/>
      <c r="L26" s="648">
        <f>SUM(G26:K26)</f>
        <v>0</v>
      </c>
      <c r="M26" s="646"/>
      <c r="N26" s="646" t="s">
        <v>713</v>
      </c>
      <c r="O26" s="580" t="s">
        <v>13</v>
      </c>
      <c r="P26" s="643" t="s">
        <v>177</v>
      </c>
      <c r="Q26" s="722">
        <f>+'9.3.2_Det. PA'!F54</f>
        <v>9</v>
      </c>
      <c r="R26" s="653"/>
      <c r="S26" s="646"/>
      <c r="T26" s="634" t="s">
        <v>518</v>
      </c>
      <c r="U26" s="635">
        <v>1</v>
      </c>
      <c r="V26" s="651"/>
      <c r="W26" s="636"/>
      <c r="X26" s="636"/>
      <c r="Y26" s="635">
        <v>500000</v>
      </c>
      <c r="Z26" s="637">
        <f>+Y26*U26</f>
        <v>500000</v>
      </c>
      <c r="AA26" s="777"/>
      <c r="AB26" s="778"/>
      <c r="AC26" s="637">
        <f>+Z26</f>
        <v>500000</v>
      </c>
      <c r="AD26" s="637"/>
      <c r="AE26" s="638">
        <f>SUM(AC26:AD26)</f>
        <v>500000</v>
      </c>
      <c r="AF26" s="646"/>
      <c r="AG26" s="637"/>
      <c r="AH26" s="637">
        <f>+AC26*25%</f>
        <v>125000</v>
      </c>
      <c r="AI26" s="637">
        <f>+AC26*50%</f>
        <v>250000</v>
      </c>
      <c r="AJ26" s="637">
        <f>+AC26*25%</f>
        <v>125000</v>
      </c>
      <c r="AK26" s="637"/>
      <c r="AL26" s="637">
        <f>SUM(AG26:AK26)</f>
        <v>500000</v>
      </c>
      <c r="AM26" s="819">
        <f t="shared" si="16"/>
        <v>0</v>
      </c>
      <c r="AN26" s="637"/>
      <c r="AO26" s="637"/>
      <c r="AP26" s="637"/>
      <c r="AQ26" s="637"/>
      <c r="AR26" s="637"/>
      <c r="AS26" s="637">
        <f>SUM(AN26:AR26)</f>
        <v>0</v>
      </c>
      <c r="AT26" s="819"/>
      <c r="AU26" s="637">
        <f t="shared" si="17"/>
        <v>0</v>
      </c>
      <c r="AV26" s="637">
        <f t="shared" si="18"/>
        <v>125000</v>
      </c>
      <c r="AW26" s="637">
        <f t="shared" si="19"/>
        <v>250000</v>
      </c>
      <c r="AX26" s="637">
        <f t="shared" si="20"/>
        <v>125000</v>
      </c>
      <c r="AY26" s="637">
        <f t="shared" si="21"/>
        <v>0</v>
      </c>
      <c r="AZ26" s="637">
        <f t="shared" si="22"/>
        <v>500000</v>
      </c>
      <c r="BA26" s="774"/>
      <c r="BB26" s="637"/>
      <c r="BC26" s="637">
        <f>+$AC$26*10%</f>
        <v>50000</v>
      </c>
      <c r="BD26" s="637">
        <f>+$AC$26*50%</f>
        <v>250000</v>
      </c>
      <c r="BE26" s="637">
        <f>+$AC$26*40%</f>
        <v>200000</v>
      </c>
      <c r="BF26" s="637"/>
      <c r="BG26" s="637"/>
      <c r="BH26" s="637">
        <f t="shared" si="62"/>
        <v>500000</v>
      </c>
      <c r="BI26" s="1549"/>
      <c r="BJ26" s="637"/>
      <c r="BK26" s="637"/>
      <c r="BL26" s="637"/>
      <c r="BM26" s="637"/>
      <c r="BN26" s="637"/>
      <c r="BO26" s="637">
        <f t="shared" si="94"/>
        <v>0</v>
      </c>
      <c r="BP26" s="637">
        <f t="shared" si="63"/>
        <v>0</v>
      </c>
      <c r="BR26" s="637">
        <f t="shared" si="24"/>
        <v>0</v>
      </c>
      <c r="BS26" s="637">
        <f t="shared" si="25"/>
        <v>50000</v>
      </c>
      <c r="BT26" s="637">
        <f t="shared" si="26"/>
        <v>250000</v>
      </c>
      <c r="BU26" s="637">
        <f t="shared" si="27"/>
        <v>200000</v>
      </c>
      <c r="BV26" s="637">
        <f t="shared" si="28"/>
        <v>0</v>
      </c>
      <c r="BW26" s="637">
        <f t="shared" si="29"/>
        <v>0</v>
      </c>
      <c r="BX26" s="637">
        <f t="shared" si="30"/>
        <v>500000</v>
      </c>
      <c r="BZ26" s="1673"/>
      <c r="CA26" s="1674"/>
      <c r="CB26" s="1675">
        <f t="shared" ref="CB26:CB50" si="95">+BZ26+CA26</f>
        <v>0</v>
      </c>
      <c r="CC26" s="1673">
        <f t="shared" ref="CC26:CC50" si="96">+BB26</f>
        <v>0</v>
      </c>
      <c r="CD26" s="1675">
        <f t="shared" ref="CD26:CD50" si="97">+BZ26-CC26</f>
        <v>0</v>
      </c>
      <c r="CE26" s="1673">
        <f t="shared" ref="CE26:CE50" si="98">+BJ26</f>
        <v>0</v>
      </c>
      <c r="CF26" s="1675">
        <f t="shared" ref="CF26:CF50" si="99">+CA26-CE26</f>
        <v>0</v>
      </c>
    </row>
    <row r="27" spans="1:84" ht="45" customHeight="1" outlineLevel="1" x14ac:dyDescent="0.25">
      <c r="A27" s="538" t="s">
        <v>951</v>
      </c>
      <c r="B27" s="111" t="s">
        <v>740</v>
      </c>
      <c r="C27" s="111"/>
      <c r="D27" s="111"/>
      <c r="E27" s="111"/>
      <c r="F27" s="386" t="s">
        <v>648</v>
      </c>
      <c r="G27" s="632"/>
      <c r="H27" s="295" t="s">
        <v>780</v>
      </c>
      <c r="I27" s="295" t="s">
        <v>780</v>
      </c>
      <c r="J27" s="295" t="s">
        <v>780</v>
      </c>
      <c r="K27" s="632"/>
      <c r="L27" s="648">
        <f>SUM(G27:K27)</f>
        <v>0</v>
      </c>
      <c r="M27" s="646"/>
      <c r="N27" s="646" t="s">
        <v>733</v>
      </c>
      <c r="O27" s="580"/>
      <c r="P27" s="580"/>
      <c r="Q27" s="722"/>
      <c r="R27" s="653"/>
      <c r="S27" s="646"/>
      <c r="T27" s="634" t="s">
        <v>518</v>
      </c>
      <c r="U27" s="635">
        <v>1</v>
      </c>
      <c r="V27" s="651"/>
      <c r="W27" s="636"/>
      <c r="X27" s="636"/>
      <c r="Y27" s="654">
        <v>400000</v>
      </c>
      <c r="Z27" s="655">
        <f>+U27*Y27</f>
        <v>400000</v>
      </c>
      <c r="AA27" s="779"/>
      <c r="AB27" s="778"/>
      <c r="AC27" s="637">
        <f>+Z27</f>
        <v>400000</v>
      </c>
      <c r="AD27" s="637"/>
      <c r="AE27" s="638">
        <f>SUM(AC27:AD27)</f>
        <v>400000</v>
      </c>
      <c r="AF27" s="646"/>
      <c r="AG27" s="637"/>
      <c r="AH27" s="637"/>
      <c r="AI27" s="637"/>
      <c r="AJ27" s="637">
        <f>+AC27*100%</f>
        <v>400000</v>
      </c>
      <c r="AK27" s="637"/>
      <c r="AL27" s="637">
        <f>SUM(AG27:AK27)</f>
        <v>400000</v>
      </c>
      <c r="AM27" s="819">
        <f t="shared" si="16"/>
        <v>0</v>
      </c>
      <c r="AN27" s="637"/>
      <c r="AO27" s="637"/>
      <c r="AP27" s="637"/>
      <c r="AQ27" s="637"/>
      <c r="AR27" s="637"/>
      <c r="AS27" s="637">
        <f>SUM(AN27:AR27)</f>
        <v>0</v>
      </c>
      <c r="AT27" s="819"/>
      <c r="AU27" s="637">
        <f t="shared" si="17"/>
        <v>0</v>
      </c>
      <c r="AV27" s="637">
        <f t="shared" si="18"/>
        <v>0</v>
      </c>
      <c r="AW27" s="637">
        <f t="shared" si="19"/>
        <v>0</v>
      </c>
      <c r="AX27" s="637">
        <f t="shared" si="20"/>
        <v>400000</v>
      </c>
      <c r="AY27" s="637">
        <f t="shared" si="21"/>
        <v>0</v>
      </c>
      <c r="AZ27" s="637">
        <f t="shared" si="22"/>
        <v>400000</v>
      </c>
      <c r="BA27" s="774"/>
      <c r="BB27" s="637"/>
      <c r="BC27" s="637"/>
      <c r="BD27" s="637"/>
      <c r="BE27" s="637">
        <f>+AC27</f>
        <v>400000</v>
      </c>
      <c r="BF27" s="637"/>
      <c r="BG27" s="637"/>
      <c r="BH27" s="637">
        <f t="shared" si="62"/>
        <v>400000</v>
      </c>
      <c r="BI27" s="1549"/>
      <c r="BJ27" s="637"/>
      <c r="BK27" s="637"/>
      <c r="BL27" s="637"/>
      <c r="BM27" s="637"/>
      <c r="BN27" s="637"/>
      <c r="BO27" s="637">
        <f t="shared" si="94"/>
        <v>0</v>
      </c>
      <c r="BP27" s="637">
        <f t="shared" si="63"/>
        <v>0</v>
      </c>
      <c r="BR27" s="637">
        <f t="shared" si="24"/>
        <v>0</v>
      </c>
      <c r="BS27" s="637">
        <f t="shared" si="25"/>
        <v>0</v>
      </c>
      <c r="BT27" s="637">
        <f t="shared" si="26"/>
        <v>0</v>
      </c>
      <c r="BU27" s="637">
        <f t="shared" si="27"/>
        <v>400000</v>
      </c>
      <c r="BV27" s="637">
        <f t="shared" si="28"/>
        <v>0</v>
      </c>
      <c r="BW27" s="637">
        <f t="shared" si="29"/>
        <v>0</v>
      </c>
      <c r="BX27" s="637">
        <f t="shared" si="30"/>
        <v>400000</v>
      </c>
      <c r="BZ27" s="1673"/>
      <c r="CA27" s="1674"/>
      <c r="CB27" s="1675">
        <f t="shared" si="95"/>
        <v>0</v>
      </c>
      <c r="CC27" s="1673">
        <f t="shared" si="96"/>
        <v>0</v>
      </c>
      <c r="CD27" s="1675">
        <f t="shared" si="97"/>
        <v>0</v>
      </c>
      <c r="CE27" s="1673">
        <f t="shared" si="98"/>
        <v>0</v>
      </c>
      <c r="CF27" s="1675">
        <f t="shared" si="99"/>
        <v>0</v>
      </c>
    </row>
    <row r="28" spans="1:84" s="602" customFormat="1" ht="16.5" customHeight="1" outlineLevel="1" x14ac:dyDescent="0.25">
      <c r="A28" s="538" t="s">
        <v>952</v>
      </c>
      <c r="B28" s="111" t="s">
        <v>819</v>
      </c>
      <c r="C28" s="111"/>
      <c r="D28" s="111"/>
      <c r="E28" s="111"/>
      <c r="F28" s="639"/>
      <c r="G28" s="295" t="s">
        <v>780</v>
      </c>
      <c r="H28" s="295" t="s">
        <v>780</v>
      </c>
      <c r="I28" s="295" t="s">
        <v>780</v>
      </c>
      <c r="J28" s="295" t="s">
        <v>780</v>
      </c>
      <c r="K28" s="640"/>
      <c r="L28" s="641">
        <f>SUM(G28:K28)</f>
        <v>0</v>
      </c>
      <c r="M28" s="646"/>
      <c r="N28" s="642" t="s">
        <v>153</v>
      </c>
      <c r="O28" s="580" t="s">
        <v>13</v>
      </c>
      <c r="P28" s="643" t="s">
        <v>726</v>
      </c>
      <c r="Q28" s="640">
        <f>+'9.3.2_Det. PA'!E91</f>
        <v>21</v>
      </c>
      <c r="R28" s="653"/>
      <c r="S28" s="646"/>
      <c r="T28" s="634" t="s">
        <v>647</v>
      </c>
      <c r="U28" s="644">
        <v>1</v>
      </c>
      <c r="V28" s="644">
        <v>48</v>
      </c>
      <c r="W28" s="636"/>
      <c r="X28" s="636"/>
      <c r="Y28" s="635">
        <v>4000</v>
      </c>
      <c r="Z28" s="637">
        <f>+Y28*V28*U28</f>
        <v>192000</v>
      </c>
      <c r="AA28" s="637"/>
      <c r="AB28" s="778"/>
      <c r="AC28" s="637">
        <f>+Z28</f>
        <v>192000</v>
      </c>
      <c r="AD28" s="637"/>
      <c r="AE28" s="637">
        <f>SUM(AC28:AD28)</f>
        <v>192000</v>
      </c>
      <c r="AF28" s="646"/>
      <c r="AG28" s="637">
        <f>+$AE$28*25%</f>
        <v>48000</v>
      </c>
      <c r="AH28" s="637">
        <f t="shared" ref="AH28:AJ28" si="100">+$AE$28*25%</f>
        <v>48000</v>
      </c>
      <c r="AI28" s="637">
        <f t="shared" si="100"/>
        <v>48000</v>
      </c>
      <c r="AJ28" s="637">
        <f t="shared" si="100"/>
        <v>48000</v>
      </c>
      <c r="AK28" s="637"/>
      <c r="AL28" s="637">
        <f>SUM(AG28:AK28)</f>
        <v>192000</v>
      </c>
      <c r="AM28" s="819">
        <f t="shared" si="16"/>
        <v>0</v>
      </c>
      <c r="AN28" s="637"/>
      <c r="AO28" s="637"/>
      <c r="AP28" s="637"/>
      <c r="AQ28" s="637"/>
      <c r="AR28" s="637"/>
      <c r="AS28" s="637">
        <f>SUM(AN28:AR28)</f>
        <v>0</v>
      </c>
      <c r="AT28" s="819"/>
      <c r="AU28" s="637">
        <f t="shared" si="17"/>
        <v>48000</v>
      </c>
      <c r="AV28" s="637">
        <f t="shared" si="18"/>
        <v>48000</v>
      </c>
      <c r="AW28" s="637">
        <f t="shared" si="19"/>
        <v>48000</v>
      </c>
      <c r="AX28" s="637">
        <f t="shared" si="20"/>
        <v>48000</v>
      </c>
      <c r="AY28" s="637">
        <f t="shared" si="21"/>
        <v>0</v>
      </c>
      <c r="AZ28" s="637">
        <f t="shared" si="22"/>
        <v>192000</v>
      </c>
      <c r="BA28" s="774"/>
      <c r="BB28" s="637"/>
      <c r="BC28" s="637">
        <f>+($AC$28/48)*7</f>
        <v>28000</v>
      </c>
      <c r="BD28" s="637">
        <f>+($AC$28/48)*12</f>
        <v>48000</v>
      </c>
      <c r="BE28" s="637">
        <f t="shared" ref="BE28" si="101">+($AC$28/48)*12</f>
        <v>48000</v>
      </c>
      <c r="BF28" s="637">
        <f>+AC28-BC28-BD28-BE28</f>
        <v>68000</v>
      </c>
      <c r="BG28" s="637"/>
      <c r="BH28" s="637">
        <f t="shared" si="62"/>
        <v>192000</v>
      </c>
      <c r="BI28" s="1549"/>
      <c r="BJ28" s="637"/>
      <c r="BK28" s="637"/>
      <c r="BL28" s="637"/>
      <c r="BM28" s="637"/>
      <c r="BN28" s="637"/>
      <c r="BO28" s="637">
        <f t="shared" si="94"/>
        <v>0</v>
      </c>
      <c r="BP28" s="637">
        <f t="shared" si="63"/>
        <v>0</v>
      </c>
      <c r="BR28" s="637">
        <f t="shared" si="24"/>
        <v>0</v>
      </c>
      <c r="BS28" s="637">
        <f t="shared" si="25"/>
        <v>28000</v>
      </c>
      <c r="BT28" s="637">
        <f t="shared" si="26"/>
        <v>48000</v>
      </c>
      <c r="BU28" s="637">
        <f t="shared" si="27"/>
        <v>48000</v>
      </c>
      <c r="BV28" s="637">
        <f t="shared" si="28"/>
        <v>68000</v>
      </c>
      <c r="BW28" s="637">
        <f t="shared" si="29"/>
        <v>0</v>
      </c>
      <c r="BX28" s="637">
        <f t="shared" si="30"/>
        <v>192000</v>
      </c>
      <c r="BZ28" s="1673"/>
      <c r="CA28" s="1674"/>
      <c r="CB28" s="1675">
        <f t="shared" si="95"/>
        <v>0</v>
      </c>
      <c r="CC28" s="1673">
        <f t="shared" si="96"/>
        <v>0</v>
      </c>
      <c r="CD28" s="1675">
        <f t="shared" si="97"/>
        <v>0</v>
      </c>
      <c r="CE28" s="1673">
        <f t="shared" si="98"/>
        <v>0</v>
      </c>
      <c r="CF28" s="1675">
        <f t="shared" si="99"/>
        <v>0</v>
      </c>
    </row>
    <row r="29" spans="1:84" s="660" customFormat="1" ht="15.75" customHeight="1" outlineLevel="1" x14ac:dyDescent="0.25">
      <c r="A29" s="538" t="s">
        <v>953</v>
      </c>
      <c r="B29" s="111" t="s">
        <v>893</v>
      </c>
      <c r="C29" s="111"/>
      <c r="D29" s="111"/>
      <c r="E29" s="111"/>
      <c r="F29" s="656"/>
      <c r="G29" s="656"/>
      <c r="H29" s="656"/>
      <c r="I29" s="656"/>
      <c r="J29" s="656"/>
      <c r="K29" s="656"/>
      <c r="L29" s="656"/>
      <c r="M29" s="656"/>
      <c r="N29" s="646" t="s">
        <v>733</v>
      </c>
      <c r="O29" s="657"/>
      <c r="P29" s="656"/>
      <c r="Q29" s="656"/>
      <c r="R29" s="657"/>
      <c r="S29" s="656"/>
      <c r="T29" s="656"/>
      <c r="U29" s="657"/>
      <c r="V29" s="657"/>
      <c r="W29" s="658"/>
      <c r="X29" s="658"/>
      <c r="Y29" s="659">
        <f>+Z29/10</f>
        <v>4000</v>
      </c>
      <c r="Z29" s="637">
        <v>40000</v>
      </c>
      <c r="AA29" s="659"/>
      <c r="AB29" s="778"/>
      <c r="AC29" s="637">
        <f>+Z29</f>
        <v>40000</v>
      </c>
      <c r="AD29" s="659"/>
      <c r="AE29" s="638">
        <f>SUM(AC29:AD29)</f>
        <v>40000</v>
      </c>
      <c r="AF29" s="656"/>
      <c r="AG29" s="637"/>
      <c r="AH29" s="637"/>
      <c r="AI29" s="637"/>
      <c r="AJ29" s="637"/>
      <c r="AK29" s="637">
        <f>+$AC$29</f>
        <v>40000</v>
      </c>
      <c r="AL29" s="637">
        <f>SUM(AG29:AK29)</f>
        <v>40000</v>
      </c>
      <c r="AM29" s="819">
        <f t="shared" si="16"/>
        <v>0</v>
      </c>
      <c r="AN29" s="637"/>
      <c r="AO29" s="637"/>
      <c r="AP29" s="637"/>
      <c r="AQ29" s="637"/>
      <c r="AR29" s="637"/>
      <c r="AS29" s="637">
        <f>SUM(AN29:AR29)</f>
        <v>0</v>
      </c>
      <c r="AT29" s="819"/>
      <c r="AU29" s="637">
        <f t="shared" si="17"/>
        <v>0</v>
      </c>
      <c r="AV29" s="637">
        <f t="shared" si="18"/>
        <v>0</v>
      </c>
      <c r="AW29" s="637">
        <f t="shared" si="19"/>
        <v>0</v>
      </c>
      <c r="AX29" s="637">
        <f t="shared" si="20"/>
        <v>0</v>
      </c>
      <c r="AY29" s="637">
        <f t="shared" si="21"/>
        <v>40000</v>
      </c>
      <c r="AZ29" s="637">
        <f t="shared" si="22"/>
        <v>40000</v>
      </c>
      <c r="BA29" s="774"/>
      <c r="BB29" s="637"/>
      <c r="BC29" s="637"/>
      <c r="BD29" s="637"/>
      <c r="BE29" s="637"/>
      <c r="BF29" s="637">
        <f>+$AC$29</f>
        <v>40000</v>
      </c>
      <c r="BG29" s="637"/>
      <c r="BH29" s="637">
        <f t="shared" si="62"/>
        <v>40000</v>
      </c>
      <c r="BI29" s="1549"/>
      <c r="BJ29" s="637"/>
      <c r="BK29" s="637"/>
      <c r="BL29" s="637"/>
      <c r="BM29" s="637"/>
      <c r="BN29" s="637"/>
      <c r="BO29" s="637">
        <f t="shared" si="94"/>
        <v>0</v>
      </c>
      <c r="BP29" s="637">
        <f t="shared" si="63"/>
        <v>0</v>
      </c>
      <c r="BR29" s="637">
        <f t="shared" si="24"/>
        <v>0</v>
      </c>
      <c r="BS29" s="637">
        <f t="shared" si="25"/>
        <v>0</v>
      </c>
      <c r="BT29" s="637">
        <f t="shared" si="26"/>
        <v>0</v>
      </c>
      <c r="BU29" s="637">
        <f t="shared" si="27"/>
        <v>0</v>
      </c>
      <c r="BV29" s="637">
        <f t="shared" si="28"/>
        <v>40000</v>
      </c>
      <c r="BW29" s="637">
        <f t="shared" si="29"/>
        <v>0</v>
      </c>
      <c r="BX29" s="637">
        <f t="shared" si="30"/>
        <v>40000</v>
      </c>
      <c r="BZ29" s="1681"/>
      <c r="CA29" s="1674"/>
      <c r="CB29" s="1675">
        <f t="shared" si="95"/>
        <v>0</v>
      </c>
      <c r="CC29" s="1673">
        <f t="shared" si="96"/>
        <v>0</v>
      </c>
      <c r="CD29" s="1675">
        <f t="shared" si="97"/>
        <v>0</v>
      </c>
      <c r="CE29" s="1673">
        <f t="shared" si="98"/>
        <v>0</v>
      </c>
      <c r="CF29" s="1675">
        <f t="shared" si="99"/>
        <v>0</v>
      </c>
    </row>
    <row r="30" spans="1:84" s="630" customFormat="1" ht="30" customHeight="1" x14ac:dyDescent="0.25">
      <c r="A30" s="624" t="s">
        <v>943</v>
      </c>
      <c r="B30" s="495" t="s">
        <v>1158</v>
      </c>
      <c r="C30" s="495"/>
      <c r="D30" s="495" t="s">
        <v>56</v>
      </c>
      <c r="E30" s="1405"/>
      <c r="F30" s="625" t="s">
        <v>1370</v>
      </c>
      <c r="G30" s="626"/>
      <c r="H30" s="626"/>
      <c r="I30" s="626">
        <v>1</v>
      </c>
      <c r="J30" s="626"/>
      <c r="K30" s="626"/>
      <c r="L30" s="626">
        <f>SUM(G30:K30)</f>
        <v>1</v>
      </c>
      <c r="M30" s="776"/>
      <c r="N30" s="625"/>
      <c r="O30" s="627"/>
      <c r="P30" s="645"/>
      <c r="Q30" s="625"/>
      <c r="R30" s="627"/>
      <c r="S30" s="776"/>
      <c r="T30" s="625"/>
      <c r="U30" s="627"/>
      <c r="V30" s="627"/>
      <c r="W30" s="628"/>
      <c r="X30" s="628"/>
      <c r="Y30" s="629"/>
      <c r="Z30" s="629">
        <f>SUM(Z31:Z33)</f>
        <v>700000</v>
      </c>
      <c r="AA30" s="629"/>
      <c r="AB30" s="773"/>
      <c r="AC30" s="629">
        <f>SUM(AC31:AC33)</f>
        <v>700000</v>
      </c>
      <c r="AD30" s="629">
        <f>SUM(AD31:AD33)</f>
        <v>0</v>
      </c>
      <c r="AE30" s="629">
        <f>SUM(AE31:AE33)</f>
        <v>700000</v>
      </c>
      <c r="AF30" s="776"/>
      <c r="AG30" s="629">
        <f t="shared" ref="AG30:AL30" si="102">SUM(AG31:AG33)</f>
        <v>50000</v>
      </c>
      <c r="AH30" s="629">
        <f t="shared" si="102"/>
        <v>325000</v>
      </c>
      <c r="AI30" s="629">
        <f t="shared" si="102"/>
        <v>325000</v>
      </c>
      <c r="AJ30" s="629">
        <f t="shared" si="102"/>
        <v>0</v>
      </c>
      <c r="AK30" s="629">
        <f t="shared" si="102"/>
        <v>0</v>
      </c>
      <c r="AL30" s="629">
        <f t="shared" si="102"/>
        <v>700000</v>
      </c>
      <c r="AM30" s="819">
        <f t="shared" si="16"/>
        <v>0</v>
      </c>
      <c r="AN30" s="629">
        <f t="shared" ref="AN30:AS30" si="103">SUM(AN31:AN33)</f>
        <v>0</v>
      </c>
      <c r="AO30" s="629">
        <f t="shared" si="103"/>
        <v>0</v>
      </c>
      <c r="AP30" s="629">
        <f t="shared" si="103"/>
        <v>0</v>
      </c>
      <c r="AQ30" s="629">
        <f t="shared" si="103"/>
        <v>0</v>
      </c>
      <c r="AR30" s="629">
        <f t="shared" si="103"/>
        <v>0</v>
      </c>
      <c r="AS30" s="629">
        <f t="shared" si="103"/>
        <v>0</v>
      </c>
      <c r="AT30" s="819"/>
      <c r="AU30" s="629">
        <f t="shared" si="17"/>
        <v>50000</v>
      </c>
      <c r="AV30" s="629">
        <f t="shared" si="18"/>
        <v>325000</v>
      </c>
      <c r="AW30" s="629">
        <f t="shared" si="19"/>
        <v>325000</v>
      </c>
      <c r="AX30" s="629">
        <f t="shared" si="20"/>
        <v>0</v>
      </c>
      <c r="AY30" s="629">
        <f t="shared" si="21"/>
        <v>0</v>
      </c>
      <c r="AZ30" s="629">
        <f t="shared" si="22"/>
        <v>700000</v>
      </c>
      <c r="BA30" s="774"/>
      <c r="BB30" s="629">
        <f t="shared" ref="BB30:BG30" si="104">SUM(BB31:BB33)</f>
        <v>0</v>
      </c>
      <c r="BC30" s="629">
        <f t="shared" si="104"/>
        <v>180000</v>
      </c>
      <c r="BD30" s="629">
        <f t="shared" si="104"/>
        <v>325000</v>
      </c>
      <c r="BE30" s="629">
        <f t="shared" si="104"/>
        <v>195000</v>
      </c>
      <c r="BF30" s="629">
        <f t="shared" si="104"/>
        <v>0</v>
      </c>
      <c r="BG30" s="629">
        <f t="shared" si="104"/>
        <v>0</v>
      </c>
      <c r="BH30" s="629">
        <f t="shared" si="62"/>
        <v>700000</v>
      </c>
      <c r="BI30" s="1549"/>
      <c r="BJ30" s="629">
        <f t="shared" ref="BJ30:BO30" si="105">SUM(BJ31:BJ33)</f>
        <v>0</v>
      </c>
      <c r="BK30" s="629">
        <f t="shared" si="105"/>
        <v>0</v>
      </c>
      <c r="BL30" s="629">
        <f t="shared" si="105"/>
        <v>0</v>
      </c>
      <c r="BM30" s="629">
        <f t="shared" si="105"/>
        <v>0</v>
      </c>
      <c r="BN30" s="629">
        <f t="shared" si="105"/>
        <v>0</v>
      </c>
      <c r="BO30" s="629">
        <f t="shared" si="94"/>
        <v>0</v>
      </c>
      <c r="BP30" s="629">
        <f t="shared" si="63"/>
        <v>0</v>
      </c>
      <c r="BQ30" s="599"/>
      <c r="BR30" s="629">
        <f t="shared" si="24"/>
        <v>0</v>
      </c>
      <c r="BS30" s="629">
        <f t="shared" si="25"/>
        <v>180000</v>
      </c>
      <c r="BT30" s="629">
        <f t="shared" si="26"/>
        <v>325000</v>
      </c>
      <c r="BU30" s="629">
        <f t="shared" si="27"/>
        <v>195000</v>
      </c>
      <c r="BV30" s="629">
        <f t="shared" si="28"/>
        <v>0</v>
      </c>
      <c r="BW30" s="629">
        <f t="shared" si="29"/>
        <v>0</v>
      </c>
      <c r="BX30" s="629">
        <f t="shared" si="30"/>
        <v>700000</v>
      </c>
      <c r="BZ30" s="1679">
        <f>SUM(BZ31:BZ33)</f>
        <v>0</v>
      </c>
      <c r="CA30" s="629">
        <f>SUM(CA31:CA33)</f>
        <v>0</v>
      </c>
      <c r="CB30" s="1680">
        <f t="shared" si="95"/>
        <v>0</v>
      </c>
      <c r="CC30" s="1679">
        <f t="shared" si="96"/>
        <v>0</v>
      </c>
      <c r="CD30" s="1680">
        <f t="shared" si="97"/>
        <v>0</v>
      </c>
      <c r="CE30" s="1679">
        <f t="shared" si="98"/>
        <v>0</v>
      </c>
      <c r="CF30" s="1680">
        <f t="shared" si="99"/>
        <v>0</v>
      </c>
    </row>
    <row r="31" spans="1:84" ht="15.75" customHeight="1" outlineLevel="1" x14ac:dyDescent="0.25">
      <c r="A31" s="538" t="s">
        <v>954</v>
      </c>
      <c r="B31" s="536" t="s">
        <v>798</v>
      </c>
      <c r="C31" s="536"/>
      <c r="D31" s="536"/>
      <c r="E31" s="646"/>
      <c r="F31" s="536"/>
      <c r="G31" s="632"/>
      <c r="H31" s="295" t="s">
        <v>780</v>
      </c>
      <c r="I31" s="295" t="s">
        <v>780</v>
      </c>
      <c r="J31" s="632"/>
      <c r="K31" s="632"/>
      <c r="L31" s="661"/>
      <c r="M31" s="646"/>
      <c r="N31" s="653" t="s">
        <v>153</v>
      </c>
      <c r="O31" s="580" t="s">
        <v>13</v>
      </c>
      <c r="P31" s="643" t="s">
        <v>726</v>
      </c>
      <c r="Q31" s="722">
        <f>+'9.3.2_Det. PA'!E117</f>
        <v>34</v>
      </c>
      <c r="R31" s="653"/>
      <c r="S31" s="646"/>
      <c r="T31" s="634" t="s">
        <v>300</v>
      </c>
      <c r="U31" s="635">
        <v>1</v>
      </c>
      <c r="V31" s="651"/>
      <c r="W31" s="636"/>
      <c r="X31" s="636"/>
      <c r="Y31" s="635">
        <v>50000</v>
      </c>
      <c r="Z31" s="637">
        <f>+Y31*U31</f>
        <v>50000</v>
      </c>
      <c r="AA31" s="777"/>
      <c r="AB31" s="778"/>
      <c r="AC31" s="637">
        <f>+Z31</f>
        <v>50000</v>
      </c>
      <c r="AD31" s="637"/>
      <c r="AE31" s="638">
        <f>SUM(AC31:AD31)</f>
        <v>50000</v>
      </c>
      <c r="AF31" s="646"/>
      <c r="AG31" s="637">
        <f>+AE31</f>
        <v>50000</v>
      </c>
      <c r="AH31" s="637"/>
      <c r="AI31" s="637"/>
      <c r="AJ31" s="637"/>
      <c r="AK31" s="637"/>
      <c r="AL31" s="637">
        <f>SUM(AG31:AK31)</f>
        <v>50000</v>
      </c>
      <c r="AM31" s="819">
        <f t="shared" si="16"/>
        <v>0</v>
      </c>
      <c r="AN31" s="637"/>
      <c r="AO31" s="637"/>
      <c r="AP31" s="637"/>
      <c r="AQ31" s="637"/>
      <c r="AR31" s="637"/>
      <c r="AS31" s="637">
        <f>SUM(AN31:AR31)</f>
        <v>0</v>
      </c>
      <c r="AT31" s="819"/>
      <c r="AU31" s="637">
        <f t="shared" si="17"/>
        <v>50000</v>
      </c>
      <c r="AV31" s="637">
        <f t="shared" si="18"/>
        <v>0</v>
      </c>
      <c r="AW31" s="637">
        <f t="shared" si="19"/>
        <v>0</v>
      </c>
      <c r="AX31" s="637">
        <f t="shared" si="20"/>
        <v>0</v>
      </c>
      <c r="AY31" s="637">
        <f t="shared" si="21"/>
        <v>0</v>
      </c>
      <c r="AZ31" s="637">
        <f t="shared" si="22"/>
        <v>50000</v>
      </c>
      <c r="BA31" s="774"/>
      <c r="BB31" s="637">
        <v>0</v>
      </c>
      <c r="BC31" s="637">
        <f>+$AC$31</f>
        <v>50000</v>
      </c>
      <c r="BD31" s="637"/>
      <c r="BE31" s="637"/>
      <c r="BF31" s="637"/>
      <c r="BG31" s="637"/>
      <c r="BH31" s="637">
        <f t="shared" si="62"/>
        <v>50000</v>
      </c>
      <c r="BI31" s="1549"/>
      <c r="BJ31" s="637"/>
      <c r="BK31" s="637"/>
      <c r="BL31" s="637"/>
      <c r="BM31" s="637"/>
      <c r="BN31" s="637"/>
      <c r="BO31" s="637">
        <f t="shared" si="94"/>
        <v>0</v>
      </c>
      <c r="BP31" s="637">
        <f t="shared" si="63"/>
        <v>0</v>
      </c>
      <c r="BR31" s="637">
        <f t="shared" si="24"/>
        <v>0</v>
      </c>
      <c r="BS31" s="637">
        <f t="shared" si="25"/>
        <v>50000</v>
      </c>
      <c r="BT31" s="637">
        <f t="shared" si="26"/>
        <v>0</v>
      </c>
      <c r="BU31" s="637">
        <f t="shared" si="27"/>
        <v>0</v>
      </c>
      <c r="BV31" s="637">
        <f t="shared" si="28"/>
        <v>0</v>
      </c>
      <c r="BW31" s="637">
        <f t="shared" si="29"/>
        <v>0</v>
      </c>
      <c r="BX31" s="637">
        <f t="shared" si="30"/>
        <v>50000</v>
      </c>
      <c r="BZ31" s="1673"/>
      <c r="CA31" s="1674"/>
      <c r="CB31" s="1675">
        <f t="shared" si="95"/>
        <v>0</v>
      </c>
      <c r="CC31" s="1673">
        <f t="shared" si="96"/>
        <v>0</v>
      </c>
      <c r="CD31" s="1675">
        <f t="shared" si="97"/>
        <v>0</v>
      </c>
      <c r="CE31" s="1673">
        <f t="shared" si="98"/>
        <v>0</v>
      </c>
      <c r="CF31" s="1675">
        <f t="shared" si="99"/>
        <v>0</v>
      </c>
    </row>
    <row r="32" spans="1:84" ht="15.75" customHeight="1" outlineLevel="1" x14ac:dyDescent="0.25">
      <c r="A32" s="538" t="s">
        <v>955</v>
      </c>
      <c r="B32" s="536" t="s">
        <v>799</v>
      </c>
      <c r="C32" s="536"/>
      <c r="D32" s="536"/>
      <c r="E32" s="646"/>
      <c r="F32" s="536"/>
      <c r="G32" s="632"/>
      <c r="H32" s="295" t="s">
        <v>780</v>
      </c>
      <c r="I32" s="295" t="s">
        <v>780</v>
      </c>
      <c r="J32" s="632"/>
      <c r="K32" s="632"/>
      <c r="L32" s="661"/>
      <c r="M32" s="646"/>
      <c r="N32" s="653" t="s">
        <v>23</v>
      </c>
      <c r="O32" s="580" t="s">
        <v>13</v>
      </c>
      <c r="P32" s="643" t="s">
        <v>177</v>
      </c>
      <c r="Q32" s="722">
        <f>+'9.3.2_Det. PA'!F55</f>
        <v>10</v>
      </c>
      <c r="R32" s="653"/>
      <c r="S32" s="646"/>
      <c r="T32" s="634" t="s">
        <v>300</v>
      </c>
      <c r="U32" s="635">
        <v>1</v>
      </c>
      <c r="V32" s="651"/>
      <c r="W32" s="636"/>
      <c r="X32" s="636"/>
      <c r="Y32" s="635">
        <v>550000</v>
      </c>
      <c r="Z32" s="637">
        <f t="shared" ref="Z32:Z33" si="106">+Y32*U32</f>
        <v>550000</v>
      </c>
      <c r="AA32" s="777"/>
      <c r="AB32" s="778"/>
      <c r="AC32" s="637">
        <f t="shared" ref="AC32:AC33" si="107">+Z32</f>
        <v>550000</v>
      </c>
      <c r="AD32" s="637"/>
      <c r="AE32" s="638">
        <f>SUM(AC32:AD32)</f>
        <v>550000</v>
      </c>
      <c r="AF32" s="646"/>
      <c r="AG32" s="637"/>
      <c r="AH32" s="637">
        <f>+$AE$32*50%</f>
        <v>275000</v>
      </c>
      <c r="AI32" s="637">
        <f>+$AE$32*50%</f>
        <v>275000</v>
      </c>
      <c r="AJ32" s="637"/>
      <c r="AK32" s="637"/>
      <c r="AL32" s="637">
        <f>SUM(AG32:AK32)</f>
        <v>550000</v>
      </c>
      <c r="AM32" s="819">
        <f t="shared" si="16"/>
        <v>0</v>
      </c>
      <c r="AN32" s="637"/>
      <c r="AO32" s="637"/>
      <c r="AP32" s="637"/>
      <c r="AQ32" s="637"/>
      <c r="AR32" s="637"/>
      <c r="AS32" s="637">
        <f>SUM(AN32:AR32)</f>
        <v>0</v>
      </c>
      <c r="AT32" s="819"/>
      <c r="AU32" s="637">
        <f t="shared" si="17"/>
        <v>0</v>
      </c>
      <c r="AV32" s="637">
        <f t="shared" si="18"/>
        <v>275000</v>
      </c>
      <c r="AW32" s="637">
        <f t="shared" si="19"/>
        <v>275000</v>
      </c>
      <c r="AX32" s="637">
        <f t="shared" si="20"/>
        <v>0</v>
      </c>
      <c r="AY32" s="637">
        <f t="shared" si="21"/>
        <v>0</v>
      </c>
      <c r="AZ32" s="637">
        <f t="shared" si="22"/>
        <v>550000</v>
      </c>
      <c r="BA32" s="774"/>
      <c r="BB32" s="637"/>
      <c r="BC32" s="637">
        <f>+$AC$32*20%</f>
        <v>110000</v>
      </c>
      <c r="BD32" s="637">
        <f>+$AC$32*50%</f>
        <v>275000</v>
      </c>
      <c r="BE32" s="637">
        <f>+$AC$32*30%</f>
        <v>165000</v>
      </c>
      <c r="BF32" s="637"/>
      <c r="BG32" s="637"/>
      <c r="BH32" s="637">
        <f t="shared" si="62"/>
        <v>550000</v>
      </c>
      <c r="BI32" s="1549"/>
      <c r="BJ32" s="637"/>
      <c r="BK32" s="637"/>
      <c r="BL32" s="637"/>
      <c r="BM32" s="637"/>
      <c r="BN32" s="637"/>
      <c r="BO32" s="637">
        <f t="shared" si="94"/>
        <v>0</v>
      </c>
      <c r="BP32" s="637">
        <f t="shared" si="63"/>
        <v>0</v>
      </c>
      <c r="BR32" s="637">
        <f t="shared" si="24"/>
        <v>0</v>
      </c>
      <c r="BS32" s="637">
        <f t="shared" si="25"/>
        <v>110000</v>
      </c>
      <c r="BT32" s="637">
        <f t="shared" si="26"/>
        <v>275000</v>
      </c>
      <c r="BU32" s="637">
        <f t="shared" si="27"/>
        <v>165000</v>
      </c>
      <c r="BV32" s="637">
        <f t="shared" si="28"/>
        <v>0</v>
      </c>
      <c r="BW32" s="637">
        <f t="shared" si="29"/>
        <v>0</v>
      </c>
      <c r="BX32" s="637">
        <f t="shared" si="30"/>
        <v>550000</v>
      </c>
      <c r="BZ32" s="1673"/>
      <c r="CA32" s="1674"/>
      <c r="CB32" s="1675">
        <f t="shared" si="95"/>
        <v>0</v>
      </c>
      <c r="CC32" s="1673">
        <f t="shared" si="96"/>
        <v>0</v>
      </c>
      <c r="CD32" s="1675">
        <f t="shared" si="97"/>
        <v>0</v>
      </c>
      <c r="CE32" s="1673">
        <f t="shared" si="98"/>
        <v>0</v>
      </c>
      <c r="CF32" s="1675">
        <f t="shared" si="99"/>
        <v>0</v>
      </c>
    </row>
    <row r="33" spans="1:84" ht="30.75" customHeight="1" outlineLevel="1" x14ac:dyDescent="0.25">
      <c r="A33" s="538" t="s">
        <v>956</v>
      </c>
      <c r="B33" s="536" t="s">
        <v>820</v>
      </c>
      <c r="C33" s="536"/>
      <c r="D33" s="536"/>
      <c r="E33" s="646"/>
      <c r="F33" s="536"/>
      <c r="G33" s="632"/>
      <c r="H33" s="295" t="s">
        <v>780</v>
      </c>
      <c r="I33" s="295" t="s">
        <v>780</v>
      </c>
      <c r="J33" s="632"/>
      <c r="K33" s="632"/>
      <c r="L33" s="661"/>
      <c r="M33" s="646"/>
      <c r="N33" s="649" t="s">
        <v>23</v>
      </c>
      <c r="O33" s="580" t="s">
        <v>13</v>
      </c>
      <c r="P33" s="643" t="s">
        <v>176</v>
      </c>
      <c r="Q33" s="722">
        <f>+'9.3.2_Det. PA'!F47</f>
        <v>7</v>
      </c>
      <c r="R33" s="653" t="s">
        <v>930</v>
      </c>
      <c r="S33" s="646"/>
      <c r="T33" s="634" t="s">
        <v>300</v>
      </c>
      <c r="U33" s="635">
        <v>1</v>
      </c>
      <c r="V33" s="651"/>
      <c r="W33" s="636"/>
      <c r="X33" s="636"/>
      <c r="Y33" s="635">
        <v>100000</v>
      </c>
      <c r="Z33" s="637">
        <f t="shared" si="106"/>
        <v>100000</v>
      </c>
      <c r="AA33" s="777"/>
      <c r="AB33" s="778"/>
      <c r="AC33" s="637">
        <f t="shared" si="107"/>
        <v>100000</v>
      </c>
      <c r="AD33" s="637"/>
      <c r="AE33" s="638">
        <f>SUM(AC33:AD33)</f>
        <v>100000</v>
      </c>
      <c r="AF33" s="646"/>
      <c r="AG33" s="637"/>
      <c r="AH33" s="637">
        <f>+$AE$33*50%</f>
        <v>50000</v>
      </c>
      <c r="AI33" s="637">
        <f>+$AE$33*50%</f>
        <v>50000</v>
      </c>
      <c r="AJ33" s="637"/>
      <c r="AK33" s="637"/>
      <c r="AL33" s="637">
        <f>SUM(AG33:AK33)</f>
        <v>100000</v>
      </c>
      <c r="AM33" s="819">
        <f t="shared" si="16"/>
        <v>0</v>
      </c>
      <c r="AN33" s="637"/>
      <c r="AO33" s="637"/>
      <c r="AP33" s="637"/>
      <c r="AQ33" s="637"/>
      <c r="AR33" s="637"/>
      <c r="AS33" s="637">
        <f>SUM(AN33:AR33)</f>
        <v>0</v>
      </c>
      <c r="AT33" s="819"/>
      <c r="AU33" s="637">
        <f t="shared" si="17"/>
        <v>0</v>
      </c>
      <c r="AV33" s="637">
        <f t="shared" si="18"/>
        <v>50000</v>
      </c>
      <c r="AW33" s="637">
        <f t="shared" si="19"/>
        <v>50000</v>
      </c>
      <c r="AX33" s="637">
        <f t="shared" si="20"/>
        <v>0</v>
      </c>
      <c r="AY33" s="637">
        <f t="shared" si="21"/>
        <v>0</v>
      </c>
      <c r="AZ33" s="637">
        <f t="shared" si="22"/>
        <v>100000</v>
      </c>
      <c r="BA33" s="774"/>
      <c r="BB33" s="637"/>
      <c r="BC33" s="637">
        <f>+$AC$33*20%</f>
        <v>20000</v>
      </c>
      <c r="BD33" s="637">
        <f>+$AC$33*50%</f>
        <v>50000</v>
      </c>
      <c r="BE33" s="637">
        <f>+$AC$33*30%</f>
        <v>30000</v>
      </c>
      <c r="BF33" s="637"/>
      <c r="BG33" s="637"/>
      <c r="BH33" s="637">
        <f t="shared" si="62"/>
        <v>100000</v>
      </c>
      <c r="BI33" s="1549"/>
      <c r="BJ33" s="637"/>
      <c r="BK33" s="637"/>
      <c r="BL33" s="637"/>
      <c r="BM33" s="637"/>
      <c r="BN33" s="637"/>
      <c r="BO33" s="637">
        <f t="shared" si="94"/>
        <v>0</v>
      </c>
      <c r="BP33" s="637">
        <f t="shared" si="63"/>
        <v>0</v>
      </c>
      <c r="BR33" s="637">
        <f t="shared" si="24"/>
        <v>0</v>
      </c>
      <c r="BS33" s="637">
        <f t="shared" si="25"/>
        <v>20000</v>
      </c>
      <c r="BT33" s="637">
        <f t="shared" si="26"/>
        <v>50000</v>
      </c>
      <c r="BU33" s="637">
        <f t="shared" si="27"/>
        <v>30000</v>
      </c>
      <c r="BV33" s="637">
        <f t="shared" si="28"/>
        <v>0</v>
      </c>
      <c r="BW33" s="637">
        <f t="shared" si="29"/>
        <v>0</v>
      </c>
      <c r="BX33" s="637">
        <f t="shared" si="30"/>
        <v>100000</v>
      </c>
      <c r="BZ33" s="1673"/>
      <c r="CA33" s="1674"/>
      <c r="CB33" s="1675">
        <f t="shared" si="95"/>
        <v>0</v>
      </c>
      <c r="CC33" s="1673">
        <f t="shared" si="96"/>
        <v>0</v>
      </c>
      <c r="CD33" s="1675">
        <f t="shared" si="97"/>
        <v>0</v>
      </c>
      <c r="CE33" s="1673">
        <f t="shared" si="98"/>
        <v>0</v>
      </c>
      <c r="CF33" s="1675">
        <f t="shared" si="99"/>
        <v>0</v>
      </c>
    </row>
    <row r="34" spans="1:84" s="630" customFormat="1" ht="43.5" customHeight="1" x14ac:dyDescent="0.25">
      <c r="A34" s="624" t="s">
        <v>944</v>
      </c>
      <c r="B34" s="495" t="s">
        <v>1159</v>
      </c>
      <c r="C34" s="495"/>
      <c r="D34" s="495"/>
      <c r="E34" s="1405"/>
      <c r="F34" s="625" t="s">
        <v>1694</v>
      </c>
      <c r="G34" s="626">
        <v>2</v>
      </c>
      <c r="H34" s="626">
        <v>2</v>
      </c>
      <c r="I34" s="626">
        <v>1</v>
      </c>
      <c r="J34" s="626">
        <v>1</v>
      </c>
      <c r="K34" s="626"/>
      <c r="L34" s="626">
        <f>SUM(G34:K34)</f>
        <v>6</v>
      </c>
      <c r="M34" s="776"/>
      <c r="N34" s="625"/>
      <c r="O34" s="627"/>
      <c r="P34" s="625"/>
      <c r="Q34" s="625"/>
      <c r="R34" s="627"/>
      <c r="S34" s="776"/>
      <c r="T34" s="625"/>
      <c r="U34" s="627"/>
      <c r="V34" s="627"/>
      <c r="W34" s="628"/>
      <c r="X34" s="628"/>
      <c r="Y34" s="629"/>
      <c r="Z34" s="629">
        <f>SUM(Z35:Z37)</f>
        <v>1000000</v>
      </c>
      <c r="AA34" s="629"/>
      <c r="AB34" s="773"/>
      <c r="AC34" s="629">
        <f t="shared" ref="AC34:AE34" si="108">SUM(AC35:AC37)</f>
        <v>1000000</v>
      </c>
      <c r="AD34" s="629">
        <f t="shared" si="108"/>
        <v>0</v>
      </c>
      <c r="AE34" s="629">
        <f t="shared" si="108"/>
        <v>1000000</v>
      </c>
      <c r="AF34" s="776"/>
      <c r="AG34" s="629">
        <f t="shared" ref="AG34:AL34" si="109">SUM(AG35:AG37)</f>
        <v>350000</v>
      </c>
      <c r="AH34" s="629">
        <f t="shared" si="109"/>
        <v>350000</v>
      </c>
      <c r="AI34" s="629">
        <f t="shared" si="109"/>
        <v>150000</v>
      </c>
      <c r="AJ34" s="629">
        <f t="shared" si="109"/>
        <v>150000</v>
      </c>
      <c r="AK34" s="629">
        <f t="shared" si="109"/>
        <v>0</v>
      </c>
      <c r="AL34" s="629">
        <f t="shared" si="109"/>
        <v>1000000</v>
      </c>
      <c r="AM34" s="819">
        <f t="shared" si="16"/>
        <v>0</v>
      </c>
      <c r="AN34" s="629">
        <f t="shared" ref="AN34:AS34" si="110">SUM(AN35:AN37)</f>
        <v>0</v>
      </c>
      <c r="AO34" s="629">
        <f t="shared" si="110"/>
        <v>0</v>
      </c>
      <c r="AP34" s="629">
        <f t="shared" si="110"/>
        <v>0</v>
      </c>
      <c r="AQ34" s="629">
        <f t="shared" si="110"/>
        <v>0</v>
      </c>
      <c r="AR34" s="629">
        <f t="shared" si="110"/>
        <v>0</v>
      </c>
      <c r="AS34" s="629">
        <f t="shared" si="110"/>
        <v>0</v>
      </c>
      <c r="AT34" s="819"/>
      <c r="AU34" s="629">
        <f t="shared" si="17"/>
        <v>350000</v>
      </c>
      <c r="AV34" s="629">
        <f t="shared" si="18"/>
        <v>350000</v>
      </c>
      <c r="AW34" s="629">
        <f t="shared" si="19"/>
        <v>150000</v>
      </c>
      <c r="AX34" s="629">
        <f t="shared" si="20"/>
        <v>150000</v>
      </c>
      <c r="AY34" s="629">
        <f t="shared" si="21"/>
        <v>0</v>
      </c>
      <c r="AZ34" s="629">
        <f t="shared" si="22"/>
        <v>1000000</v>
      </c>
      <c r="BA34" s="774"/>
      <c r="BB34" s="629">
        <f t="shared" ref="BB34:BG34" si="111">SUM(BB35:BB37)</f>
        <v>0</v>
      </c>
      <c r="BC34" s="629">
        <f t="shared" si="111"/>
        <v>350000</v>
      </c>
      <c r="BD34" s="629">
        <f t="shared" si="111"/>
        <v>425000</v>
      </c>
      <c r="BE34" s="629">
        <f t="shared" si="111"/>
        <v>150000</v>
      </c>
      <c r="BF34" s="629">
        <f t="shared" si="111"/>
        <v>75000</v>
      </c>
      <c r="BG34" s="629">
        <f t="shared" si="111"/>
        <v>0</v>
      </c>
      <c r="BH34" s="629">
        <f t="shared" si="62"/>
        <v>1000000</v>
      </c>
      <c r="BI34" s="1549"/>
      <c r="BJ34" s="629">
        <f t="shared" ref="BJ34:BO34" si="112">SUM(BJ35:BJ37)</f>
        <v>0</v>
      </c>
      <c r="BK34" s="629">
        <f t="shared" si="112"/>
        <v>0</v>
      </c>
      <c r="BL34" s="629">
        <f t="shared" si="112"/>
        <v>0</v>
      </c>
      <c r="BM34" s="629">
        <f t="shared" si="112"/>
        <v>0</v>
      </c>
      <c r="BN34" s="629">
        <f t="shared" si="112"/>
        <v>0</v>
      </c>
      <c r="BO34" s="629">
        <f t="shared" si="94"/>
        <v>0</v>
      </c>
      <c r="BP34" s="629">
        <f t="shared" si="63"/>
        <v>0</v>
      </c>
      <c r="BQ34" s="599"/>
      <c r="BR34" s="629">
        <f t="shared" si="24"/>
        <v>0</v>
      </c>
      <c r="BS34" s="629">
        <f t="shared" si="25"/>
        <v>350000</v>
      </c>
      <c r="BT34" s="629">
        <f t="shared" si="26"/>
        <v>425000</v>
      </c>
      <c r="BU34" s="629">
        <f t="shared" si="27"/>
        <v>150000</v>
      </c>
      <c r="BV34" s="629">
        <f t="shared" si="28"/>
        <v>75000</v>
      </c>
      <c r="BW34" s="629">
        <f t="shared" si="29"/>
        <v>0</v>
      </c>
      <c r="BX34" s="629">
        <f t="shared" si="30"/>
        <v>1000000</v>
      </c>
      <c r="BZ34" s="1679">
        <f t="shared" ref="BZ34:CA34" si="113">SUM(BZ35:BZ37)</f>
        <v>0</v>
      </c>
      <c r="CA34" s="629">
        <f t="shared" si="113"/>
        <v>0</v>
      </c>
      <c r="CB34" s="1680">
        <f t="shared" si="95"/>
        <v>0</v>
      </c>
      <c r="CC34" s="1679">
        <f t="shared" si="96"/>
        <v>0</v>
      </c>
      <c r="CD34" s="1680">
        <f t="shared" si="97"/>
        <v>0</v>
      </c>
      <c r="CE34" s="1679">
        <f t="shared" si="98"/>
        <v>0</v>
      </c>
      <c r="CF34" s="1680">
        <f t="shared" si="99"/>
        <v>0</v>
      </c>
    </row>
    <row r="35" spans="1:84" s="602" customFormat="1" ht="15.75" customHeight="1" outlineLevel="1" x14ac:dyDescent="0.25">
      <c r="A35" s="538" t="s">
        <v>957</v>
      </c>
      <c r="B35" s="111" t="s">
        <v>821</v>
      </c>
      <c r="C35" s="111"/>
      <c r="D35" s="111"/>
      <c r="E35" s="111"/>
      <c r="F35" s="386" t="s">
        <v>745</v>
      </c>
      <c r="G35" s="295" t="s">
        <v>780</v>
      </c>
      <c r="H35" s="295" t="s">
        <v>780</v>
      </c>
      <c r="I35" s="662"/>
      <c r="J35" s="662"/>
      <c r="K35" s="647"/>
      <c r="L35" s="663"/>
      <c r="M35" s="646"/>
      <c r="N35" s="653" t="s">
        <v>83</v>
      </c>
      <c r="O35" s="580" t="s">
        <v>13</v>
      </c>
      <c r="P35" s="646" t="s">
        <v>682</v>
      </c>
      <c r="Q35" s="722">
        <f>+'9.3.2_Det. PA'!E67</f>
        <v>14</v>
      </c>
      <c r="R35" s="580"/>
      <c r="S35" s="646"/>
      <c r="T35" s="634" t="s">
        <v>741</v>
      </c>
      <c r="U35" s="637">
        <v>2</v>
      </c>
      <c r="V35" s="635"/>
      <c r="W35" s="637"/>
      <c r="X35" s="635"/>
      <c r="Y35" s="635">
        <v>200000</v>
      </c>
      <c r="Z35" s="637">
        <f>+Y35*U35</f>
        <v>400000</v>
      </c>
      <c r="AA35" s="653"/>
      <c r="AB35" s="778"/>
      <c r="AC35" s="637">
        <f>+Z35</f>
        <v>400000</v>
      </c>
      <c r="AD35" s="637"/>
      <c r="AE35" s="638">
        <f>SUM(AC35:AD35)</f>
        <v>400000</v>
      </c>
      <c r="AF35" s="646"/>
      <c r="AG35" s="637">
        <f>+$AC$35*50%</f>
        <v>200000</v>
      </c>
      <c r="AH35" s="637">
        <f>+$AC$35*50%</f>
        <v>200000</v>
      </c>
      <c r="AI35" s="637"/>
      <c r="AJ35" s="637"/>
      <c r="AK35" s="637"/>
      <c r="AL35" s="637">
        <f>SUM(AG35:AK35)</f>
        <v>400000</v>
      </c>
      <c r="AM35" s="819">
        <f t="shared" si="16"/>
        <v>0</v>
      </c>
      <c r="AN35" s="637"/>
      <c r="AO35" s="637"/>
      <c r="AP35" s="637"/>
      <c r="AQ35" s="637"/>
      <c r="AR35" s="637"/>
      <c r="AS35" s="637">
        <f>SUM(AN35:AR35)</f>
        <v>0</v>
      </c>
      <c r="AT35" s="819"/>
      <c r="AU35" s="637">
        <f t="shared" si="17"/>
        <v>200000</v>
      </c>
      <c r="AV35" s="637">
        <f t="shared" si="18"/>
        <v>200000</v>
      </c>
      <c r="AW35" s="637">
        <f t="shared" si="19"/>
        <v>0</v>
      </c>
      <c r="AX35" s="637">
        <f t="shared" si="20"/>
        <v>0</v>
      </c>
      <c r="AY35" s="637">
        <f t="shared" si="21"/>
        <v>0</v>
      </c>
      <c r="AZ35" s="637">
        <f t="shared" si="22"/>
        <v>400000</v>
      </c>
      <c r="BA35" s="774"/>
      <c r="BB35" s="637"/>
      <c r="BC35" s="637">
        <f>+$AC$35*50%</f>
        <v>200000</v>
      </c>
      <c r="BD35" s="637">
        <f>+$AC$35*50%</f>
        <v>200000</v>
      </c>
      <c r="BE35" s="637"/>
      <c r="BF35" s="637"/>
      <c r="BG35" s="637"/>
      <c r="BH35" s="637">
        <f t="shared" si="62"/>
        <v>400000</v>
      </c>
      <c r="BI35" s="1549"/>
      <c r="BJ35" s="637"/>
      <c r="BK35" s="637"/>
      <c r="BL35" s="637"/>
      <c r="BM35" s="637"/>
      <c r="BN35" s="637"/>
      <c r="BO35" s="637">
        <f t="shared" si="94"/>
        <v>0</v>
      </c>
      <c r="BP35" s="637">
        <f t="shared" si="63"/>
        <v>0</v>
      </c>
      <c r="BR35" s="637">
        <f t="shared" si="24"/>
        <v>0</v>
      </c>
      <c r="BS35" s="637">
        <f t="shared" si="25"/>
        <v>200000</v>
      </c>
      <c r="BT35" s="637">
        <f t="shared" si="26"/>
        <v>200000</v>
      </c>
      <c r="BU35" s="637">
        <f t="shared" si="27"/>
        <v>0</v>
      </c>
      <c r="BV35" s="637">
        <f t="shared" si="28"/>
        <v>0</v>
      </c>
      <c r="BW35" s="637">
        <f t="shared" si="29"/>
        <v>0</v>
      </c>
      <c r="BX35" s="637">
        <f t="shared" si="30"/>
        <v>400000</v>
      </c>
      <c r="BZ35" s="1673"/>
      <c r="CA35" s="1674"/>
      <c r="CB35" s="1675">
        <f t="shared" si="95"/>
        <v>0</v>
      </c>
      <c r="CC35" s="1673">
        <f t="shared" si="96"/>
        <v>0</v>
      </c>
      <c r="CD35" s="1675">
        <f t="shared" si="97"/>
        <v>0</v>
      </c>
      <c r="CE35" s="1673">
        <f t="shared" si="98"/>
        <v>0</v>
      </c>
      <c r="CF35" s="1675">
        <f t="shared" si="99"/>
        <v>0</v>
      </c>
    </row>
    <row r="36" spans="1:84" s="602" customFormat="1" ht="15.75" customHeight="1" outlineLevel="1" x14ac:dyDescent="0.25">
      <c r="A36" s="538" t="s">
        <v>958</v>
      </c>
      <c r="B36" s="111" t="s">
        <v>822</v>
      </c>
      <c r="C36" s="111"/>
      <c r="D36" s="111"/>
      <c r="E36" s="111"/>
      <c r="F36" s="386" t="s">
        <v>745</v>
      </c>
      <c r="G36" s="295" t="s">
        <v>780</v>
      </c>
      <c r="H36" s="295" t="s">
        <v>780</v>
      </c>
      <c r="I36" s="662"/>
      <c r="J36" s="662"/>
      <c r="K36" s="647"/>
      <c r="L36" s="663"/>
      <c r="M36" s="646"/>
      <c r="N36" s="653" t="s">
        <v>83</v>
      </c>
      <c r="O36" s="580" t="s">
        <v>13</v>
      </c>
      <c r="P36" s="646" t="s">
        <v>682</v>
      </c>
      <c r="Q36" s="722">
        <f>+'9.3.2_Det. PA'!E68</f>
        <v>15</v>
      </c>
      <c r="R36" s="780"/>
      <c r="S36" s="646"/>
      <c r="T36" s="634" t="s">
        <v>741</v>
      </c>
      <c r="U36" s="637">
        <v>2</v>
      </c>
      <c r="V36" s="635"/>
      <c r="W36" s="637"/>
      <c r="X36" s="635"/>
      <c r="Y36" s="635">
        <v>150000</v>
      </c>
      <c r="Z36" s="637">
        <f>+Y36*U36</f>
        <v>300000</v>
      </c>
      <c r="AA36" s="653"/>
      <c r="AB36" s="778"/>
      <c r="AC36" s="637">
        <f>+Z36</f>
        <v>300000</v>
      </c>
      <c r="AD36" s="637"/>
      <c r="AE36" s="638">
        <f>SUM(AC36:AD36)</f>
        <v>300000</v>
      </c>
      <c r="AF36" s="646"/>
      <c r="AG36" s="637">
        <f>+$AC$36*50%</f>
        <v>150000</v>
      </c>
      <c r="AH36" s="637">
        <f>+$AC$36*50%</f>
        <v>150000</v>
      </c>
      <c r="AI36" s="637"/>
      <c r="AJ36" s="637"/>
      <c r="AK36" s="637"/>
      <c r="AL36" s="637">
        <f>SUM(AG36:AK36)</f>
        <v>300000</v>
      </c>
      <c r="AM36" s="819">
        <f t="shared" si="16"/>
        <v>0</v>
      </c>
      <c r="AN36" s="637"/>
      <c r="AO36" s="637"/>
      <c r="AP36" s="637"/>
      <c r="AQ36" s="637"/>
      <c r="AR36" s="637"/>
      <c r="AS36" s="637">
        <f>SUM(AN36:AR36)</f>
        <v>0</v>
      </c>
      <c r="AT36" s="819"/>
      <c r="AU36" s="637">
        <f t="shared" si="17"/>
        <v>150000</v>
      </c>
      <c r="AV36" s="637">
        <f t="shared" si="18"/>
        <v>150000</v>
      </c>
      <c r="AW36" s="637">
        <f t="shared" si="19"/>
        <v>0</v>
      </c>
      <c r="AX36" s="637">
        <f t="shared" si="20"/>
        <v>0</v>
      </c>
      <c r="AY36" s="637">
        <f t="shared" si="21"/>
        <v>0</v>
      </c>
      <c r="AZ36" s="637">
        <f t="shared" si="22"/>
        <v>300000</v>
      </c>
      <c r="BA36" s="774"/>
      <c r="BB36" s="637"/>
      <c r="BC36" s="637">
        <f>+$AC$36*50%</f>
        <v>150000</v>
      </c>
      <c r="BD36" s="637">
        <f>+$AC$36*50%</f>
        <v>150000</v>
      </c>
      <c r="BE36" s="637"/>
      <c r="BF36" s="637"/>
      <c r="BG36" s="637"/>
      <c r="BH36" s="637">
        <f t="shared" si="62"/>
        <v>300000</v>
      </c>
      <c r="BI36" s="1549"/>
      <c r="BJ36" s="637"/>
      <c r="BK36" s="637"/>
      <c r="BL36" s="637"/>
      <c r="BM36" s="637"/>
      <c r="BN36" s="637"/>
      <c r="BO36" s="637">
        <f t="shared" si="94"/>
        <v>0</v>
      </c>
      <c r="BP36" s="637">
        <f t="shared" si="63"/>
        <v>0</v>
      </c>
      <c r="BR36" s="637">
        <f t="shared" si="24"/>
        <v>0</v>
      </c>
      <c r="BS36" s="637">
        <f t="shared" si="25"/>
        <v>150000</v>
      </c>
      <c r="BT36" s="637">
        <f t="shared" si="26"/>
        <v>150000</v>
      </c>
      <c r="BU36" s="637">
        <f t="shared" si="27"/>
        <v>0</v>
      </c>
      <c r="BV36" s="637">
        <f t="shared" si="28"/>
        <v>0</v>
      </c>
      <c r="BW36" s="637">
        <f t="shared" si="29"/>
        <v>0</v>
      </c>
      <c r="BX36" s="637">
        <f t="shared" si="30"/>
        <v>300000</v>
      </c>
      <c r="BZ36" s="1673"/>
      <c r="CA36" s="1674"/>
      <c r="CB36" s="1675">
        <f t="shared" si="95"/>
        <v>0</v>
      </c>
      <c r="CC36" s="1673">
        <f t="shared" si="96"/>
        <v>0</v>
      </c>
      <c r="CD36" s="1675">
        <f t="shared" si="97"/>
        <v>0</v>
      </c>
      <c r="CE36" s="1673">
        <f t="shared" si="98"/>
        <v>0</v>
      </c>
      <c r="CF36" s="1675">
        <f t="shared" si="99"/>
        <v>0</v>
      </c>
    </row>
    <row r="37" spans="1:84" ht="15.75" customHeight="1" outlineLevel="1" x14ac:dyDescent="0.25">
      <c r="A37" s="538" t="s">
        <v>959</v>
      </c>
      <c r="B37" s="536" t="s">
        <v>823</v>
      </c>
      <c r="C37" s="536"/>
      <c r="D37" s="536"/>
      <c r="E37" s="646"/>
      <c r="F37" s="386" t="s">
        <v>745</v>
      </c>
      <c r="G37" s="662"/>
      <c r="H37" s="662"/>
      <c r="I37" s="295" t="s">
        <v>780</v>
      </c>
      <c r="J37" s="295" t="s">
        <v>780</v>
      </c>
      <c r="K37" s="632"/>
      <c r="L37" s="663"/>
      <c r="M37" s="646"/>
      <c r="N37" s="653" t="s">
        <v>83</v>
      </c>
      <c r="O37" s="580" t="s">
        <v>13</v>
      </c>
      <c r="P37" s="646" t="s">
        <v>682</v>
      </c>
      <c r="Q37" s="722">
        <f>+'9.3.2_Det. PA'!E66</f>
        <v>13</v>
      </c>
      <c r="R37" s="653"/>
      <c r="S37" s="646"/>
      <c r="T37" s="634" t="s">
        <v>742</v>
      </c>
      <c r="U37" s="635">
        <v>2</v>
      </c>
      <c r="V37" s="651"/>
      <c r="W37" s="636"/>
      <c r="X37" s="636"/>
      <c r="Y37" s="635">
        <v>150000</v>
      </c>
      <c r="Z37" s="637">
        <f>+U37*Y37</f>
        <v>300000</v>
      </c>
      <c r="AA37" s="777"/>
      <c r="AB37" s="778"/>
      <c r="AC37" s="637">
        <f>+Z37</f>
        <v>300000</v>
      </c>
      <c r="AD37" s="637"/>
      <c r="AE37" s="638">
        <f>SUM(AC37:AD37)</f>
        <v>300000</v>
      </c>
      <c r="AF37" s="646"/>
      <c r="AG37" s="637"/>
      <c r="AH37" s="637"/>
      <c r="AI37" s="637">
        <f>+AC37*50%</f>
        <v>150000</v>
      </c>
      <c r="AJ37" s="637">
        <f>+AC37*50%</f>
        <v>150000</v>
      </c>
      <c r="AK37" s="637"/>
      <c r="AL37" s="637">
        <f>SUM(AG37:AK37)</f>
        <v>300000</v>
      </c>
      <c r="AM37" s="819">
        <f t="shared" si="16"/>
        <v>0</v>
      </c>
      <c r="AN37" s="637"/>
      <c r="AO37" s="637"/>
      <c r="AP37" s="637"/>
      <c r="AQ37" s="637"/>
      <c r="AR37" s="637"/>
      <c r="AS37" s="637">
        <f>SUM(AN37:AR37)</f>
        <v>0</v>
      </c>
      <c r="AT37" s="819"/>
      <c r="AU37" s="637">
        <f t="shared" si="17"/>
        <v>0</v>
      </c>
      <c r="AV37" s="637">
        <f t="shared" si="18"/>
        <v>0</v>
      </c>
      <c r="AW37" s="637">
        <f t="shared" si="19"/>
        <v>150000</v>
      </c>
      <c r="AX37" s="637">
        <f t="shared" si="20"/>
        <v>150000</v>
      </c>
      <c r="AY37" s="637">
        <f t="shared" si="21"/>
        <v>0</v>
      </c>
      <c r="AZ37" s="637">
        <f t="shared" si="22"/>
        <v>300000</v>
      </c>
      <c r="BA37" s="774"/>
      <c r="BB37" s="637"/>
      <c r="BC37" s="637"/>
      <c r="BD37" s="637">
        <f>+$AC$37*25%</f>
        <v>75000</v>
      </c>
      <c r="BE37" s="637">
        <f>+$AC$37*50%</f>
        <v>150000</v>
      </c>
      <c r="BF37" s="637">
        <f>+$AC$37*25%</f>
        <v>75000</v>
      </c>
      <c r="BG37" s="637"/>
      <c r="BH37" s="637">
        <f t="shared" si="62"/>
        <v>300000</v>
      </c>
      <c r="BI37" s="1549"/>
      <c r="BJ37" s="637"/>
      <c r="BK37" s="637"/>
      <c r="BL37" s="637"/>
      <c r="BM37" s="637"/>
      <c r="BN37" s="637"/>
      <c r="BO37" s="637">
        <f t="shared" si="94"/>
        <v>0</v>
      </c>
      <c r="BP37" s="637">
        <f t="shared" si="63"/>
        <v>0</v>
      </c>
      <c r="BR37" s="637">
        <f t="shared" si="24"/>
        <v>0</v>
      </c>
      <c r="BS37" s="637">
        <f t="shared" si="25"/>
        <v>0</v>
      </c>
      <c r="BT37" s="637">
        <f t="shared" si="26"/>
        <v>75000</v>
      </c>
      <c r="BU37" s="637">
        <f t="shared" si="27"/>
        <v>150000</v>
      </c>
      <c r="BV37" s="637">
        <f t="shared" si="28"/>
        <v>75000</v>
      </c>
      <c r="BW37" s="637">
        <f t="shared" si="29"/>
        <v>0</v>
      </c>
      <c r="BX37" s="637">
        <f t="shared" si="30"/>
        <v>300000</v>
      </c>
      <c r="BZ37" s="1673"/>
      <c r="CA37" s="1674"/>
      <c r="CB37" s="1675">
        <f t="shared" si="95"/>
        <v>0</v>
      </c>
      <c r="CC37" s="1673">
        <f t="shared" si="96"/>
        <v>0</v>
      </c>
      <c r="CD37" s="1675">
        <f t="shared" si="97"/>
        <v>0</v>
      </c>
      <c r="CE37" s="1673">
        <f t="shared" si="98"/>
        <v>0</v>
      </c>
      <c r="CF37" s="1675">
        <f t="shared" si="99"/>
        <v>0</v>
      </c>
    </row>
    <row r="38" spans="1:84" s="630" customFormat="1" ht="30.75" customHeight="1" x14ac:dyDescent="0.25">
      <c r="A38" s="624" t="s">
        <v>945</v>
      </c>
      <c r="B38" s="495" t="s">
        <v>1160</v>
      </c>
      <c r="C38" s="495"/>
      <c r="D38" s="495"/>
      <c r="E38" s="1405"/>
      <c r="F38" s="625" t="s">
        <v>1370</v>
      </c>
      <c r="G38" s="626">
        <v>1</v>
      </c>
      <c r="H38" s="626"/>
      <c r="I38" s="626"/>
      <c r="J38" s="626"/>
      <c r="K38" s="626"/>
      <c r="L38" s="626">
        <f>SUM(G38:K38)</f>
        <v>1</v>
      </c>
      <c r="M38" s="776"/>
      <c r="N38" s="625"/>
      <c r="O38" s="627"/>
      <c r="P38" s="625"/>
      <c r="Q38" s="625"/>
      <c r="R38" s="627"/>
      <c r="S38" s="776"/>
      <c r="T38" s="625"/>
      <c r="U38" s="627"/>
      <c r="V38" s="627"/>
      <c r="W38" s="628"/>
      <c r="X38" s="628"/>
      <c r="Y38" s="629"/>
      <c r="Z38" s="629">
        <f>+Z39</f>
        <v>300000</v>
      </c>
      <c r="AA38" s="629"/>
      <c r="AB38" s="773"/>
      <c r="AC38" s="629">
        <f t="shared" ref="AC38:AE38" si="114">+AC39</f>
        <v>300000</v>
      </c>
      <c r="AD38" s="629">
        <f t="shared" si="114"/>
        <v>0</v>
      </c>
      <c r="AE38" s="629">
        <f t="shared" si="114"/>
        <v>300000</v>
      </c>
      <c r="AF38" s="776"/>
      <c r="AG38" s="629">
        <f t="shared" ref="AG38:BG38" si="115">+AG39</f>
        <v>300000</v>
      </c>
      <c r="AH38" s="629">
        <f t="shared" si="115"/>
        <v>0</v>
      </c>
      <c r="AI38" s="629">
        <f t="shared" si="115"/>
        <v>0</v>
      </c>
      <c r="AJ38" s="629">
        <f t="shared" si="115"/>
        <v>0</v>
      </c>
      <c r="AK38" s="629">
        <f t="shared" si="115"/>
        <v>0</v>
      </c>
      <c r="AL38" s="629">
        <f t="shared" si="115"/>
        <v>300000</v>
      </c>
      <c r="AM38" s="819">
        <f t="shared" si="16"/>
        <v>0</v>
      </c>
      <c r="AN38" s="629">
        <f t="shared" si="115"/>
        <v>0</v>
      </c>
      <c r="AO38" s="629">
        <f t="shared" si="115"/>
        <v>0</v>
      </c>
      <c r="AP38" s="629">
        <f t="shared" si="115"/>
        <v>0</v>
      </c>
      <c r="AQ38" s="629">
        <f t="shared" si="115"/>
        <v>0</v>
      </c>
      <c r="AR38" s="629">
        <f t="shared" si="115"/>
        <v>0</v>
      </c>
      <c r="AS38" s="629">
        <f t="shared" si="115"/>
        <v>0</v>
      </c>
      <c r="AT38" s="819"/>
      <c r="AU38" s="629">
        <f t="shared" si="17"/>
        <v>300000</v>
      </c>
      <c r="AV38" s="629">
        <f t="shared" si="18"/>
        <v>0</v>
      </c>
      <c r="AW38" s="629">
        <f t="shared" si="19"/>
        <v>0</v>
      </c>
      <c r="AX38" s="629">
        <f t="shared" si="20"/>
        <v>0</v>
      </c>
      <c r="AY38" s="629">
        <f t="shared" si="21"/>
        <v>0</v>
      </c>
      <c r="AZ38" s="629">
        <f t="shared" si="22"/>
        <v>300000</v>
      </c>
      <c r="BA38" s="774"/>
      <c r="BB38" s="629">
        <f t="shared" si="115"/>
        <v>0</v>
      </c>
      <c r="BC38" s="629">
        <f t="shared" si="115"/>
        <v>300000</v>
      </c>
      <c r="BD38" s="629">
        <f t="shared" si="115"/>
        <v>0</v>
      </c>
      <c r="BE38" s="629">
        <f t="shared" si="115"/>
        <v>0</v>
      </c>
      <c r="BF38" s="629">
        <f t="shared" si="115"/>
        <v>0</v>
      </c>
      <c r="BG38" s="629">
        <f t="shared" si="115"/>
        <v>0</v>
      </c>
      <c r="BH38" s="629">
        <f t="shared" si="62"/>
        <v>300000</v>
      </c>
      <c r="BI38" s="1549"/>
      <c r="BJ38" s="629">
        <f t="shared" ref="BJ38:BO38" si="116">+BJ39</f>
        <v>0</v>
      </c>
      <c r="BK38" s="629">
        <f t="shared" si="116"/>
        <v>0</v>
      </c>
      <c r="BL38" s="629">
        <f t="shared" si="116"/>
        <v>0</v>
      </c>
      <c r="BM38" s="629">
        <f t="shared" si="116"/>
        <v>0</v>
      </c>
      <c r="BN38" s="629">
        <f t="shared" si="116"/>
        <v>0</v>
      </c>
      <c r="BO38" s="629">
        <f t="shared" si="94"/>
        <v>0</v>
      </c>
      <c r="BP38" s="629">
        <f t="shared" si="63"/>
        <v>0</v>
      </c>
      <c r="BQ38" s="599"/>
      <c r="BR38" s="629">
        <f t="shared" si="24"/>
        <v>0</v>
      </c>
      <c r="BS38" s="629">
        <f t="shared" si="25"/>
        <v>300000</v>
      </c>
      <c r="BT38" s="629">
        <f t="shared" si="26"/>
        <v>0</v>
      </c>
      <c r="BU38" s="629">
        <f t="shared" si="27"/>
        <v>0</v>
      </c>
      <c r="BV38" s="629">
        <f t="shared" si="28"/>
        <v>0</v>
      </c>
      <c r="BW38" s="629">
        <f t="shared" si="29"/>
        <v>0</v>
      </c>
      <c r="BX38" s="629">
        <f t="shared" si="30"/>
        <v>300000</v>
      </c>
      <c r="BZ38" s="1679">
        <f t="shared" ref="BZ38:CA38" si="117">+BZ39</f>
        <v>0</v>
      </c>
      <c r="CA38" s="629">
        <f t="shared" si="117"/>
        <v>0</v>
      </c>
      <c r="CB38" s="1680">
        <f t="shared" si="95"/>
        <v>0</v>
      </c>
      <c r="CC38" s="1679">
        <f t="shared" si="96"/>
        <v>0</v>
      </c>
      <c r="CD38" s="1680">
        <f t="shared" si="97"/>
        <v>0</v>
      </c>
      <c r="CE38" s="1679">
        <f t="shared" si="98"/>
        <v>0</v>
      </c>
      <c r="CF38" s="1680">
        <f t="shared" si="99"/>
        <v>0</v>
      </c>
    </row>
    <row r="39" spans="1:84" ht="30" customHeight="1" outlineLevel="1" x14ac:dyDescent="0.25">
      <c r="A39" s="538" t="s">
        <v>960</v>
      </c>
      <c r="B39" s="536" t="s">
        <v>743</v>
      </c>
      <c r="C39" s="536"/>
      <c r="D39" s="536"/>
      <c r="E39" s="646"/>
      <c r="F39" s="386" t="s">
        <v>646</v>
      </c>
      <c r="G39" s="295" t="s">
        <v>780</v>
      </c>
      <c r="H39" s="662"/>
      <c r="I39" s="662"/>
      <c r="J39" s="662"/>
      <c r="K39" s="632"/>
      <c r="L39" s="663"/>
      <c r="M39" s="646"/>
      <c r="N39" s="664" t="s">
        <v>83</v>
      </c>
      <c r="O39" s="580" t="s">
        <v>13</v>
      </c>
      <c r="P39" s="649" t="s">
        <v>682</v>
      </c>
      <c r="Q39" s="722">
        <f>+'9.3.2_Det. PA'!E69</f>
        <v>16</v>
      </c>
      <c r="R39" s="664"/>
      <c r="S39" s="646"/>
      <c r="T39" s="760" t="s">
        <v>734</v>
      </c>
      <c r="U39" s="584">
        <v>4</v>
      </c>
      <c r="V39" s="665"/>
      <c r="W39" s="666"/>
      <c r="X39" s="666"/>
      <c r="Y39" s="584">
        <f>+Z39/U39</f>
        <v>75000</v>
      </c>
      <c r="Z39" s="585">
        <v>300000</v>
      </c>
      <c r="AA39" s="781"/>
      <c r="AB39" s="782"/>
      <c r="AC39" s="585">
        <f t="shared" ref="AC39" si="118">+Z39</f>
        <v>300000</v>
      </c>
      <c r="AD39" s="585"/>
      <c r="AE39" s="587">
        <f>SUM(AC39:AD39)</f>
        <v>300000</v>
      </c>
      <c r="AF39" s="649"/>
      <c r="AG39" s="585">
        <f>+AC39*100%</f>
        <v>300000</v>
      </c>
      <c r="AH39" s="585"/>
      <c r="AI39" s="585"/>
      <c r="AJ39" s="585"/>
      <c r="AK39" s="585"/>
      <c r="AL39" s="585">
        <f>SUM(AG39:AK39)</f>
        <v>300000</v>
      </c>
      <c r="AM39" s="819">
        <f t="shared" si="16"/>
        <v>0</v>
      </c>
      <c r="AN39" s="585">
        <f>+AJ39*100%</f>
        <v>0</v>
      </c>
      <c r="AO39" s="585"/>
      <c r="AP39" s="585"/>
      <c r="AQ39" s="585"/>
      <c r="AR39" s="585"/>
      <c r="AS39" s="585">
        <f>SUM(AN39:AR39)</f>
        <v>0</v>
      </c>
      <c r="AT39" s="819"/>
      <c r="AU39" s="585">
        <f t="shared" si="17"/>
        <v>300000</v>
      </c>
      <c r="AV39" s="585">
        <f t="shared" si="18"/>
        <v>0</v>
      </c>
      <c r="AW39" s="585">
        <f t="shared" si="19"/>
        <v>0</v>
      </c>
      <c r="AX39" s="585">
        <f t="shared" si="20"/>
        <v>0</v>
      </c>
      <c r="AY39" s="585">
        <f t="shared" si="21"/>
        <v>0</v>
      </c>
      <c r="AZ39" s="585">
        <f t="shared" si="22"/>
        <v>300000</v>
      </c>
      <c r="BA39" s="774"/>
      <c r="BB39" s="585"/>
      <c r="BC39" s="585">
        <f>+AC39</f>
        <v>300000</v>
      </c>
      <c r="BD39" s="585"/>
      <c r="BE39" s="585"/>
      <c r="BF39" s="585"/>
      <c r="BG39" s="585"/>
      <c r="BH39" s="585">
        <f t="shared" si="62"/>
        <v>300000</v>
      </c>
      <c r="BI39" s="1549"/>
      <c r="BJ39" s="585"/>
      <c r="BK39" s="585">
        <f>+AK39</f>
        <v>0</v>
      </c>
      <c r="BL39" s="585"/>
      <c r="BM39" s="585"/>
      <c r="BN39" s="585"/>
      <c r="BO39" s="585">
        <f t="shared" si="94"/>
        <v>0</v>
      </c>
      <c r="BP39" s="585">
        <f t="shared" si="63"/>
        <v>0</v>
      </c>
      <c r="BR39" s="585">
        <f t="shared" si="24"/>
        <v>0</v>
      </c>
      <c r="BS39" s="585">
        <f t="shared" si="25"/>
        <v>300000</v>
      </c>
      <c r="BT39" s="585">
        <f t="shared" si="26"/>
        <v>0</v>
      </c>
      <c r="BU39" s="585">
        <f t="shared" si="27"/>
        <v>0</v>
      </c>
      <c r="BV39" s="585">
        <f t="shared" si="28"/>
        <v>0</v>
      </c>
      <c r="BW39" s="585">
        <f t="shared" si="29"/>
        <v>0</v>
      </c>
      <c r="BX39" s="585">
        <f t="shared" si="30"/>
        <v>300000</v>
      </c>
      <c r="BZ39" s="1682"/>
      <c r="CA39" s="1486"/>
      <c r="CB39" s="1683">
        <f t="shared" si="95"/>
        <v>0</v>
      </c>
      <c r="CC39" s="1682">
        <f t="shared" si="96"/>
        <v>0</v>
      </c>
      <c r="CD39" s="1683">
        <f t="shared" si="97"/>
        <v>0</v>
      </c>
      <c r="CE39" s="1682">
        <f t="shared" si="98"/>
        <v>0</v>
      </c>
      <c r="CF39" s="1683">
        <f t="shared" si="99"/>
        <v>0</v>
      </c>
    </row>
    <row r="40" spans="1:84" s="617" customFormat="1" ht="15.75" customHeight="1" x14ac:dyDescent="0.25">
      <c r="A40" s="611" t="s">
        <v>773</v>
      </c>
      <c r="B40" s="612" t="s">
        <v>774</v>
      </c>
      <c r="C40" s="612"/>
      <c r="D40" s="612"/>
      <c r="E40" s="761"/>
      <c r="F40" s="613"/>
      <c r="G40" s="613"/>
      <c r="H40" s="613"/>
      <c r="I40" s="613"/>
      <c r="J40" s="613"/>
      <c r="K40" s="613"/>
      <c r="L40" s="613"/>
      <c r="M40" s="772"/>
      <c r="N40" s="613"/>
      <c r="O40" s="614"/>
      <c r="P40" s="613"/>
      <c r="Q40" s="613"/>
      <c r="R40" s="614"/>
      <c r="S40" s="772"/>
      <c r="T40" s="613"/>
      <c r="U40" s="614"/>
      <c r="V40" s="614"/>
      <c r="W40" s="615"/>
      <c r="X40" s="615"/>
      <c r="Y40" s="613"/>
      <c r="Z40" s="616">
        <f>+Z41+Z77+Z125</f>
        <v>50400600</v>
      </c>
      <c r="AA40" s="616"/>
      <c r="AB40" s="773"/>
      <c r="AC40" s="616">
        <f>+AC41+AC77+AC125</f>
        <v>50400600</v>
      </c>
      <c r="AD40" s="616">
        <f>+AD41+AD77+AD125</f>
        <v>0</v>
      </c>
      <c r="AE40" s="616">
        <f>+AE41+AE77+AE125</f>
        <v>50400600</v>
      </c>
      <c r="AF40" s="775"/>
      <c r="AG40" s="616">
        <f t="shared" ref="AG40:AL40" si="119">+AG41+AG77+AG125</f>
        <v>12024715.300000001</v>
      </c>
      <c r="AH40" s="616">
        <f t="shared" si="119"/>
        <v>22550384.700000003</v>
      </c>
      <c r="AI40" s="616">
        <f t="shared" si="119"/>
        <v>8511500</v>
      </c>
      <c r="AJ40" s="616">
        <f t="shared" si="119"/>
        <v>3657000</v>
      </c>
      <c r="AK40" s="616">
        <f t="shared" si="119"/>
        <v>3657000</v>
      </c>
      <c r="AL40" s="616">
        <f t="shared" si="119"/>
        <v>50400600</v>
      </c>
      <c r="AM40" s="819">
        <f t="shared" si="16"/>
        <v>0</v>
      </c>
      <c r="AN40" s="616">
        <f t="shared" ref="AN40:AS40" si="120">+AN41+AN77+AN125</f>
        <v>0</v>
      </c>
      <c r="AO40" s="616">
        <f t="shared" si="120"/>
        <v>0</v>
      </c>
      <c r="AP40" s="616">
        <f t="shared" si="120"/>
        <v>0</v>
      </c>
      <c r="AQ40" s="616">
        <f t="shared" si="120"/>
        <v>0</v>
      </c>
      <c r="AR40" s="616">
        <f t="shared" si="120"/>
        <v>0</v>
      </c>
      <c r="AS40" s="616">
        <f t="shared" si="120"/>
        <v>0</v>
      </c>
      <c r="AT40" s="819"/>
      <c r="AU40" s="616">
        <f t="shared" si="17"/>
        <v>12024715.300000001</v>
      </c>
      <c r="AV40" s="616">
        <f t="shared" si="18"/>
        <v>22550384.700000003</v>
      </c>
      <c r="AW40" s="616">
        <f t="shared" si="19"/>
        <v>8511500</v>
      </c>
      <c r="AX40" s="616">
        <f t="shared" si="20"/>
        <v>3657000</v>
      </c>
      <c r="AY40" s="616">
        <f t="shared" si="21"/>
        <v>3657000</v>
      </c>
      <c r="AZ40" s="616">
        <f t="shared" si="22"/>
        <v>50400600</v>
      </c>
      <c r="BA40" s="774"/>
      <c r="BB40" s="616">
        <f t="shared" ref="BB40:BG40" si="121">+BB41+BB77+BB125</f>
        <v>0</v>
      </c>
      <c r="BC40" s="616">
        <f t="shared" si="121"/>
        <v>18776293.07</v>
      </c>
      <c r="BD40" s="616">
        <f t="shared" si="121"/>
        <v>12425097.530000001</v>
      </c>
      <c r="BE40" s="616">
        <f t="shared" si="121"/>
        <v>11599209.4</v>
      </c>
      <c r="BF40" s="616">
        <f t="shared" si="121"/>
        <v>3871500</v>
      </c>
      <c r="BG40" s="616">
        <f t="shared" si="121"/>
        <v>3728500</v>
      </c>
      <c r="BH40" s="616">
        <f t="shared" si="62"/>
        <v>50400600</v>
      </c>
      <c r="BI40" s="1549"/>
      <c r="BJ40" s="616">
        <f t="shared" ref="BJ40:BO40" si="122">+BJ41+BJ77+BJ125</f>
        <v>0</v>
      </c>
      <c r="BK40" s="616">
        <f t="shared" si="122"/>
        <v>0</v>
      </c>
      <c r="BL40" s="616">
        <f t="shared" si="122"/>
        <v>0</v>
      </c>
      <c r="BM40" s="616">
        <f t="shared" si="122"/>
        <v>0</v>
      </c>
      <c r="BN40" s="616">
        <f t="shared" si="122"/>
        <v>0</v>
      </c>
      <c r="BO40" s="616">
        <f t="shared" si="94"/>
        <v>0</v>
      </c>
      <c r="BP40" s="616">
        <f t="shared" si="63"/>
        <v>0</v>
      </c>
      <c r="BR40" s="616">
        <f t="shared" si="24"/>
        <v>0</v>
      </c>
      <c r="BS40" s="616">
        <f t="shared" si="25"/>
        <v>18776293.07</v>
      </c>
      <c r="BT40" s="616">
        <f t="shared" si="26"/>
        <v>12425097.530000001</v>
      </c>
      <c r="BU40" s="616">
        <f t="shared" si="27"/>
        <v>11599209.4</v>
      </c>
      <c r="BV40" s="616">
        <f t="shared" si="28"/>
        <v>3871500</v>
      </c>
      <c r="BW40" s="616">
        <f t="shared" si="29"/>
        <v>3728500</v>
      </c>
      <c r="BX40" s="616">
        <f t="shared" si="30"/>
        <v>50400600</v>
      </c>
      <c r="BZ40" s="1672">
        <f>+BZ41+BZ77+BZ125</f>
        <v>0</v>
      </c>
      <c r="CA40" s="616">
        <f>+CA41+CA77+CA125</f>
        <v>0</v>
      </c>
      <c r="CB40" s="1671">
        <f t="shared" si="95"/>
        <v>0</v>
      </c>
      <c r="CC40" s="1672">
        <f t="shared" si="96"/>
        <v>0</v>
      </c>
      <c r="CD40" s="1671">
        <f t="shared" si="97"/>
        <v>0</v>
      </c>
      <c r="CE40" s="1672">
        <f t="shared" si="98"/>
        <v>0</v>
      </c>
      <c r="CF40" s="1671">
        <f t="shared" si="99"/>
        <v>0</v>
      </c>
    </row>
    <row r="41" spans="1:84" s="673" customFormat="1" ht="35.25" customHeight="1" collapsed="1" x14ac:dyDescent="0.25">
      <c r="A41" s="667" t="s">
        <v>123</v>
      </c>
      <c r="B41" s="496" t="s">
        <v>1161</v>
      </c>
      <c r="C41" s="496"/>
      <c r="D41" s="496"/>
      <c r="E41" s="1398"/>
      <c r="F41" s="668" t="s">
        <v>1004</v>
      </c>
      <c r="G41" s="626"/>
      <c r="H41" s="626"/>
      <c r="I41" s="626">
        <v>1</v>
      </c>
      <c r="J41" s="626"/>
      <c r="K41" s="626"/>
      <c r="L41" s="626">
        <f>SUM(G41:K41)</f>
        <v>1</v>
      </c>
      <c r="M41" s="783"/>
      <c r="N41" s="668"/>
      <c r="O41" s="669"/>
      <c r="P41" s="668"/>
      <c r="Q41" s="668"/>
      <c r="R41" s="669"/>
      <c r="S41" s="783"/>
      <c r="T41" s="668"/>
      <c r="U41" s="669"/>
      <c r="V41" s="669"/>
      <c r="W41" s="670"/>
      <c r="X41" s="670"/>
      <c r="Y41" s="671"/>
      <c r="Z41" s="671">
        <f>+Z45+Z62+Z69+Z76</f>
        <v>27500000</v>
      </c>
      <c r="AA41" s="672"/>
      <c r="AB41" s="784"/>
      <c r="AC41" s="671">
        <f>+AC45+AC62+AC69+AC76</f>
        <v>27500000</v>
      </c>
      <c r="AD41" s="671">
        <f>+AD45+AD62+AD69+AD76</f>
        <v>0</v>
      </c>
      <c r="AE41" s="671">
        <f>+AE45+AE62+AE69+AE76</f>
        <v>27500000</v>
      </c>
      <c r="AF41" s="783"/>
      <c r="AG41" s="671">
        <f t="shared" ref="AG41:AL41" si="123">+AG45+AG62+AG69+AG76</f>
        <v>7783175.3000000007</v>
      </c>
      <c r="AH41" s="671">
        <f t="shared" si="123"/>
        <v>15005324.700000001</v>
      </c>
      <c r="AI41" s="671">
        <f t="shared" si="123"/>
        <v>4711500</v>
      </c>
      <c r="AJ41" s="671">
        <f t="shared" si="123"/>
        <v>0</v>
      </c>
      <c r="AK41" s="671">
        <f t="shared" si="123"/>
        <v>0</v>
      </c>
      <c r="AL41" s="671">
        <f t="shared" si="123"/>
        <v>27500000</v>
      </c>
      <c r="AM41" s="819">
        <f t="shared" si="16"/>
        <v>0</v>
      </c>
      <c r="AN41" s="671">
        <f t="shared" ref="AN41:AS41" si="124">+AN45+AN62+AN69+AN76</f>
        <v>0</v>
      </c>
      <c r="AO41" s="671">
        <f t="shared" si="124"/>
        <v>0</v>
      </c>
      <c r="AP41" s="671">
        <f t="shared" si="124"/>
        <v>0</v>
      </c>
      <c r="AQ41" s="671">
        <f t="shared" si="124"/>
        <v>0</v>
      </c>
      <c r="AR41" s="671">
        <f t="shared" si="124"/>
        <v>0</v>
      </c>
      <c r="AS41" s="671">
        <f t="shared" si="124"/>
        <v>0</v>
      </c>
      <c r="AT41" s="819"/>
      <c r="AU41" s="671">
        <f t="shared" si="17"/>
        <v>7783175.3000000007</v>
      </c>
      <c r="AV41" s="671">
        <f t="shared" si="18"/>
        <v>15005324.700000001</v>
      </c>
      <c r="AW41" s="671">
        <f t="shared" si="19"/>
        <v>4711500</v>
      </c>
      <c r="AX41" s="671">
        <f t="shared" si="20"/>
        <v>0</v>
      </c>
      <c r="AY41" s="671">
        <f t="shared" si="21"/>
        <v>0</v>
      </c>
      <c r="AZ41" s="671">
        <f t="shared" si="22"/>
        <v>27500000</v>
      </c>
      <c r="BA41" s="774"/>
      <c r="BB41" s="671">
        <f t="shared" ref="BB41:BG41" si="125">+BB45+BB62+BB69+BB76</f>
        <v>0</v>
      </c>
      <c r="BC41" s="671">
        <f t="shared" si="125"/>
        <v>14069293.069999998</v>
      </c>
      <c r="BD41" s="671">
        <f t="shared" si="125"/>
        <v>6084357.5300000003</v>
      </c>
      <c r="BE41" s="671">
        <f t="shared" si="125"/>
        <v>7346349.4000000004</v>
      </c>
      <c r="BF41" s="671">
        <f t="shared" si="125"/>
        <v>0</v>
      </c>
      <c r="BG41" s="671">
        <f t="shared" si="125"/>
        <v>0</v>
      </c>
      <c r="BH41" s="671">
        <f t="shared" si="62"/>
        <v>27500000</v>
      </c>
      <c r="BI41" s="1549"/>
      <c r="BJ41" s="671">
        <f t="shared" ref="BJ41:BO41" si="126">+BJ45+BJ62+BJ69+BJ76</f>
        <v>0</v>
      </c>
      <c r="BK41" s="671">
        <f t="shared" si="126"/>
        <v>0</v>
      </c>
      <c r="BL41" s="671">
        <f t="shared" si="126"/>
        <v>0</v>
      </c>
      <c r="BM41" s="671">
        <f t="shared" si="126"/>
        <v>0</v>
      </c>
      <c r="BN41" s="671">
        <f t="shared" si="126"/>
        <v>0</v>
      </c>
      <c r="BO41" s="671">
        <f t="shared" si="94"/>
        <v>0</v>
      </c>
      <c r="BP41" s="671">
        <f t="shared" si="63"/>
        <v>0</v>
      </c>
      <c r="BQ41" s="1174"/>
      <c r="BR41" s="671">
        <f t="shared" si="24"/>
        <v>0</v>
      </c>
      <c r="BS41" s="671">
        <f t="shared" si="25"/>
        <v>14069293.069999998</v>
      </c>
      <c r="BT41" s="671">
        <f t="shared" si="26"/>
        <v>6084357.5300000003</v>
      </c>
      <c r="BU41" s="671">
        <f t="shared" si="27"/>
        <v>7346349.4000000004</v>
      </c>
      <c r="BV41" s="671">
        <f t="shared" si="28"/>
        <v>0</v>
      </c>
      <c r="BW41" s="671">
        <f t="shared" si="29"/>
        <v>0</v>
      </c>
      <c r="BX41" s="671">
        <f t="shared" si="30"/>
        <v>27500000</v>
      </c>
      <c r="BZ41" s="1684">
        <f>+BZ45+BZ62+BZ69+BZ76</f>
        <v>0</v>
      </c>
      <c r="CA41" s="671">
        <f>+CA45+CA62+CA69+CA76</f>
        <v>0</v>
      </c>
      <c r="CB41" s="1685">
        <f t="shared" si="95"/>
        <v>0</v>
      </c>
      <c r="CC41" s="1684">
        <f t="shared" si="96"/>
        <v>0</v>
      </c>
      <c r="CD41" s="1685">
        <f t="shared" si="97"/>
        <v>0</v>
      </c>
      <c r="CE41" s="1684">
        <f t="shared" si="98"/>
        <v>0</v>
      </c>
      <c r="CF41" s="1685">
        <f t="shared" si="99"/>
        <v>0</v>
      </c>
    </row>
    <row r="42" spans="1:84" s="685" customFormat="1" ht="15.75" customHeight="1" outlineLevel="1" x14ac:dyDescent="0.25">
      <c r="A42" s="841" t="s">
        <v>287</v>
      </c>
      <c r="B42" s="855" t="s">
        <v>1188</v>
      </c>
      <c r="C42" s="842"/>
      <c r="D42" s="842"/>
      <c r="E42" s="1592"/>
      <c r="F42" s="843"/>
      <c r="G42" s="844"/>
      <c r="H42" s="845"/>
      <c r="I42" s="844"/>
      <c r="J42" s="845"/>
      <c r="K42" s="844"/>
      <c r="L42" s="846"/>
      <c r="M42" s="785"/>
      <c r="N42" s="847"/>
      <c r="O42" s="847"/>
      <c r="P42" s="843"/>
      <c r="Q42" s="848"/>
      <c r="R42" s="847"/>
      <c r="S42" s="785"/>
      <c r="T42" s="849"/>
      <c r="U42" s="850"/>
      <c r="V42" s="851"/>
      <c r="W42" s="852"/>
      <c r="X42" s="852"/>
      <c r="Y42" s="850"/>
      <c r="Z42" s="853"/>
      <c r="AA42" s="854"/>
      <c r="AB42" s="788"/>
      <c r="AC42" s="853"/>
      <c r="AD42" s="853"/>
      <c r="AE42" s="853"/>
      <c r="AF42" s="785"/>
      <c r="AG42" s="853"/>
      <c r="AH42" s="853"/>
      <c r="AI42" s="853"/>
      <c r="AJ42" s="853"/>
      <c r="AK42" s="853"/>
      <c r="AL42" s="853"/>
      <c r="AM42" s="819"/>
      <c r="AN42" s="853"/>
      <c r="AO42" s="853"/>
      <c r="AP42" s="853"/>
      <c r="AQ42" s="853"/>
      <c r="AR42" s="853"/>
      <c r="AS42" s="853"/>
      <c r="AT42" s="819"/>
      <c r="AU42" s="853"/>
      <c r="AV42" s="853"/>
      <c r="AW42" s="853"/>
      <c r="AX42" s="853"/>
      <c r="AY42" s="853"/>
      <c r="AZ42" s="853"/>
      <c r="BA42" s="774"/>
      <c r="BB42" s="853"/>
      <c r="BC42" s="853"/>
      <c r="BD42" s="853"/>
      <c r="BE42" s="853"/>
      <c r="BF42" s="853"/>
      <c r="BG42" s="853"/>
      <c r="BH42" s="853"/>
      <c r="BI42" s="1549"/>
      <c r="BJ42" s="853"/>
      <c r="BK42" s="853"/>
      <c r="BL42" s="853"/>
      <c r="BM42" s="853"/>
      <c r="BN42" s="853"/>
      <c r="BO42" s="853">
        <f t="shared" si="94"/>
        <v>0</v>
      </c>
      <c r="BP42" s="853"/>
      <c r="BQ42" s="1175"/>
      <c r="BR42" s="853"/>
      <c r="BS42" s="853"/>
      <c r="BT42" s="853"/>
      <c r="BU42" s="853"/>
      <c r="BV42" s="853"/>
      <c r="BW42" s="853"/>
      <c r="BX42" s="853"/>
      <c r="BZ42" s="1686"/>
      <c r="CA42" s="1687"/>
      <c r="CB42" s="1688">
        <f t="shared" si="95"/>
        <v>0</v>
      </c>
      <c r="CC42" s="1686">
        <f t="shared" si="96"/>
        <v>0</v>
      </c>
      <c r="CD42" s="1688">
        <f t="shared" si="97"/>
        <v>0</v>
      </c>
      <c r="CE42" s="1686">
        <f t="shared" si="98"/>
        <v>0</v>
      </c>
      <c r="CF42" s="1688">
        <f t="shared" si="99"/>
        <v>0</v>
      </c>
    </row>
    <row r="43" spans="1:84" s="685" customFormat="1" ht="15.75" customHeight="1" outlineLevel="1" x14ac:dyDescent="0.25">
      <c r="A43" s="841" t="s">
        <v>288</v>
      </c>
      <c r="B43" s="855" t="s">
        <v>1189</v>
      </c>
      <c r="C43" s="842"/>
      <c r="D43" s="842"/>
      <c r="E43" s="1592"/>
      <c r="F43" s="843"/>
      <c r="G43" s="844"/>
      <c r="H43" s="845"/>
      <c r="I43" s="844"/>
      <c r="J43" s="845"/>
      <c r="K43" s="844"/>
      <c r="L43" s="846"/>
      <c r="M43" s="785"/>
      <c r="N43" s="847"/>
      <c r="O43" s="847"/>
      <c r="P43" s="843"/>
      <c r="Q43" s="848"/>
      <c r="R43" s="847"/>
      <c r="S43" s="785"/>
      <c r="T43" s="849"/>
      <c r="U43" s="850"/>
      <c r="V43" s="851"/>
      <c r="W43" s="852"/>
      <c r="X43" s="852"/>
      <c r="Y43" s="850"/>
      <c r="Z43" s="853"/>
      <c r="AA43" s="854"/>
      <c r="AB43" s="788"/>
      <c r="AC43" s="853"/>
      <c r="AD43" s="853"/>
      <c r="AE43" s="853"/>
      <c r="AF43" s="785"/>
      <c r="AG43" s="853"/>
      <c r="AH43" s="853"/>
      <c r="AI43" s="853"/>
      <c r="AJ43" s="853"/>
      <c r="AK43" s="853"/>
      <c r="AL43" s="853"/>
      <c r="AM43" s="819"/>
      <c r="AN43" s="853"/>
      <c r="AO43" s="853"/>
      <c r="AP43" s="853"/>
      <c r="AQ43" s="853"/>
      <c r="AR43" s="853"/>
      <c r="AS43" s="853"/>
      <c r="AT43" s="819"/>
      <c r="AU43" s="853"/>
      <c r="AV43" s="853"/>
      <c r="AW43" s="853"/>
      <c r="AX43" s="853"/>
      <c r="AY43" s="853"/>
      <c r="AZ43" s="853"/>
      <c r="BA43" s="774"/>
      <c r="BB43" s="853"/>
      <c r="BC43" s="853"/>
      <c r="BD43" s="853"/>
      <c r="BE43" s="853"/>
      <c r="BF43" s="853"/>
      <c r="BG43" s="853"/>
      <c r="BH43" s="853"/>
      <c r="BI43" s="1549"/>
      <c r="BJ43" s="853"/>
      <c r="BK43" s="853"/>
      <c r="BL43" s="853"/>
      <c r="BM43" s="853"/>
      <c r="BN43" s="853"/>
      <c r="BO43" s="853">
        <f t="shared" si="94"/>
        <v>0</v>
      </c>
      <c r="BP43" s="853"/>
      <c r="BQ43" s="1175"/>
      <c r="BR43" s="853"/>
      <c r="BS43" s="853"/>
      <c r="BT43" s="853"/>
      <c r="BU43" s="853"/>
      <c r="BV43" s="853"/>
      <c r="BW43" s="853"/>
      <c r="BX43" s="853"/>
      <c r="BZ43" s="1686"/>
      <c r="CA43" s="1687"/>
      <c r="CB43" s="1688">
        <f t="shared" si="95"/>
        <v>0</v>
      </c>
      <c r="CC43" s="1686">
        <f t="shared" si="96"/>
        <v>0</v>
      </c>
      <c r="CD43" s="1688">
        <f t="shared" si="97"/>
        <v>0</v>
      </c>
      <c r="CE43" s="1686">
        <f t="shared" si="98"/>
        <v>0</v>
      </c>
      <c r="CF43" s="1688">
        <f t="shared" si="99"/>
        <v>0</v>
      </c>
    </row>
    <row r="44" spans="1:84" s="685" customFormat="1" ht="15.75" customHeight="1" outlineLevel="1" x14ac:dyDescent="0.25">
      <c r="A44" s="841" t="s">
        <v>651</v>
      </c>
      <c r="B44" s="855" t="s">
        <v>1190</v>
      </c>
      <c r="C44" s="842"/>
      <c r="D44" s="842"/>
      <c r="E44" s="1592"/>
      <c r="F44" s="843"/>
      <c r="G44" s="844"/>
      <c r="H44" s="845"/>
      <c r="I44" s="844"/>
      <c r="J44" s="845"/>
      <c r="K44" s="844"/>
      <c r="L44" s="846"/>
      <c r="M44" s="785"/>
      <c r="N44" s="847"/>
      <c r="O44" s="847"/>
      <c r="P44" s="843"/>
      <c r="Q44" s="848"/>
      <c r="R44" s="847"/>
      <c r="S44" s="785"/>
      <c r="T44" s="849"/>
      <c r="U44" s="850"/>
      <c r="V44" s="851"/>
      <c r="W44" s="852"/>
      <c r="X44" s="852"/>
      <c r="Y44" s="850"/>
      <c r="Z44" s="853"/>
      <c r="AA44" s="854"/>
      <c r="AB44" s="788"/>
      <c r="AC44" s="853"/>
      <c r="AD44" s="853"/>
      <c r="AE44" s="853"/>
      <c r="AF44" s="785"/>
      <c r="AG44" s="853"/>
      <c r="AH44" s="853"/>
      <c r="AI44" s="853"/>
      <c r="AJ44" s="853"/>
      <c r="AK44" s="853"/>
      <c r="AL44" s="853"/>
      <c r="AM44" s="819"/>
      <c r="AN44" s="853"/>
      <c r="AO44" s="853"/>
      <c r="AP44" s="853"/>
      <c r="AQ44" s="853"/>
      <c r="AR44" s="853"/>
      <c r="AS44" s="853"/>
      <c r="AT44" s="819"/>
      <c r="AU44" s="853"/>
      <c r="AV44" s="853"/>
      <c r="AW44" s="853"/>
      <c r="AX44" s="853"/>
      <c r="AY44" s="853"/>
      <c r="AZ44" s="853"/>
      <c r="BA44" s="774"/>
      <c r="BB44" s="853"/>
      <c r="BC44" s="853"/>
      <c r="BD44" s="853"/>
      <c r="BE44" s="853"/>
      <c r="BF44" s="853"/>
      <c r="BG44" s="853"/>
      <c r="BH44" s="853"/>
      <c r="BI44" s="1549"/>
      <c r="BJ44" s="853"/>
      <c r="BK44" s="853"/>
      <c r="BL44" s="853"/>
      <c r="BM44" s="853"/>
      <c r="BN44" s="853"/>
      <c r="BO44" s="853">
        <f t="shared" si="94"/>
        <v>0</v>
      </c>
      <c r="BP44" s="853"/>
      <c r="BQ44" s="1175"/>
      <c r="BR44" s="853"/>
      <c r="BS44" s="853"/>
      <c r="BT44" s="853"/>
      <c r="BU44" s="853"/>
      <c r="BV44" s="853"/>
      <c r="BW44" s="853"/>
      <c r="BX44" s="853"/>
      <c r="BZ44" s="1686"/>
      <c r="CA44" s="1687"/>
      <c r="CB44" s="1688">
        <f t="shared" si="95"/>
        <v>0</v>
      </c>
      <c r="CC44" s="1686">
        <f t="shared" si="96"/>
        <v>0</v>
      </c>
      <c r="CD44" s="1688">
        <f t="shared" si="97"/>
        <v>0</v>
      </c>
      <c r="CE44" s="1686">
        <f t="shared" si="98"/>
        <v>0</v>
      </c>
      <c r="CF44" s="1688">
        <f t="shared" si="99"/>
        <v>0</v>
      </c>
    </row>
    <row r="45" spans="1:84" s="685" customFormat="1" ht="15.75" customHeight="1" outlineLevel="1" x14ac:dyDescent="0.25">
      <c r="A45" s="674" t="s">
        <v>894</v>
      </c>
      <c r="B45" s="258" t="s">
        <v>598</v>
      </c>
      <c r="C45" s="258"/>
      <c r="D45" s="258"/>
      <c r="E45" s="1592"/>
      <c r="F45" s="675" t="s">
        <v>275</v>
      </c>
      <c r="G45" s="676"/>
      <c r="H45" s="677">
        <v>2</v>
      </c>
      <c r="I45" s="676"/>
      <c r="J45" s="677"/>
      <c r="K45" s="676"/>
      <c r="L45" s="678">
        <f>SUM(G45:K45)</f>
        <v>2</v>
      </c>
      <c r="M45" s="785"/>
      <c r="N45" s="679"/>
      <c r="O45" s="679"/>
      <c r="P45" s="675"/>
      <c r="Q45" s="786"/>
      <c r="R45" s="679"/>
      <c r="S45" s="785"/>
      <c r="T45" s="680"/>
      <c r="U45" s="681"/>
      <c r="V45" s="682"/>
      <c r="W45" s="683"/>
      <c r="X45" s="683"/>
      <c r="Y45" s="681"/>
      <c r="Z45" s="684">
        <f>+Z46+Z56</f>
        <v>14497150.600000001</v>
      </c>
      <c r="AA45" s="787"/>
      <c r="AB45" s="788"/>
      <c r="AC45" s="684">
        <f>+AC46+AC56</f>
        <v>14497150.600000001</v>
      </c>
      <c r="AD45" s="684">
        <f>+AD46+AD56</f>
        <v>0</v>
      </c>
      <c r="AE45" s="684">
        <f>+AE46+AE56</f>
        <v>14497150.600000001</v>
      </c>
      <c r="AF45" s="785"/>
      <c r="AG45" s="684">
        <f t="shared" ref="AG45:AL45" si="127">+AG46+AG56</f>
        <v>7248575.3000000007</v>
      </c>
      <c r="AH45" s="684">
        <f t="shared" si="127"/>
        <v>7248575.3000000007</v>
      </c>
      <c r="AI45" s="684">
        <f t="shared" si="127"/>
        <v>0</v>
      </c>
      <c r="AJ45" s="684">
        <f t="shared" si="127"/>
        <v>0</v>
      </c>
      <c r="AK45" s="684">
        <f t="shared" si="127"/>
        <v>0</v>
      </c>
      <c r="AL45" s="684">
        <f t="shared" si="127"/>
        <v>14497150.600000001</v>
      </c>
      <c r="AM45" s="819">
        <f>+AL45-AC45</f>
        <v>0</v>
      </c>
      <c r="AN45" s="684">
        <f t="shared" ref="AN45:AS45" si="128">+AN46+AN56</f>
        <v>0</v>
      </c>
      <c r="AO45" s="684">
        <f t="shared" si="128"/>
        <v>0</v>
      </c>
      <c r="AP45" s="684">
        <f t="shared" si="128"/>
        <v>0</v>
      </c>
      <c r="AQ45" s="684">
        <f t="shared" si="128"/>
        <v>0</v>
      </c>
      <c r="AR45" s="684">
        <f t="shared" si="128"/>
        <v>0</v>
      </c>
      <c r="AS45" s="684">
        <f t="shared" si="128"/>
        <v>0</v>
      </c>
      <c r="AT45" s="819"/>
      <c r="AU45" s="684">
        <f t="shared" ref="AU45:AZ45" si="129">+AG45+AN45</f>
        <v>7248575.3000000007</v>
      </c>
      <c r="AV45" s="684">
        <f t="shared" si="129"/>
        <v>7248575.3000000007</v>
      </c>
      <c r="AW45" s="684">
        <f t="shared" si="129"/>
        <v>0</v>
      </c>
      <c r="AX45" s="684">
        <f t="shared" si="129"/>
        <v>0</v>
      </c>
      <c r="AY45" s="684">
        <f t="shared" si="129"/>
        <v>0</v>
      </c>
      <c r="AZ45" s="684">
        <f t="shared" si="129"/>
        <v>14497150.600000001</v>
      </c>
      <c r="BA45" s="774"/>
      <c r="BB45" s="684">
        <f t="shared" ref="BB45:BG45" si="130">+BB46+BB56</f>
        <v>0</v>
      </c>
      <c r="BC45" s="684">
        <f t="shared" si="130"/>
        <v>13772293.069999998</v>
      </c>
      <c r="BD45" s="684">
        <f t="shared" si="130"/>
        <v>724857.53000000014</v>
      </c>
      <c r="BE45" s="684">
        <f t="shared" si="130"/>
        <v>0</v>
      </c>
      <c r="BF45" s="684">
        <f t="shared" si="130"/>
        <v>0</v>
      </c>
      <c r="BG45" s="684">
        <f t="shared" si="130"/>
        <v>0</v>
      </c>
      <c r="BH45" s="684">
        <f>SUM(BB45:BG45)</f>
        <v>14497150.599999998</v>
      </c>
      <c r="BI45" s="1549"/>
      <c r="BJ45" s="684">
        <f t="shared" ref="BJ45:BO45" si="131">+BJ46+BJ56</f>
        <v>0</v>
      </c>
      <c r="BK45" s="684">
        <f t="shared" si="131"/>
        <v>0</v>
      </c>
      <c r="BL45" s="684">
        <f t="shared" si="131"/>
        <v>0</v>
      </c>
      <c r="BM45" s="684">
        <f t="shared" si="131"/>
        <v>0</v>
      </c>
      <c r="BN45" s="684">
        <f t="shared" si="131"/>
        <v>0</v>
      </c>
      <c r="BO45" s="684">
        <f t="shared" si="94"/>
        <v>0</v>
      </c>
      <c r="BP45" s="684">
        <f>SUM(BJ45:BO45)</f>
        <v>0</v>
      </c>
      <c r="BQ45" s="1175"/>
      <c r="BR45" s="684">
        <f t="shared" ref="BR45:BX45" si="132">+BB45+BJ45</f>
        <v>0</v>
      </c>
      <c r="BS45" s="684">
        <f t="shared" si="132"/>
        <v>13772293.069999998</v>
      </c>
      <c r="BT45" s="684">
        <f t="shared" si="132"/>
        <v>724857.53000000014</v>
      </c>
      <c r="BU45" s="684">
        <f t="shared" si="132"/>
        <v>0</v>
      </c>
      <c r="BV45" s="684">
        <f t="shared" si="132"/>
        <v>0</v>
      </c>
      <c r="BW45" s="684">
        <f t="shared" si="132"/>
        <v>0</v>
      </c>
      <c r="BX45" s="684">
        <f t="shared" si="132"/>
        <v>14497150.599999998</v>
      </c>
      <c r="BZ45" s="1689">
        <f>+BZ46+BZ56</f>
        <v>0</v>
      </c>
      <c r="CA45" s="684">
        <f>+CA46+CA56</f>
        <v>0</v>
      </c>
      <c r="CB45" s="1690">
        <f t="shared" si="95"/>
        <v>0</v>
      </c>
      <c r="CC45" s="1689">
        <f t="shared" si="96"/>
        <v>0</v>
      </c>
      <c r="CD45" s="1690">
        <f t="shared" si="97"/>
        <v>0</v>
      </c>
      <c r="CE45" s="1689">
        <f t="shared" si="98"/>
        <v>0</v>
      </c>
      <c r="CF45" s="1690">
        <f t="shared" si="99"/>
        <v>0</v>
      </c>
    </row>
    <row r="46" spans="1:84" ht="15.75" customHeight="1" outlineLevel="1" x14ac:dyDescent="0.25">
      <c r="A46" s="686" t="s">
        <v>1191</v>
      </c>
      <c r="B46" s="260" t="s">
        <v>360</v>
      </c>
      <c r="C46" s="260"/>
      <c r="D46" s="260"/>
      <c r="E46" s="1405"/>
      <c r="F46" s="687"/>
      <c r="G46" s="688"/>
      <c r="H46" s="689">
        <v>1</v>
      </c>
      <c r="I46" s="688"/>
      <c r="J46" s="688"/>
      <c r="K46" s="688"/>
      <c r="L46" s="689">
        <f>SUM(G46:K46)</f>
        <v>1</v>
      </c>
      <c r="M46" s="646"/>
      <c r="N46" s="690"/>
      <c r="O46" s="690"/>
      <c r="P46" s="687"/>
      <c r="Q46" s="789"/>
      <c r="R46" s="690"/>
      <c r="S46" s="646"/>
      <c r="T46" s="691"/>
      <c r="U46" s="692"/>
      <c r="V46" s="693"/>
      <c r="W46" s="694"/>
      <c r="X46" s="694"/>
      <c r="Y46" s="692"/>
      <c r="Z46" s="695">
        <f>+Z47+Z53+Z52+Z55</f>
        <v>11892688.48</v>
      </c>
      <c r="AA46" s="790"/>
      <c r="AB46" s="778"/>
      <c r="AC46" s="695">
        <f>+AC47+AC53+AC52+AC55</f>
        <v>11892688.48</v>
      </c>
      <c r="AD46" s="695">
        <f t="shared" ref="AD46:AE46" si="133">+AD47+AD53+AD52+AD55</f>
        <v>0</v>
      </c>
      <c r="AE46" s="695">
        <f t="shared" si="133"/>
        <v>11892688.48</v>
      </c>
      <c r="AF46" s="646"/>
      <c r="AG46" s="695">
        <f t="shared" ref="AG46:AK46" si="134">+AG47+AG53+AG52+AG55</f>
        <v>5946344.2400000002</v>
      </c>
      <c r="AH46" s="695">
        <f t="shared" si="134"/>
        <v>5946344.2400000002</v>
      </c>
      <c r="AI46" s="695">
        <f t="shared" si="134"/>
        <v>0</v>
      </c>
      <c r="AJ46" s="695">
        <f t="shared" si="134"/>
        <v>0</v>
      </c>
      <c r="AK46" s="695">
        <f t="shared" si="134"/>
        <v>0</v>
      </c>
      <c r="AL46" s="695">
        <f>+AL47+AL53+AL52+AL55</f>
        <v>11892688.48</v>
      </c>
      <c r="AM46" s="819">
        <f t="shared" si="16"/>
        <v>0</v>
      </c>
      <c r="AN46" s="695">
        <f t="shared" ref="AN46:AR46" si="135">+AN47+AN53+AN52+AN55</f>
        <v>0</v>
      </c>
      <c r="AO46" s="695">
        <f t="shared" si="135"/>
        <v>0</v>
      </c>
      <c r="AP46" s="695">
        <f t="shared" si="135"/>
        <v>0</v>
      </c>
      <c r="AQ46" s="695">
        <f t="shared" si="135"/>
        <v>0</v>
      </c>
      <c r="AR46" s="695">
        <f t="shared" si="135"/>
        <v>0</v>
      </c>
      <c r="AS46" s="695">
        <f>+AS47+AS53+AS52+AS55</f>
        <v>0</v>
      </c>
      <c r="AT46" s="819"/>
      <c r="AU46" s="695">
        <f t="shared" si="17"/>
        <v>5946344.2400000002</v>
      </c>
      <c r="AV46" s="695">
        <f t="shared" si="18"/>
        <v>5946344.2400000002</v>
      </c>
      <c r="AW46" s="695">
        <f t="shared" si="19"/>
        <v>0</v>
      </c>
      <c r="AX46" s="695">
        <f t="shared" si="20"/>
        <v>0</v>
      </c>
      <c r="AY46" s="695">
        <f t="shared" si="21"/>
        <v>0</v>
      </c>
      <c r="AZ46" s="695">
        <f t="shared" si="22"/>
        <v>11892688.48</v>
      </c>
      <c r="BA46" s="774"/>
      <c r="BB46" s="695">
        <f t="shared" ref="BB46:BG46" si="136">+BB47+BB53+BB52+BB55</f>
        <v>0</v>
      </c>
      <c r="BC46" s="695">
        <f t="shared" si="136"/>
        <v>11298054.055999998</v>
      </c>
      <c r="BD46" s="695">
        <f t="shared" si="136"/>
        <v>594634.42400000012</v>
      </c>
      <c r="BE46" s="695">
        <f t="shared" si="136"/>
        <v>0</v>
      </c>
      <c r="BF46" s="695">
        <f t="shared" si="136"/>
        <v>0</v>
      </c>
      <c r="BG46" s="695">
        <f t="shared" si="136"/>
        <v>0</v>
      </c>
      <c r="BH46" s="695">
        <f t="shared" si="62"/>
        <v>11892688.479999999</v>
      </c>
      <c r="BI46" s="1549"/>
      <c r="BJ46" s="695">
        <f t="shared" ref="BJ46:BO46" si="137">+BJ47+BJ53+BJ52+BJ55</f>
        <v>0</v>
      </c>
      <c r="BK46" s="695">
        <f t="shared" si="137"/>
        <v>0</v>
      </c>
      <c r="BL46" s="695">
        <f t="shared" si="137"/>
        <v>0</v>
      </c>
      <c r="BM46" s="695">
        <f t="shared" si="137"/>
        <v>0</v>
      </c>
      <c r="BN46" s="695">
        <f t="shared" si="137"/>
        <v>0</v>
      </c>
      <c r="BO46" s="695">
        <f t="shared" si="94"/>
        <v>0</v>
      </c>
      <c r="BP46" s="695">
        <f t="shared" si="63"/>
        <v>0</v>
      </c>
      <c r="BR46" s="695">
        <f t="shared" si="24"/>
        <v>0</v>
      </c>
      <c r="BS46" s="695">
        <f t="shared" si="25"/>
        <v>11298054.055999998</v>
      </c>
      <c r="BT46" s="695">
        <f t="shared" si="26"/>
        <v>594634.42400000012</v>
      </c>
      <c r="BU46" s="695">
        <f t="shared" si="27"/>
        <v>0</v>
      </c>
      <c r="BV46" s="695">
        <f t="shared" si="28"/>
        <v>0</v>
      </c>
      <c r="BW46" s="695">
        <f t="shared" si="29"/>
        <v>0</v>
      </c>
      <c r="BX46" s="695">
        <f t="shared" si="30"/>
        <v>11892688.479999999</v>
      </c>
      <c r="BZ46" s="1691">
        <f>+BZ47+BZ53+BZ52+BZ55</f>
        <v>0</v>
      </c>
      <c r="CA46" s="695">
        <f>+CA47+CA53+CA52+CA55</f>
        <v>0</v>
      </c>
      <c r="CB46" s="1692">
        <f t="shared" si="95"/>
        <v>0</v>
      </c>
      <c r="CC46" s="1691">
        <f t="shared" si="96"/>
        <v>0</v>
      </c>
      <c r="CD46" s="1692">
        <f t="shared" si="97"/>
        <v>0</v>
      </c>
      <c r="CE46" s="1691">
        <f t="shared" si="98"/>
        <v>0</v>
      </c>
      <c r="CF46" s="1692">
        <f t="shared" si="99"/>
        <v>0</v>
      </c>
    </row>
    <row r="47" spans="1:84" s="602" customFormat="1" ht="15.75" customHeight="1" outlineLevel="2" x14ac:dyDescent="0.25">
      <c r="A47" s="538" t="s">
        <v>1193</v>
      </c>
      <c r="B47" s="111" t="s">
        <v>601</v>
      </c>
      <c r="C47" s="111"/>
      <c r="D47" s="111"/>
      <c r="E47" s="111"/>
      <c r="F47" s="646"/>
      <c r="G47" s="295" t="s">
        <v>780</v>
      </c>
      <c r="H47" s="295" t="s">
        <v>780</v>
      </c>
      <c r="I47" s="647"/>
      <c r="J47" s="647"/>
      <c r="K47" s="647"/>
      <c r="L47" s="696"/>
      <c r="M47" s="646"/>
      <c r="N47" s="649" t="s">
        <v>757</v>
      </c>
      <c r="O47" s="580" t="s">
        <v>13</v>
      </c>
      <c r="P47" s="580" t="s">
        <v>487</v>
      </c>
      <c r="Q47" s="580">
        <f>+'9.3.2_Det. PA'!F7</f>
        <v>1</v>
      </c>
      <c r="R47" s="653"/>
      <c r="S47" s="646"/>
      <c r="T47" s="634"/>
      <c r="U47" s="635"/>
      <c r="V47" s="651"/>
      <c r="W47" s="636"/>
      <c r="X47" s="636"/>
      <c r="Y47" s="635"/>
      <c r="Z47" s="637">
        <f>SUM(Z48:Z51)</f>
        <v>9624998</v>
      </c>
      <c r="AA47" s="791"/>
      <c r="AB47" s="778"/>
      <c r="AC47" s="637">
        <f>SUM(AC48:AC51)</f>
        <v>9624998</v>
      </c>
      <c r="AD47" s="637">
        <f t="shared" ref="AD47:AE47" si="138">SUM(AD48:AD51)</f>
        <v>0</v>
      </c>
      <c r="AE47" s="637">
        <f t="shared" si="138"/>
        <v>9624998</v>
      </c>
      <c r="AF47" s="646"/>
      <c r="AG47" s="637">
        <f>SUM(AG48:AG51)</f>
        <v>4812499</v>
      </c>
      <c r="AH47" s="637">
        <f t="shared" ref="AH47:AK47" si="139">SUM(AH48:AH51)</f>
        <v>4812499</v>
      </c>
      <c r="AI47" s="637">
        <f t="shared" si="139"/>
        <v>0</v>
      </c>
      <c r="AJ47" s="637">
        <f t="shared" si="139"/>
        <v>0</v>
      </c>
      <c r="AK47" s="637">
        <f t="shared" si="139"/>
        <v>0</v>
      </c>
      <c r="AL47" s="637">
        <f>SUM(AL48:AL51)</f>
        <v>9624998</v>
      </c>
      <c r="AM47" s="819">
        <f t="shared" si="16"/>
        <v>0</v>
      </c>
      <c r="AN47" s="637"/>
      <c r="AO47" s="637"/>
      <c r="AP47" s="637"/>
      <c r="AQ47" s="637"/>
      <c r="AR47" s="637"/>
      <c r="AS47" s="637">
        <f>SUM(AS48:AS51)</f>
        <v>0</v>
      </c>
      <c r="AT47" s="819"/>
      <c r="AU47" s="637">
        <f t="shared" si="17"/>
        <v>4812499</v>
      </c>
      <c r="AV47" s="637">
        <f t="shared" si="18"/>
        <v>4812499</v>
      </c>
      <c r="AW47" s="637">
        <f t="shared" si="19"/>
        <v>0</v>
      </c>
      <c r="AX47" s="637">
        <f t="shared" si="20"/>
        <v>0</v>
      </c>
      <c r="AY47" s="637">
        <f t="shared" si="21"/>
        <v>0</v>
      </c>
      <c r="AZ47" s="637">
        <f t="shared" si="22"/>
        <v>9624998</v>
      </c>
      <c r="BA47" s="774"/>
      <c r="BB47" s="637">
        <f t="shared" ref="BB47:BH47" si="140">SUM(BB48:BB51)</f>
        <v>0</v>
      </c>
      <c r="BC47" s="637">
        <f t="shared" si="140"/>
        <v>9143748.0999999996</v>
      </c>
      <c r="BD47" s="637">
        <f t="shared" si="140"/>
        <v>481249.9</v>
      </c>
      <c r="BE47" s="637">
        <f t="shared" si="140"/>
        <v>0</v>
      </c>
      <c r="BF47" s="637">
        <f t="shared" si="140"/>
        <v>0</v>
      </c>
      <c r="BG47" s="637">
        <f t="shared" si="140"/>
        <v>0</v>
      </c>
      <c r="BH47" s="637">
        <f t="shared" si="140"/>
        <v>9624998</v>
      </c>
      <c r="BI47" s="1549"/>
      <c r="BJ47" s="637">
        <f t="shared" ref="BJ47:BP47" si="141">SUM(BJ48:BJ51)</f>
        <v>0</v>
      </c>
      <c r="BK47" s="637">
        <f t="shared" si="141"/>
        <v>0</v>
      </c>
      <c r="BL47" s="637">
        <f t="shared" si="141"/>
        <v>0</v>
      </c>
      <c r="BM47" s="637">
        <f t="shared" si="141"/>
        <v>0</v>
      </c>
      <c r="BN47" s="637">
        <f>SUM(BN48:BN51)</f>
        <v>0</v>
      </c>
      <c r="BO47" s="637">
        <f t="shared" si="94"/>
        <v>0</v>
      </c>
      <c r="BP47" s="637">
        <f t="shared" si="141"/>
        <v>0</v>
      </c>
      <c r="BR47" s="637">
        <f t="shared" si="24"/>
        <v>0</v>
      </c>
      <c r="BS47" s="637">
        <f t="shared" si="25"/>
        <v>9143748.0999999996</v>
      </c>
      <c r="BT47" s="637">
        <f>+BD47+BL47</f>
        <v>481249.9</v>
      </c>
      <c r="BU47" s="637">
        <f t="shared" si="27"/>
        <v>0</v>
      </c>
      <c r="BV47" s="637">
        <f t="shared" si="28"/>
        <v>0</v>
      </c>
      <c r="BW47" s="637">
        <f t="shared" si="29"/>
        <v>0</v>
      </c>
      <c r="BX47" s="637">
        <f t="shared" si="30"/>
        <v>9624998</v>
      </c>
      <c r="BZ47" s="1673">
        <f>SUM(BZ48:BZ51)</f>
        <v>0</v>
      </c>
      <c r="CA47" s="1674">
        <f>SUM(CA48:CA51)</f>
        <v>0</v>
      </c>
      <c r="CB47" s="1675">
        <f t="shared" si="95"/>
        <v>0</v>
      </c>
      <c r="CC47" s="1673">
        <f t="shared" si="96"/>
        <v>0</v>
      </c>
      <c r="CD47" s="1675">
        <f t="shared" si="97"/>
        <v>0</v>
      </c>
      <c r="CE47" s="1673">
        <f t="shared" si="98"/>
        <v>0</v>
      </c>
      <c r="CF47" s="1675">
        <f t="shared" si="99"/>
        <v>0</v>
      </c>
    </row>
    <row r="48" spans="1:84" s="602" customFormat="1" ht="15.75" hidden="1" customHeight="1" outlineLevel="3" x14ac:dyDescent="0.25">
      <c r="A48" s="538" t="s">
        <v>1194</v>
      </c>
      <c r="B48" s="251" t="s">
        <v>746</v>
      </c>
      <c r="C48" s="251"/>
      <c r="D48" s="251"/>
      <c r="E48" s="251"/>
      <c r="F48" s="646"/>
      <c r="G48" s="643"/>
      <c r="H48" s="643"/>
      <c r="I48" s="643"/>
      <c r="J48" s="643"/>
      <c r="K48" s="643"/>
      <c r="L48" s="643"/>
      <c r="M48" s="646"/>
      <c r="N48" s="649"/>
      <c r="O48" s="580"/>
      <c r="P48" s="580"/>
      <c r="Q48" s="580"/>
      <c r="R48" s="653"/>
      <c r="S48" s="646"/>
      <c r="T48" s="634" t="s">
        <v>300</v>
      </c>
      <c r="U48" s="697">
        <v>1</v>
      </c>
      <c r="V48" s="644"/>
      <c r="W48" s="636"/>
      <c r="X48" s="636"/>
      <c r="Y48" s="635">
        <f>1300000+4200000</f>
        <v>5500000</v>
      </c>
      <c r="Z48" s="637">
        <f>+U48*Y48</f>
        <v>5500000</v>
      </c>
      <c r="AA48" s="698"/>
      <c r="AB48" s="778"/>
      <c r="AC48" s="637">
        <f>+Z48</f>
        <v>5500000</v>
      </c>
      <c r="AD48" s="637"/>
      <c r="AE48" s="637">
        <f>SUM(AC48:AD48)</f>
        <v>5500000</v>
      </c>
      <c r="AF48" s="646"/>
      <c r="AG48" s="637">
        <f>+AC48*50%</f>
        <v>2750000</v>
      </c>
      <c r="AH48" s="637">
        <f>+AC48*50%</f>
        <v>2750000</v>
      </c>
      <c r="AI48" s="637"/>
      <c r="AJ48" s="637"/>
      <c r="AK48" s="637"/>
      <c r="AL48" s="637">
        <f t="shared" ref="AL48:AL52" si="142">SUM(AG48:AK48)</f>
        <v>5500000</v>
      </c>
      <c r="AM48" s="819">
        <f t="shared" si="16"/>
        <v>0</v>
      </c>
      <c r="AN48" s="637"/>
      <c r="AO48" s="637"/>
      <c r="AP48" s="637"/>
      <c r="AQ48" s="637"/>
      <c r="AR48" s="637"/>
      <c r="AS48" s="637">
        <f t="shared" ref="AS48:AS52" si="143">SUM(AN48:AR48)</f>
        <v>0</v>
      </c>
      <c r="AT48" s="819"/>
      <c r="AU48" s="637">
        <f t="shared" si="17"/>
        <v>2750000</v>
      </c>
      <c r="AV48" s="637">
        <f t="shared" si="18"/>
        <v>2750000</v>
      </c>
      <c r="AW48" s="637">
        <f t="shared" si="19"/>
        <v>0</v>
      </c>
      <c r="AX48" s="637">
        <f t="shared" si="20"/>
        <v>0</v>
      </c>
      <c r="AY48" s="637">
        <f t="shared" si="21"/>
        <v>0</v>
      </c>
      <c r="AZ48" s="637">
        <f t="shared" si="22"/>
        <v>5500000</v>
      </c>
      <c r="BA48" s="774"/>
      <c r="BB48" s="637"/>
      <c r="BC48" s="637">
        <f>+$AC$48*95%</f>
        <v>5225000</v>
      </c>
      <c r="BD48" s="637">
        <f>+$AC$48*5%</f>
        <v>275000</v>
      </c>
      <c r="BE48" s="637"/>
      <c r="BF48" s="637"/>
      <c r="BG48" s="637"/>
      <c r="BH48" s="637">
        <f t="shared" si="62"/>
        <v>5500000</v>
      </c>
      <c r="BI48" s="1549"/>
      <c r="BJ48" s="637"/>
      <c r="BK48" s="637"/>
      <c r="BL48" s="637"/>
      <c r="BM48" s="637"/>
      <c r="BN48" s="637"/>
      <c r="BO48" s="637"/>
      <c r="BP48" s="637">
        <f t="shared" ref="BP48:BP83" si="144">SUM(BJ48:BO48)</f>
        <v>0</v>
      </c>
      <c r="BR48" s="637">
        <f t="shared" si="24"/>
        <v>0</v>
      </c>
      <c r="BS48" s="637">
        <f t="shared" si="25"/>
        <v>5225000</v>
      </c>
      <c r="BT48" s="637">
        <f t="shared" si="26"/>
        <v>275000</v>
      </c>
      <c r="BU48" s="637">
        <f t="shared" si="27"/>
        <v>0</v>
      </c>
      <c r="BV48" s="637">
        <f t="shared" si="28"/>
        <v>0</v>
      </c>
      <c r="BW48" s="637">
        <f t="shared" si="29"/>
        <v>0</v>
      </c>
      <c r="BX48" s="637">
        <f t="shared" si="30"/>
        <v>5500000</v>
      </c>
      <c r="BZ48" s="1673"/>
      <c r="CA48" s="1674"/>
      <c r="CB48" s="1675">
        <f t="shared" si="95"/>
        <v>0</v>
      </c>
      <c r="CC48" s="1673">
        <f t="shared" si="96"/>
        <v>0</v>
      </c>
      <c r="CD48" s="1675">
        <f t="shared" si="97"/>
        <v>0</v>
      </c>
      <c r="CE48" s="1673">
        <f t="shared" si="98"/>
        <v>0</v>
      </c>
      <c r="CF48" s="1675">
        <f t="shared" si="99"/>
        <v>0</v>
      </c>
    </row>
    <row r="49" spans="1:84" s="602" customFormat="1" ht="15.75" hidden="1" customHeight="1" outlineLevel="3" x14ac:dyDescent="0.25">
      <c r="A49" s="538" t="s">
        <v>1195</v>
      </c>
      <c r="B49" s="251" t="s">
        <v>1089</v>
      </c>
      <c r="C49" s="251"/>
      <c r="D49" s="251"/>
      <c r="E49" s="251"/>
      <c r="F49" s="646"/>
      <c r="G49" s="643"/>
      <c r="H49" s="643"/>
      <c r="I49" s="643"/>
      <c r="J49" s="643"/>
      <c r="K49" s="643"/>
      <c r="L49" s="643"/>
      <c r="M49" s="646"/>
      <c r="N49" s="649"/>
      <c r="O49" s="580"/>
      <c r="P49" s="580"/>
      <c r="Q49" s="580"/>
      <c r="R49" s="653"/>
      <c r="S49" s="646"/>
      <c r="T49" s="634" t="s">
        <v>300</v>
      </c>
      <c r="U49" s="697">
        <v>1</v>
      </c>
      <c r="V49" s="644"/>
      <c r="W49" s="636"/>
      <c r="X49" s="636"/>
      <c r="Y49" s="635">
        <f>700000+2261538</f>
        <v>2961538</v>
      </c>
      <c r="Z49" s="637">
        <f t="shared" ref="Z49" si="145">+U49*Y49</f>
        <v>2961538</v>
      </c>
      <c r="AA49" s="698"/>
      <c r="AB49" s="778"/>
      <c r="AC49" s="637">
        <f>+Z49</f>
        <v>2961538</v>
      </c>
      <c r="AD49" s="637"/>
      <c r="AE49" s="637">
        <f>SUM(AC49:AD49)</f>
        <v>2961538</v>
      </c>
      <c r="AF49" s="646"/>
      <c r="AG49" s="637">
        <f>+AC49*50%</f>
        <v>1480769</v>
      </c>
      <c r="AH49" s="637">
        <f>+AC49*50%</f>
        <v>1480769</v>
      </c>
      <c r="AI49" s="637"/>
      <c r="AJ49" s="637"/>
      <c r="AK49" s="637"/>
      <c r="AL49" s="637">
        <f t="shared" si="142"/>
        <v>2961538</v>
      </c>
      <c r="AM49" s="819">
        <f t="shared" si="16"/>
        <v>0</v>
      </c>
      <c r="AN49" s="637"/>
      <c r="AO49" s="637"/>
      <c r="AP49" s="637"/>
      <c r="AQ49" s="637"/>
      <c r="AR49" s="637"/>
      <c r="AS49" s="637">
        <f t="shared" si="143"/>
        <v>0</v>
      </c>
      <c r="AT49" s="819"/>
      <c r="AU49" s="637">
        <f t="shared" si="17"/>
        <v>1480769</v>
      </c>
      <c r="AV49" s="637">
        <f t="shared" si="18"/>
        <v>1480769</v>
      </c>
      <c r="AW49" s="637">
        <f t="shared" si="19"/>
        <v>0</v>
      </c>
      <c r="AX49" s="637">
        <f t="shared" si="20"/>
        <v>0</v>
      </c>
      <c r="AY49" s="637">
        <f t="shared" si="21"/>
        <v>0</v>
      </c>
      <c r="AZ49" s="637">
        <f t="shared" si="22"/>
        <v>2961538</v>
      </c>
      <c r="BA49" s="774"/>
      <c r="BB49" s="637"/>
      <c r="BC49" s="637">
        <f>+$AC$49*95%</f>
        <v>2813461.1</v>
      </c>
      <c r="BD49" s="637">
        <f>+$AC$49*5%</f>
        <v>148076.9</v>
      </c>
      <c r="BE49" s="637"/>
      <c r="BF49" s="637"/>
      <c r="BG49" s="637"/>
      <c r="BH49" s="637">
        <f t="shared" si="62"/>
        <v>2961538</v>
      </c>
      <c r="BI49" s="1549"/>
      <c r="BJ49" s="637"/>
      <c r="BK49" s="637"/>
      <c r="BL49" s="637"/>
      <c r="BM49" s="637"/>
      <c r="BN49" s="637"/>
      <c r="BO49" s="637"/>
      <c r="BP49" s="637">
        <f t="shared" si="144"/>
        <v>0</v>
      </c>
      <c r="BR49" s="637">
        <f t="shared" si="24"/>
        <v>0</v>
      </c>
      <c r="BS49" s="637">
        <f t="shared" si="25"/>
        <v>2813461.1</v>
      </c>
      <c r="BT49" s="637">
        <f t="shared" si="26"/>
        <v>148076.9</v>
      </c>
      <c r="BU49" s="637">
        <f t="shared" si="27"/>
        <v>0</v>
      </c>
      <c r="BV49" s="637">
        <f t="shared" si="28"/>
        <v>0</v>
      </c>
      <c r="BW49" s="637">
        <f t="shared" si="29"/>
        <v>0</v>
      </c>
      <c r="BX49" s="637">
        <f t="shared" si="30"/>
        <v>2961538</v>
      </c>
      <c r="BZ49" s="1673"/>
      <c r="CA49" s="1674"/>
      <c r="CB49" s="1675">
        <f t="shared" si="95"/>
        <v>0</v>
      </c>
      <c r="CC49" s="1673">
        <f t="shared" si="96"/>
        <v>0</v>
      </c>
      <c r="CD49" s="1675">
        <f t="shared" si="97"/>
        <v>0</v>
      </c>
      <c r="CE49" s="1673">
        <f t="shared" si="98"/>
        <v>0</v>
      </c>
      <c r="CF49" s="1675">
        <f t="shared" si="99"/>
        <v>0</v>
      </c>
    </row>
    <row r="50" spans="1:84" s="602" customFormat="1" ht="15.75" hidden="1" customHeight="1" outlineLevel="3" x14ac:dyDescent="0.25">
      <c r="A50" s="538" t="s">
        <v>1196</v>
      </c>
      <c r="B50" s="251" t="s">
        <v>972</v>
      </c>
      <c r="C50" s="251"/>
      <c r="D50" s="251"/>
      <c r="E50" s="251"/>
      <c r="F50" s="646"/>
      <c r="G50" s="643"/>
      <c r="H50" s="643"/>
      <c r="I50" s="643"/>
      <c r="J50" s="643"/>
      <c r="K50" s="643"/>
      <c r="L50" s="643"/>
      <c r="M50" s="646"/>
      <c r="N50" s="649"/>
      <c r="O50" s="580"/>
      <c r="P50" s="580"/>
      <c r="Q50" s="580"/>
      <c r="R50" s="653"/>
      <c r="S50" s="646"/>
      <c r="T50" s="634" t="s">
        <v>300</v>
      </c>
      <c r="U50" s="697">
        <v>1</v>
      </c>
      <c r="V50" s="644"/>
      <c r="W50" s="636"/>
      <c r="X50" s="636"/>
      <c r="Y50" s="635">
        <f>75000+242307</f>
        <v>317307</v>
      </c>
      <c r="Z50" s="637">
        <f>+U50*Y50</f>
        <v>317307</v>
      </c>
      <c r="AA50" s="698"/>
      <c r="AB50" s="778"/>
      <c r="AC50" s="637">
        <f>+Z50</f>
        <v>317307</v>
      </c>
      <c r="AD50" s="637"/>
      <c r="AE50" s="637">
        <f>SUM(AC50:AD50)</f>
        <v>317307</v>
      </c>
      <c r="AF50" s="646"/>
      <c r="AG50" s="637">
        <f>+AC50*50%</f>
        <v>158653.5</v>
      </c>
      <c r="AH50" s="637">
        <f>+AC50*50%</f>
        <v>158653.5</v>
      </c>
      <c r="AI50" s="637"/>
      <c r="AJ50" s="637"/>
      <c r="AK50" s="637"/>
      <c r="AL50" s="637">
        <f t="shared" si="142"/>
        <v>317307</v>
      </c>
      <c r="AM50" s="819">
        <f t="shared" si="16"/>
        <v>0</v>
      </c>
      <c r="AN50" s="637"/>
      <c r="AO50" s="637"/>
      <c r="AP50" s="637"/>
      <c r="AQ50" s="637"/>
      <c r="AR50" s="637"/>
      <c r="AS50" s="637">
        <f t="shared" si="143"/>
        <v>0</v>
      </c>
      <c r="AT50" s="819"/>
      <c r="AU50" s="637">
        <f t="shared" si="17"/>
        <v>158653.5</v>
      </c>
      <c r="AV50" s="637">
        <f t="shared" si="18"/>
        <v>158653.5</v>
      </c>
      <c r="AW50" s="637">
        <f t="shared" si="19"/>
        <v>0</v>
      </c>
      <c r="AX50" s="637">
        <f t="shared" si="20"/>
        <v>0</v>
      </c>
      <c r="AY50" s="637">
        <f t="shared" si="21"/>
        <v>0</v>
      </c>
      <c r="AZ50" s="637">
        <f t="shared" si="22"/>
        <v>317307</v>
      </c>
      <c r="BA50" s="774"/>
      <c r="BB50" s="637"/>
      <c r="BC50" s="637">
        <f>+$AC$50*95%</f>
        <v>301441.64999999997</v>
      </c>
      <c r="BD50" s="637">
        <f>+$AC$50*5%</f>
        <v>15865.35</v>
      </c>
      <c r="BE50" s="637"/>
      <c r="BF50" s="637"/>
      <c r="BG50" s="637"/>
      <c r="BH50" s="637">
        <f t="shared" si="62"/>
        <v>317306.99999999994</v>
      </c>
      <c r="BI50" s="1549"/>
      <c r="BJ50" s="637"/>
      <c r="BK50" s="637"/>
      <c r="BL50" s="637"/>
      <c r="BM50" s="637"/>
      <c r="BN50" s="637"/>
      <c r="BO50" s="637"/>
      <c r="BP50" s="637">
        <f t="shared" si="144"/>
        <v>0</v>
      </c>
      <c r="BR50" s="637">
        <f t="shared" si="24"/>
        <v>0</v>
      </c>
      <c r="BS50" s="637">
        <f t="shared" si="25"/>
        <v>301441.64999999997</v>
      </c>
      <c r="BT50" s="637">
        <f t="shared" si="26"/>
        <v>15865.35</v>
      </c>
      <c r="BU50" s="637">
        <f t="shared" si="27"/>
        <v>0</v>
      </c>
      <c r="BV50" s="637">
        <f t="shared" si="28"/>
        <v>0</v>
      </c>
      <c r="BW50" s="637">
        <f t="shared" si="29"/>
        <v>0</v>
      </c>
      <c r="BX50" s="637">
        <f t="shared" si="30"/>
        <v>317306.99999999994</v>
      </c>
      <c r="BZ50" s="1673"/>
      <c r="CA50" s="1674"/>
      <c r="CB50" s="1675">
        <f t="shared" si="95"/>
        <v>0</v>
      </c>
      <c r="CC50" s="1673">
        <f t="shared" si="96"/>
        <v>0</v>
      </c>
      <c r="CD50" s="1675">
        <f t="shared" si="97"/>
        <v>0</v>
      </c>
      <c r="CE50" s="1673">
        <f t="shared" si="98"/>
        <v>0</v>
      </c>
      <c r="CF50" s="1675">
        <f t="shared" si="99"/>
        <v>0</v>
      </c>
    </row>
    <row r="51" spans="1:84" s="602" customFormat="1" ht="15.75" hidden="1" customHeight="1" outlineLevel="3" x14ac:dyDescent="0.25">
      <c r="A51" s="538" t="s">
        <v>1197</v>
      </c>
      <c r="B51" s="251" t="s">
        <v>472</v>
      </c>
      <c r="C51" s="251"/>
      <c r="D51" s="251"/>
      <c r="E51" s="251"/>
      <c r="F51" s="646"/>
      <c r="G51" s="643"/>
      <c r="H51" s="643"/>
      <c r="I51" s="643"/>
      <c r="J51" s="643"/>
      <c r="K51" s="643"/>
      <c r="L51" s="643"/>
      <c r="M51" s="646"/>
      <c r="N51" s="649"/>
      <c r="O51" s="580"/>
      <c r="P51" s="580"/>
      <c r="Q51" s="580"/>
      <c r="R51" s="653"/>
      <c r="S51" s="646"/>
      <c r="T51" s="634" t="s">
        <v>300</v>
      </c>
      <c r="U51" s="697">
        <v>1</v>
      </c>
      <c r="V51" s="644"/>
      <c r="W51" s="636"/>
      <c r="X51" s="636"/>
      <c r="Y51" s="635">
        <f>200000+646153</f>
        <v>846153</v>
      </c>
      <c r="Z51" s="637">
        <f>+U51*Y51</f>
        <v>846153</v>
      </c>
      <c r="AA51" s="698"/>
      <c r="AB51" s="778"/>
      <c r="AC51" s="637">
        <f>+Z51</f>
        <v>846153</v>
      </c>
      <c r="AD51" s="637"/>
      <c r="AE51" s="637">
        <f>SUM(AC51:AD51)</f>
        <v>846153</v>
      </c>
      <c r="AF51" s="646"/>
      <c r="AG51" s="637">
        <f>+AC51*50%</f>
        <v>423076.5</v>
      </c>
      <c r="AH51" s="637">
        <f>+AC51*50%</f>
        <v>423076.5</v>
      </c>
      <c r="AI51" s="637"/>
      <c r="AJ51" s="637"/>
      <c r="AK51" s="637"/>
      <c r="AL51" s="637">
        <f t="shared" si="142"/>
        <v>846153</v>
      </c>
      <c r="AM51" s="819">
        <f t="shared" si="16"/>
        <v>0</v>
      </c>
      <c r="AN51" s="637"/>
      <c r="AO51" s="637"/>
      <c r="AP51" s="637"/>
      <c r="AQ51" s="637"/>
      <c r="AR51" s="637"/>
      <c r="AS51" s="637">
        <f t="shared" si="143"/>
        <v>0</v>
      </c>
      <c r="AT51" s="819"/>
      <c r="AU51" s="637">
        <f t="shared" si="17"/>
        <v>423076.5</v>
      </c>
      <c r="AV51" s="637">
        <f t="shared" si="18"/>
        <v>423076.5</v>
      </c>
      <c r="AW51" s="637">
        <f t="shared" si="19"/>
        <v>0</v>
      </c>
      <c r="AX51" s="637">
        <f t="shared" si="20"/>
        <v>0</v>
      </c>
      <c r="AY51" s="637">
        <f t="shared" si="21"/>
        <v>0</v>
      </c>
      <c r="AZ51" s="637">
        <f t="shared" si="22"/>
        <v>846153</v>
      </c>
      <c r="BA51" s="774"/>
      <c r="BB51" s="637"/>
      <c r="BC51" s="637">
        <f>+$AC$51*95%</f>
        <v>803845.35</v>
      </c>
      <c r="BD51" s="637">
        <f>+$AC$51*5%</f>
        <v>42307.65</v>
      </c>
      <c r="BE51" s="637"/>
      <c r="BF51" s="637"/>
      <c r="BG51" s="637"/>
      <c r="BH51" s="637">
        <f t="shared" si="62"/>
        <v>846153</v>
      </c>
      <c r="BI51" s="1549"/>
      <c r="BJ51" s="637"/>
      <c r="BK51" s="637"/>
      <c r="BL51" s="637"/>
      <c r="BM51" s="637"/>
      <c r="BN51" s="637"/>
      <c r="BO51" s="637"/>
      <c r="BP51" s="637">
        <f t="shared" si="144"/>
        <v>0</v>
      </c>
      <c r="BR51" s="637">
        <f t="shared" si="24"/>
        <v>0</v>
      </c>
      <c r="BS51" s="637">
        <f t="shared" si="25"/>
        <v>803845.35</v>
      </c>
      <c r="BT51" s="637">
        <f t="shared" si="26"/>
        <v>42307.65</v>
      </c>
      <c r="BU51" s="637">
        <f t="shared" si="27"/>
        <v>0</v>
      </c>
      <c r="BV51" s="637">
        <f t="shared" si="28"/>
        <v>0</v>
      </c>
      <c r="BW51" s="637">
        <f t="shared" si="29"/>
        <v>0</v>
      </c>
      <c r="BX51" s="637">
        <f t="shared" si="30"/>
        <v>846153</v>
      </c>
      <c r="BZ51" s="1673"/>
      <c r="CA51" s="1674"/>
      <c r="CB51" s="1675">
        <f t="shared" ref="CB51:CB70" si="146">+BZ51+CA51</f>
        <v>0</v>
      </c>
      <c r="CC51" s="1673">
        <f t="shared" ref="CC51:CC70" si="147">+BB51</f>
        <v>0</v>
      </c>
      <c r="CD51" s="1675">
        <f t="shared" ref="CD51:CD70" si="148">+BZ51-CC51</f>
        <v>0</v>
      </c>
      <c r="CE51" s="1673">
        <f t="shared" ref="CE51:CE70" si="149">+BJ51</f>
        <v>0</v>
      </c>
      <c r="CF51" s="1675">
        <f t="shared" ref="CF51:CF70" si="150">+CA51-CE51</f>
        <v>0</v>
      </c>
    </row>
    <row r="52" spans="1:84" s="602" customFormat="1" ht="15.75" customHeight="1" outlineLevel="2" collapsed="1" x14ac:dyDescent="0.25">
      <c r="A52" s="538" t="s">
        <v>1198</v>
      </c>
      <c r="B52" s="111" t="s">
        <v>658</v>
      </c>
      <c r="C52" s="111"/>
      <c r="D52" s="111"/>
      <c r="E52" s="111"/>
      <c r="F52" s="646"/>
      <c r="G52" s="295" t="s">
        <v>780</v>
      </c>
      <c r="H52" s="295" t="s">
        <v>780</v>
      </c>
      <c r="I52" s="643"/>
      <c r="J52" s="643"/>
      <c r="K52" s="643"/>
      <c r="L52" s="643"/>
      <c r="M52" s="646"/>
      <c r="N52" s="649" t="s">
        <v>714</v>
      </c>
      <c r="O52" s="580" t="s">
        <v>13</v>
      </c>
      <c r="P52" s="580" t="s">
        <v>176</v>
      </c>
      <c r="Q52" s="580">
        <f>+'9.3.2_Det. PA'!F42</f>
        <v>6</v>
      </c>
      <c r="R52" s="653"/>
      <c r="S52" s="646"/>
      <c r="T52" s="634" t="s">
        <v>300</v>
      </c>
      <c r="U52" s="697">
        <v>1</v>
      </c>
      <c r="V52" s="644"/>
      <c r="W52" s="636"/>
      <c r="X52" s="636"/>
      <c r="Y52" s="635">
        <f>200000+646153</f>
        <v>846153</v>
      </c>
      <c r="Z52" s="637">
        <f>+U52*Y52</f>
        <v>846153</v>
      </c>
      <c r="AA52" s="698"/>
      <c r="AB52" s="778"/>
      <c r="AC52" s="637">
        <f>+Z52</f>
        <v>846153</v>
      </c>
      <c r="AD52" s="637"/>
      <c r="AE52" s="637">
        <f>SUM(AC52:AD52)</f>
        <v>846153</v>
      </c>
      <c r="AF52" s="646"/>
      <c r="AG52" s="637">
        <f>+AC52*50%</f>
        <v>423076.5</v>
      </c>
      <c r="AH52" s="637">
        <f>+AC52*50%</f>
        <v>423076.5</v>
      </c>
      <c r="AI52" s="637"/>
      <c r="AJ52" s="637"/>
      <c r="AK52" s="637"/>
      <c r="AL52" s="637">
        <f t="shared" si="142"/>
        <v>846153</v>
      </c>
      <c r="AM52" s="819">
        <f t="shared" si="16"/>
        <v>0</v>
      </c>
      <c r="AN52" s="637"/>
      <c r="AO52" s="637"/>
      <c r="AP52" s="637"/>
      <c r="AQ52" s="637"/>
      <c r="AR52" s="637"/>
      <c r="AS52" s="637">
        <f t="shared" si="143"/>
        <v>0</v>
      </c>
      <c r="AT52" s="819"/>
      <c r="AU52" s="637">
        <f t="shared" si="17"/>
        <v>423076.5</v>
      </c>
      <c r="AV52" s="637">
        <f t="shared" si="18"/>
        <v>423076.5</v>
      </c>
      <c r="AW52" s="637">
        <f t="shared" si="19"/>
        <v>0</v>
      </c>
      <c r="AX52" s="637">
        <f t="shared" si="20"/>
        <v>0</v>
      </c>
      <c r="AY52" s="637">
        <f t="shared" si="21"/>
        <v>0</v>
      </c>
      <c r="AZ52" s="637">
        <f t="shared" si="22"/>
        <v>846153</v>
      </c>
      <c r="BA52" s="774"/>
      <c r="BB52" s="637"/>
      <c r="BC52" s="637">
        <f>+$AC$52*95%</f>
        <v>803845.35</v>
      </c>
      <c r="BD52" s="637">
        <f>+$AC$52*5%</f>
        <v>42307.65</v>
      </c>
      <c r="BE52" s="637"/>
      <c r="BF52" s="637"/>
      <c r="BG52" s="637"/>
      <c r="BH52" s="637">
        <f t="shared" si="62"/>
        <v>846153</v>
      </c>
      <c r="BI52" s="1549"/>
      <c r="BJ52" s="637"/>
      <c r="BK52" s="637"/>
      <c r="BL52" s="637"/>
      <c r="BM52" s="637"/>
      <c r="BN52" s="637"/>
      <c r="BO52" s="637"/>
      <c r="BP52" s="637">
        <f t="shared" si="144"/>
        <v>0</v>
      </c>
      <c r="BR52" s="637">
        <f t="shared" si="24"/>
        <v>0</v>
      </c>
      <c r="BS52" s="637">
        <f t="shared" si="25"/>
        <v>803845.35</v>
      </c>
      <c r="BT52" s="637">
        <f t="shared" si="26"/>
        <v>42307.65</v>
      </c>
      <c r="BU52" s="637">
        <f t="shared" si="27"/>
        <v>0</v>
      </c>
      <c r="BV52" s="637">
        <f t="shared" si="28"/>
        <v>0</v>
      </c>
      <c r="BW52" s="637">
        <f t="shared" si="29"/>
        <v>0</v>
      </c>
      <c r="BX52" s="637">
        <f t="shared" si="30"/>
        <v>846153</v>
      </c>
      <c r="BZ52" s="1673"/>
      <c r="CA52" s="1674"/>
      <c r="CB52" s="1675">
        <f t="shared" si="146"/>
        <v>0</v>
      </c>
      <c r="CC52" s="1673">
        <f t="shared" si="147"/>
        <v>0</v>
      </c>
      <c r="CD52" s="1675">
        <f t="shared" si="148"/>
        <v>0</v>
      </c>
      <c r="CE52" s="1673">
        <f t="shared" si="149"/>
        <v>0</v>
      </c>
      <c r="CF52" s="1675">
        <f t="shared" si="150"/>
        <v>0</v>
      </c>
    </row>
    <row r="53" spans="1:84" s="602" customFormat="1" ht="15.75" customHeight="1" outlineLevel="2" x14ac:dyDescent="0.25">
      <c r="A53" s="538" t="s">
        <v>1199</v>
      </c>
      <c r="B53" s="111" t="s">
        <v>602</v>
      </c>
      <c r="C53" s="111"/>
      <c r="D53" s="111"/>
      <c r="E53" s="111"/>
      <c r="F53" s="646"/>
      <c r="G53" s="295" t="s">
        <v>780</v>
      </c>
      <c r="H53" s="295" t="s">
        <v>780</v>
      </c>
      <c r="I53" s="647"/>
      <c r="J53" s="647"/>
      <c r="K53" s="647"/>
      <c r="L53" s="696"/>
      <c r="M53" s="646"/>
      <c r="N53" s="649" t="s">
        <v>757</v>
      </c>
      <c r="O53" s="580" t="s">
        <v>13</v>
      </c>
      <c r="P53" s="580" t="s">
        <v>487</v>
      </c>
      <c r="Q53" s="580" t="s">
        <v>121</v>
      </c>
      <c r="R53" s="653"/>
      <c r="S53" s="646"/>
      <c r="T53" s="634"/>
      <c r="U53" s="635"/>
      <c r="V53" s="651"/>
      <c r="W53" s="636"/>
      <c r="X53" s="636"/>
      <c r="Y53" s="635"/>
      <c r="Z53" s="637">
        <f>SUM(Z54)</f>
        <v>846153</v>
      </c>
      <c r="AA53" s="791"/>
      <c r="AB53" s="778"/>
      <c r="AC53" s="637">
        <f>SUM(AC54)</f>
        <v>846153</v>
      </c>
      <c r="AD53" s="637">
        <f t="shared" ref="AD53:BG53" si="151">SUM(AD54)</f>
        <v>0</v>
      </c>
      <c r="AE53" s="637">
        <f t="shared" si="151"/>
        <v>846153</v>
      </c>
      <c r="AF53" s="646"/>
      <c r="AG53" s="637">
        <f t="shared" si="151"/>
        <v>423076.5</v>
      </c>
      <c r="AH53" s="637">
        <f t="shared" si="151"/>
        <v>423076.5</v>
      </c>
      <c r="AI53" s="637">
        <f t="shared" si="151"/>
        <v>0</v>
      </c>
      <c r="AJ53" s="637">
        <f t="shared" si="151"/>
        <v>0</v>
      </c>
      <c r="AK53" s="637">
        <f t="shared" si="151"/>
        <v>0</v>
      </c>
      <c r="AL53" s="637">
        <f t="shared" si="151"/>
        <v>846153</v>
      </c>
      <c r="AM53" s="819">
        <f t="shared" si="16"/>
        <v>0</v>
      </c>
      <c r="AN53" s="637"/>
      <c r="AO53" s="637"/>
      <c r="AP53" s="637"/>
      <c r="AQ53" s="637"/>
      <c r="AR53" s="637"/>
      <c r="AS53" s="637">
        <f t="shared" si="151"/>
        <v>0</v>
      </c>
      <c r="AT53" s="819"/>
      <c r="AU53" s="637">
        <f t="shared" si="17"/>
        <v>423076.5</v>
      </c>
      <c r="AV53" s="637">
        <f t="shared" si="18"/>
        <v>423076.5</v>
      </c>
      <c r="AW53" s="637">
        <f t="shared" si="19"/>
        <v>0</v>
      </c>
      <c r="AX53" s="637">
        <f t="shared" si="20"/>
        <v>0</v>
      </c>
      <c r="AY53" s="637">
        <f t="shared" si="21"/>
        <v>0</v>
      </c>
      <c r="AZ53" s="637">
        <f t="shared" si="22"/>
        <v>846153</v>
      </c>
      <c r="BA53" s="774"/>
      <c r="BB53" s="637">
        <f t="shared" si="151"/>
        <v>0</v>
      </c>
      <c r="BC53" s="637">
        <f t="shared" si="151"/>
        <v>803845.35</v>
      </c>
      <c r="BD53" s="637">
        <f t="shared" si="151"/>
        <v>42307.65</v>
      </c>
      <c r="BE53" s="637"/>
      <c r="BF53" s="637">
        <f t="shared" si="151"/>
        <v>0</v>
      </c>
      <c r="BG53" s="637">
        <f t="shared" si="151"/>
        <v>0</v>
      </c>
      <c r="BH53" s="637">
        <f t="shared" si="62"/>
        <v>846153</v>
      </c>
      <c r="BI53" s="1549"/>
      <c r="BJ53" s="637">
        <f t="shared" ref="BJ53:BO53" si="152">SUM(BJ54)</f>
        <v>0</v>
      </c>
      <c r="BK53" s="637">
        <f t="shared" si="152"/>
        <v>0</v>
      </c>
      <c r="BL53" s="637">
        <f t="shared" si="152"/>
        <v>0</v>
      </c>
      <c r="BM53" s="637">
        <f>SUM(BM54)</f>
        <v>0</v>
      </c>
      <c r="BN53" s="637">
        <f t="shared" si="152"/>
        <v>0</v>
      </c>
      <c r="BO53" s="637">
        <f t="shared" si="94"/>
        <v>0</v>
      </c>
      <c r="BP53" s="637">
        <f t="shared" si="144"/>
        <v>0</v>
      </c>
      <c r="BR53" s="637">
        <f t="shared" si="24"/>
        <v>0</v>
      </c>
      <c r="BS53" s="637">
        <f t="shared" si="25"/>
        <v>803845.35</v>
      </c>
      <c r="BT53" s="637">
        <f t="shared" si="26"/>
        <v>42307.65</v>
      </c>
      <c r="BU53" s="637">
        <f t="shared" si="27"/>
        <v>0</v>
      </c>
      <c r="BV53" s="637">
        <f t="shared" si="28"/>
        <v>0</v>
      </c>
      <c r="BW53" s="637">
        <f t="shared" si="29"/>
        <v>0</v>
      </c>
      <c r="BX53" s="637">
        <f t="shared" si="30"/>
        <v>846153</v>
      </c>
      <c r="BZ53" s="1673">
        <f>+BZ54</f>
        <v>0</v>
      </c>
      <c r="CA53" s="1674">
        <f>+CA54</f>
        <v>0</v>
      </c>
      <c r="CB53" s="1675">
        <f t="shared" si="146"/>
        <v>0</v>
      </c>
      <c r="CC53" s="1673">
        <f t="shared" si="147"/>
        <v>0</v>
      </c>
      <c r="CD53" s="1675">
        <f t="shared" si="148"/>
        <v>0</v>
      </c>
      <c r="CE53" s="1673">
        <f t="shared" si="149"/>
        <v>0</v>
      </c>
      <c r="CF53" s="1675">
        <f t="shared" si="150"/>
        <v>0</v>
      </c>
    </row>
    <row r="54" spans="1:84" s="602" customFormat="1" ht="15.75" hidden="1" customHeight="1" outlineLevel="3" x14ac:dyDescent="0.25">
      <c r="A54" s="538" t="s">
        <v>1200</v>
      </c>
      <c r="B54" s="251" t="s">
        <v>561</v>
      </c>
      <c r="C54" s="251"/>
      <c r="D54" s="251"/>
      <c r="E54" s="251"/>
      <c r="F54" s="646"/>
      <c r="G54" s="643"/>
      <c r="H54" s="643"/>
      <c r="I54" s="643"/>
      <c r="J54" s="643"/>
      <c r="K54" s="643"/>
      <c r="L54" s="643"/>
      <c r="M54" s="646"/>
      <c r="N54" s="649"/>
      <c r="O54" s="580"/>
      <c r="P54" s="649"/>
      <c r="Q54" s="580"/>
      <c r="R54" s="653"/>
      <c r="S54" s="646"/>
      <c r="T54" s="634" t="s">
        <v>300</v>
      </c>
      <c r="U54" s="697">
        <v>1</v>
      </c>
      <c r="V54" s="644"/>
      <c r="W54" s="636"/>
      <c r="X54" s="636"/>
      <c r="Y54" s="635">
        <f>200000+646153</f>
        <v>846153</v>
      </c>
      <c r="Z54" s="637">
        <f t="shared" ref="Z54:Z60" si="153">+U54*Y54</f>
        <v>846153</v>
      </c>
      <c r="AA54" s="698"/>
      <c r="AB54" s="778"/>
      <c r="AC54" s="637">
        <f t="shared" ref="AC54" si="154">+Z54</f>
        <v>846153</v>
      </c>
      <c r="AD54" s="637"/>
      <c r="AE54" s="637">
        <f>SUM(AC54:AD54)</f>
        <v>846153</v>
      </c>
      <c r="AF54" s="646"/>
      <c r="AG54" s="637">
        <f>+AC54*50%</f>
        <v>423076.5</v>
      </c>
      <c r="AH54" s="637">
        <f>+AC54*50%</f>
        <v>423076.5</v>
      </c>
      <c r="AI54" s="637"/>
      <c r="AJ54" s="637"/>
      <c r="AK54" s="637"/>
      <c r="AL54" s="637">
        <f t="shared" ref="AL54" si="155">SUM(AG54:AK54)</f>
        <v>846153</v>
      </c>
      <c r="AM54" s="819">
        <f t="shared" si="16"/>
        <v>0</v>
      </c>
      <c r="AN54" s="637"/>
      <c r="AO54" s="637"/>
      <c r="AP54" s="637"/>
      <c r="AQ54" s="637"/>
      <c r="AR54" s="637"/>
      <c r="AS54" s="637">
        <f t="shared" ref="AS54" si="156">SUM(AN54:AR54)</f>
        <v>0</v>
      </c>
      <c r="AT54" s="819"/>
      <c r="AU54" s="637">
        <f t="shared" si="17"/>
        <v>423076.5</v>
      </c>
      <c r="AV54" s="637">
        <f t="shared" si="18"/>
        <v>423076.5</v>
      </c>
      <c r="AW54" s="637">
        <f t="shared" si="19"/>
        <v>0</v>
      </c>
      <c r="AX54" s="637">
        <f t="shared" si="20"/>
        <v>0</v>
      </c>
      <c r="AY54" s="637">
        <f t="shared" si="21"/>
        <v>0</v>
      </c>
      <c r="AZ54" s="637">
        <f t="shared" si="22"/>
        <v>846153</v>
      </c>
      <c r="BA54" s="774"/>
      <c r="BB54" s="637"/>
      <c r="BC54" s="637">
        <f>+$AC$54*95%</f>
        <v>803845.35</v>
      </c>
      <c r="BD54" s="637">
        <f>+$AC$54*5%</f>
        <v>42307.65</v>
      </c>
      <c r="BE54" s="637"/>
      <c r="BF54" s="637"/>
      <c r="BG54" s="637"/>
      <c r="BH54" s="637">
        <f t="shared" si="62"/>
        <v>846153</v>
      </c>
      <c r="BI54" s="1549"/>
      <c r="BJ54" s="637"/>
      <c r="BK54" s="637"/>
      <c r="BL54" s="637"/>
      <c r="BM54" s="637"/>
      <c r="BN54" s="637"/>
      <c r="BO54" s="637"/>
      <c r="BP54" s="637">
        <f t="shared" si="144"/>
        <v>0</v>
      </c>
      <c r="BR54" s="637">
        <f t="shared" si="24"/>
        <v>0</v>
      </c>
      <c r="BS54" s="637">
        <f t="shared" si="25"/>
        <v>803845.35</v>
      </c>
      <c r="BT54" s="637">
        <f t="shared" si="26"/>
        <v>42307.65</v>
      </c>
      <c r="BU54" s="637">
        <f t="shared" si="27"/>
        <v>0</v>
      </c>
      <c r="BV54" s="637">
        <f t="shared" si="28"/>
        <v>0</v>
      </c>
      <c r="BW54" s="637">
        <f t="shared" si="29"/>
        <v>0</v>
      </c>
      <c r="BX54" s="637">
        <f t="shared" si="30"/>
        <v>846153</v>
      </c>
      <c r="BZ54" s="1673"/>
      <c r="CA54" s="1674"/>
      <c r="CB54" s="1675">
        <f t="shared" si="146"/>
        <v>0</v>
      </c>
      <c r="CC54" s="1673">
        <f t="shared" si="147"/>
        <v>0</v>
      </c>
      <c r="CD54" s="1675">
        <f t="shared" si="148"/>
        <v>0</v>
      </c>
      <c r="CE54" s="1673">
        <f t="shared" si="149"/>
        <v>0</v>
      </c>
      <c r="CF54" s="1675">
        <f t="shared" si="150"/>
        <v>0</v>
      </c>
    </row>
    <row r="55" spans="1:84" ht="15.75" customHeight="1" outlineLevel="2" collapsed="1" x14ac:dyDescent="0.25">
      <c r="A55" s="538" t="s">
        <v>1201</v>
      </c>
      <c r="B55" s="111" t="s">
        <v>762</v>
      </c>
      <c r="C55" s="251"/>
      <c r="D55" s="251"/>
      <c r="E55" s="251"/>
      <c r="F55" s="536"/>
      <c r="G55" s="295" t="s">
        <v>780</v>
      </c>
      <c r="H55" s="295" t="s">
        <v>780</v>
      </c>
      <c r="I55" s="661"/>
      <c r="J55" s="661"/>
      <c r="K55" s="661"/>
      <c r="L55" s="661"/>
      <c r="M55" s="646"/>
      <c r="N55" s="653" t="s">
        <v>758</v>
      </c>
      <c r="O55" s="580" t="s">
        <v>13</v>
      </c>
      <c r="P55" s="643" t="s">
        <v>760</v>
      </c>
      <c r="Q55" s="722" t="s">
        <v>1106</v>
      </c>
      <c r="R55" s="653" t="s">
        <v>759</v>
      </c>
      <c r="S55" s="646"/>
      <c r="T55" s="634"/>
      <c r="U55" s="697"/>
      <c r="V55" s="644"/>
      <c r="W55" s="636"/>
      <c r="X55" s="636"/>
      <c r="Y55" s="635">
        <f>+(Y48+Y52+Y54)*8%</f>
        <v>575384.48</v>
      </c>
      <c r="Z55" s="637">
        <f>+Y55</f>
        <v>575384.48</v>
      </c>
      <c r="AA55" s="698"/>
      <c r="AB55" s="778"/>
      <c r="AC55" s="637">
        <f>+Z55</f>
        <v>575384.48</v>
      </c>
      <c r="AD55" s="637"/>
      <c r="AE55" s="638">
        <f>SUM(AC55:AD55)</f>
        <v>575384.48</v>
      </c>
      <c r="AF55" s="646"/>
      <c r="AG55" s="637">
        <f>+AC55*50%</f>
        <v>287692.24</v>
      </c>
      <c r="AH55" s="637">
        <f>+AC55*50%</f>
        <v>287692.24</v>
      </c>
      <c r="AI55" s="637"/>
      <c r="AJ55" s="637"/>
      <c r="AK55" s="637"/>
      <c r="AL55" s="637">
        <f t="shared" ref="AL55" si="157">SUM(AG55:AK55)</f>
        <v>575384.48</v>
      </c>
      <c r="AM55" s="819">
        <f t="shared" si="16"/>
        <v>0</v>
      </c>
      <c r="AN55" s="637"/>
      <c r="AO55" s="637"/>
      <c r="AP55" s="637"/>
      <c r="AQ55" s="637"/>
      <c r="AR55" s="637"/>
      <c r="AS55" s="637">
        <f t="shared" ref="AS55" si="158">SUM(AN55:AR55)</f>
        <v>0</v>
      </c>
      <c r="AT55" s="819"/>
      <c r="AU55" s="637">
        <f t="shared" si="17"/>
        <v>287692.24</v>
      </c>
      <c r="AV55" s="637">
        <f t="shared" si="18"/>
        <v>287692.24</v>
      </c>
      <c r="AW55" s="637">
        <f t="shared" si="19"/>
        <v>0</v>
      </c>
      <c r="AX55" s="637">
        <f t="shared" si="20"/>
        <v>0</v>
      </c>
      <c r="AY55" s="637">
        <f t="shared" si="21"/>
        <v>0</v>
      </c>
      <c r="AZ55" s="637">
        <f t="shared" si="22"/>
        <v>575384.48</v>
      </c>
      <c r="BA55" s="774"/>
      <c r="BB55" s="637"/>
      <c r="BC55" s="637">
        <f>+$AC$55*95%</f>
        <v>546615.25599999994</v>
      </c>
      <c r="BD55" s="637">
        <f>+$AC$55*5%</f>
        <v>28769.224000000002</v>
      </c>
      <c r="BE55" s="637"/>
      <c r="BF55" s="637"/>
      <c r="BG55" s="637"/>
      <c r="BH55" s="637">
        <f t="shared" si="62"/>
        <v>575384.48</v>
      </c>
      <c r="BI55" s="1549"/>
      <c r="BJ55" s="637"/>
      <c r="BK55" s="637"/>
      <c r="BL55" s="637"/>
      <c r="BM55" s="637"/>
      <c r="BN55" s="637"/>
      <c r="BO55" s="637"/>
      <c r="BP55" s="637">
        <f t="shared" si="144"/>
        <v>0</v>
      </c>
      <c r="BR55" s="637">
        <f t="shared" si="24"/>
        <v>0</v>
      </c>
      <c r="BS55" s="637">
        <f t="shared" si="25"/>
        <v>546615.25599999994</v>
      </c>
      <c r="BT55" s="637">
        <f t="shared" si="26"/>
        <v>28769.224000000002</v>
      </c>
      <c r="BU55" s="637">
        <f t="shared" si="27"/>
        <v>0</v>
      </c>
      <c r="BV55" s="637">
        <f t="shared" si="28"/>
        <v>0</v>
      </c>
      <c r="BW55" s="637">
        <f t="shared" si="29"/>
        <v>0</v>
      </c>
      <c r="BX55" s="637">
        <f t="shared" si="30"/>
        <v>575384.48</v>
      </c>
      <c r="BZ55" s="1673"/>
      <c r="CA55" s="1674"/>
      <c r="CB55" s="1675">
        <f t="shared" si="146"/>
        <v>0</v>
      </c>
      <c r="CC55" s="1673">
        <f t="shared" si="147"/>
        <v>0</v>
      </c>
      <c r="CD55" s="1675">
        <f t="shared" si="148"/>
        <v>0</v>
      </c>
      <c r="CE55" s="1673">
        <f t="shared" si="149"/>
        <v>0</v>
      </c>
      <c r="CF55" s="1675">
        <f t="shared" si="150"/>
        <v>0</v>
      </c>
    </row>
    <row r="56" spans="1:84" ht="15.75" customHeight="1" outlineLevel="1" x14ac:dyDescent="0.25">
      <c r="A56" s="686" t="s">
        <v>1192</v>
      </c>
      <c r="B56" s="260" t="s">
        <v>380</v>
      </c>
      <c r="C56" s="260"/>
      <c r="D56" s="260"/>
      <c r="E56" s="1405"/>
      <c r="F56" s="687"/>
      <c r="G56" s="688"/>
      <c r="H56" s="689">
        <v>1</v>
      </c>
      <c r="I56" s="688"/>
      <c r="J56" s="688"/>
      <c r="K56" s="688"/>
      <c r="L56" s="689">
        <f>SUM(G56:K56)</f>
        <v>1</v>
      </c>
      <c r="M56" s="646"/>
      <c r="N56" s="690"/>
      <c r="O56" s="699"/>
      <c r="P56" s="700"/>
      <c r="Q56" s="789"/>
      <c r="R56" s="690"/>
      <c r="S56" s="646"/>
      <c r="T56" s="691"/>
      <c r="U56" s="692"/>
      <c r="V56" s="693"/>
      <c r="W56" s="694"/>
      <c r="X56" s="694"/>
      <c r="Y56" s="692"/>
      <c r="Z56" s="695">
        <f>+Z57+Z59+Z61</f>
        <v>2604462.12</v>
      </c>
      <c r="AA56" s="790"/>
      <c r="AB56" s="778"/>
      <c r="AC56" s="695">
        <f>+AC57+AC59+AC61</f>
        <v>2604462.12</v>
      </c>
      <c r="AD56" s="695">
        <f t="shared" ref="AD56:AE56" si="159">+AD57+AD59+AD61</f>
        <v>0</v>
      </c>
      <c r="AE56" s="695">
        <f t="shared" si="159"/>
        <v>2604462.12</v>
      </c>
      <c r="AF56" s="646"/>
      <c r="AG56" s="695">
        <f t="shared" ref="AG56:AL56" si="160">+AG57+AG59+AG61</f>
        <v>1302231.06</v>
      </c>
      <c r="AH56" s="695">
        <f t="shared" si="160"/>
        <v>1302231.06</v>
      </c>
      <c r="AI56" s="695">
        <f t="shared" si="160"/>
        <v>0</v>
      </c>
      <c r="AJ56" s="695">
        <f t="shared" si="160"/>
        <v>0</v>
      </c>
      <c r="AK56" s="695">
        <f t="shared" si="160"/>
        <v>0</v>
      </c>
      <c r="AL56" s="695">
        <f t="shared" si="160"/>
        <v>2604462.12</v>
      </c>
      <c r="AM56" s="819">
        <f t="shared" si="16"/>
        <v>0</v>
      </c>
      <c r="AN56" s="695">
        <f t="shared" ref="AN56:AS56" si="161">+AN57+AN59+AN61</f>
        <v>0</v>
      </c>
      <c r="AO56" s="695">
        <f t="shared" si="161"/>
        <v>0</v>
      </c>
      <c r="AP56" s="695">
        <f t="shared" si="161"/>
        <v>0</v>
      </c>
      <c r="AQ56" s="695">
        <f t="shared" si="161"/>
        <v>0</v>
      </c>
      <c r="AR56" s="695">
        <f t="shared" si="161"/>
        <v>0</v>
      </c>
      <c r="AS56" s="695">
        <f t="shared" si="161"/>
        <v>0</v>
      </c>
      <c r="AT56" s="819"/>
      <c r="AU56" s="695">
        <f t="shared" si="17"/>
        <v>1302231.06</v>
      </c>
      <c r="AV56" s="695">
        <f t="shared" si="18"/>
        <v>1302231.06</v>
      </c>
      <c r="AW56" s="695">
        <f t="shared" si="19"/>
        <v>0</v>
      </c>
      <c r="AX56" s="695">
        <f t="shared" si="20"/>
        <v>0</v>
      </c>
      <c r="AY56" s="695">
        <f t="shared" si="21"/>
        <v>0</v>
      </c>
      <c r="AZ56" s="695">
        <f t="shared" si="22"/>
        <v>2604462.12</v>
      </c>
      <c r="BA56" s="774"/>
      <c r="BB56" s="695">
        <f t="shared" ref="BB56:BG56" si="162">+BB57+BB59+BB61</f>
        <v>0</v>
      </c>
      <c r="BC56" s="695">
        <f t="shared" si="162"/>
        <v>2474239.014</v>
      </c>
      <c r="BD56" s="695">
        <f t="shared" si="162"/>
        <v>130223.106</v>
      </c>
      <c r="BE56" s="695">
        <f t="shared" si="162"/>
        <v>0</v>
      </c>
      <c r="BF56" s="695">
        <f t="shared" si="162"/>
        <v>0</v>
      </c>
      <c r="BG56" s="695">
        <f t="shared" si="162"/>
        <v>0</v>
      </c>
      <c r="BH56" s="695">
        <f t="shared" si="62"/>
        <v>2604462.12</v>
      </c>
      <c r="BI56" s="1549"/>
      <c r="BJ56" s="695">
        <f t="shared" ref="BJ56:BO56" si="163">+BJ57+BJ59+BJ61</f>
        <v>0</v>
      </c>
      <c r="BK56" s="695">
        <f t="shared" si="163"/>
        <v>0</v>
      </c>
      <c r="BL56" s="695">
        <f t="shared" si="163"/>
        <v>0</v>
      </c>
      <c r="BM56" s="695">
        <f t="shared" si="163"/>
        <v>0</v>
      </c>
      <c r="BN56" s="695">
        <f t="shared" si="163"/>
        <v>0</v>
      </c>
      <c r="BO56" s="695">
        <f t="shared" si="94"/>
        <v>0</v>
      </c>
      <c r="BP56" s="695">
        <f t="shared" si="144"/>
        <v>0</v>
      </c>
      <c r="BR56" s="695">
        <f t="shared" si="24"/>
        <v>0</v>
      </c>
      <c r="BS56" s="695">
        <f t="shared" si="25"/>
        <v>2474239.014</v>
      </c>
      <c r="BT56" s="695">
        <f t="shared" si="26"/>
        <v>130223.106</v>
      </c>
      <c r="BU56" s="695">
        <f t="shared" si="27"/>
        <v>0</v>
      </c>
      <c r="BV56" s="695">
        <f t="shared" si="28"/>
        <v>0</v>
      </c>
      <c r="BW56" s="695">
        <f t="shared" si="29"/>
        <v>0</v>
      </c>
      <c r="BX56" s="695">
        <f t="shared" si="30"/>
        <v>2604462.12</v>
      </c>
      <c r="BZ56" s="1691">
        <f t="shared" ref="BZ56:CA56" si="164">+BZ57+BZ59+BZ61</f>
        <v>0</v>
      </c>
      <c r="CA56" s="695">
        <f t="shared" si="164"/>
        <v>0</v>
      </c>
      <c r="CB56" s="1692">
        <f t="shared" si="146"/>
        <v>0</v>
      </c>
      <c r="CC56" s="1691">
        <f t="shared" si="147"/>
        <v>0</v>
      </c>
      <c r="CD56" s="1692">
        <f t="shared" si="148"/>
        <v>0</v>
      </c>
      <c r="CE56" s="1691">
        <f t="shared" si="149"/>
        <v>0</v>
      </c>
      <c r="CF56" s="1692">
        <f t="shared" si="150"/>
        <v>0</v>
      </c>
    </row>
    <row r="57" spans="1:84" s="602" customFormat="1" ht="28.5" customHeight="1" outlineLevel="2" x14ac:dyDescent="0.25">
      <c r="A57" s="538" t="s">
        <v>1202</v>
      </c>
      <c r="B57" s="111" t="s">
        <v>606</v>
      </c>
      <c r="C57" s="111"/>
      <c r="D57" s="111"/>
      <c r="E57" s="111"/>
      <c r="F57" s="646"/>
      <c r="G57" s="295" t="s">
        <v>780</v>
      </c>
      <c r="H57" s="295" t="s">
        <v>780</v>
      </c>
      <c r="I57" s="647"/>
      <c r="J57" s="647"/>
      <c r="K57" s="647"/>
      <c r="L57" s="696"/>
      <c r="M57" s="646"/>
      <c r="N57" s="649" t="s">
        <v>757</v>
      </c>
      <c r="O57" s="580" t="s">
        <v>13</v>
      </c>
      <c r="P57" s="643" t="s">
        <v>487</v>
      </c>
      <c r="Q57" s="640">
        <f>+'9.3.2_Det. PA'!F7</f>
        <v>1</v>
      </c>
      <c r="R57" s="653"/>
      <c r="S57" s="646"/>
      <c r="T57" s="634"/>
      <c r="U57" s="635"/>
      <c r="V57" s="651"/>
      <c r="W57" s="636"/>
      <c r="X57" s="636"/>
      <c r="Y57" s="635"/>
      <c r="Z57" s="637">
        <f>+Z58</f>
        <v>2115385</v>
      </c>
      <c r="AA57" s="791"/>
      <c r="AB57" s="778"/>
      <c r="AC57" s="637">
        <f>+AC58</f>
        <v>2115385</v>
      </c>
      <c r="AD57" s="637">
        <f t="shared" ref="AD57:BG57" si="165">+AD58</f>
        <v>0</v>
      </c>
      <c r="AE57" s="637">
        <f t="shared" si="165"/>
        <v>2115385</v>
      </c>
      <c r="AF57" s="646"/>
      <c r="AG57" s="637">
        <f t="shared" si="165"/>
        <v>1057692.5</v>
      </c>
      <c r="AH57" s="637">
        <f t="shared" si="165"/>
        <v>1057692.5</v>
      </c>
      <c r="AI57" s="637">
        <f t="shared" si="165"/>
        <v>0</v>
      </c>
      <c r="AJ57" s="637">
        <f t="shared" si="165"/>
        <v>0</v>
      </c>
      <c r="AK57" s="637">
        <f t="shared" si="165"/>
        <v>0</v>
      </c>
      <c r="AL57" s="637">
        <f t="shared" si="165"/>
        <v>2115385</v>
      </c>
      <c r="AM57" s="819">
        <f t="shared" si="16"/>
        <v>0</v>
      </c>
      <c r="AN57" s="637"/>
      <c r="AO57" s="637"/>
      <c r="AP57" s="637"/>
      <c r="AQ57" s="637"/>
      <c r="AR57" s="637"/>
      <c r="AS57" s="637">
        <f t="shared" si="165"/>
        <v>0</v>
      </c>
      <c r="AT57" s="819"/>
      <c r="AU57" s="637">
        <f t="shared" si="17"/>
        <v>1057692.5</v>
      </c>
      <c r="AV57" s="637">
        <f t="shared" si="18"/>
        <v>1057692.5</v>
      </c>
      <c r="AW57" s="637">
        <f t="shared" si="19"/>
        <v>0</v>
      </c>
      <c r="AX57" s="637">
        <f t="shared" si="20"/>
        <v>0</v>
      </c>
      <c r="AY57" s="637">
        <f t="shared" si="21"/>
        <v>0</v>
      </c>
      <c r="AZ57" s="637">
        <f t="shared" si="22"/>
        <v>2115385</v>
      </c>
      <c r="BA57" s="774"/>
      <c r="BB57" s="637">
        <f t="shared" si="165"/>
        <v>0</v>
      </c>
      <c r="BC57" s="637">
        <f t="shared" si="165"/>
        <v>2009615.75</v>
      </c>
      <c r="BD57" s="637">
        <f t="shared" si="165"/>
        <v>105769.25</v>
      </c>
      <c r="BE57" s="637">
        <f t="shared" si="165"/>
        <v>0</v>
      </c>
      <c r="BF57" s="637">
        <f t="shared" si="165"/>
        <v>0</v>
      </c>
      <c r="BG57" s="637">
        <f t="shared" si="165"/>
        <v>0</v>
      </c>
      <c r="BH57" s="637">
        <f t="shared" si="62"/>
        <v>2115385</v>
      </c>
      <c r="BI57" s="1549"/>
      <c r="BJ57" s="637">
        <f t="shared" ref="BJ57:BO57" si="166">+BJ58</f>
        <v>0</v>
      </c>
      <c r="BK57" s="637">
        <f t="shared" si="166"/>
        <v>0</v>
      </c>
      <c r="BL57" s="637">
        <f t="shared" si="166"/>
        <v>0</v>
      </c>
      <c r="BM57" s="637">
        <f t="shared" si="166"/>
        <v>0</v>
      </c>
      <c r="BN57" s="637">
        <f t="shared" si="166"/>
        <v>0</v>
      </c>
      <c r="BO57" s="637">
        <f t="shared" si="94"/>
        <v>0</v>
      </c>
      <c r="BP57" s="637">
        <f t="shared" si="144"/>
        <v>0</v>
      </c>
      <c r="BR57" s="637">
        <f t="shared" si="24"/>
        <v>0</v>
      </c>
      <c r="BS57" s="637">
        <f t="shared" si="25"/>
        <v>2009615.75</v>
      </c>
      <c r="BT57" s="637">
        <f t="shared" si="26"/>
        <v>105769.25</v>
      </c>
      <c r="BU57" s="637">
        <f t="shared" si="27"/>
        <v>0</v>
      </c>
      <c r="BV57" s="637">
        <f t="shared" si="28"/>
        <v>0</v>
      </c>
      <c r="BW57" s="637">
        <f t="shared" si="29"/>
        <v>0</v>
      </c>
      <c r="BX57" s="637">
        <f t="shared" si="30"/>
        <v>2115385</v>
      </c>
      <c r="BZ57" s="1673">
        <f t="shared" ref="BZ57" si="167">+BZ58</f>
        <v>0</v>
      </c>
      <c r="CA57" s="1674">
        <f>+CA58</f>
        <v>0</v>
      </c>
      <c r="CB57" s="1675">
        <f t="shared" si="146"/>
        <v>0</v>
      </c>
      <c r="CC57" s="1673">
        <f t="shared" si="147"/>
        <v>0</v>
      </c>
      <c r="CD57" s="1675">
        <f t="shared" si="148"/>
        <v>0</v>
      </c>
      <c r="CE57" s="1673">
        <f t="shared" si="149"/>
        <v>0</v>
      </c>
      <c r="CF57" s="1675">
        <f t="shared" si="150"/>
        <v>0</v>
      </c>
    </row>
    <row r="58" spans="1:84" ht="15.75" hidden="1" customHeight="1" outlineLevel="3" x14ac:dyDescent="0.25">
      <c r="A58" s="538" t="s">
        <v>1205</v>
      </c>
      <c r="B58" s="251" t="s">
        <v>1090</v>
      </c>
      <c r="C58" s="251"/>
      <c r="D58" s="251"/>
      <c r="E58" s="251"/>
      <c r="F58" s="536"/>
      <c r="G58" s="661"/>
      <c r="H58" s="661"/>
      <c r="I58" s="661"/>
      <c r="J58" s="661"/>
      <c r="K58" s="661"/>
      <c r="L58" s="661"/>
      <c r="M58" s="646"/>
      <c r="N58" s="643"/>
      <c r="O58" s="580"/>
      <c r="P58" s="643"/>
      <c r="Q58" s="640"/>
      <c r="R58" s="653"/>
      <c r="S58" s="646"/>
      <c r="T58" s="634" t="s">
        <v>300</v>
      </c>
      <c r="U58" s="697">
        <v>1</v>
      </c>
      <c r="V58" s="644"/>
      <c r="W58" s="636"/>
      <c r="X58" s="636"/>
      <c r="Y58" s="635">
        <f>500000+1615385</f>
        <v>2115385</v>
      </c>
      <c r="Z58" s="637">
        <f t="shared" si="153"/>
        <v>2115385</v>
      </c>
      <c r="AA58" s="698"/>
      <c r="AB58" s="778"/>
      <c r="AC58" s="637">
        <f>+Z58</f>
        <v>2115385</v>
      </c>
      <c r="AD58" s="637"/>
      <c r="AE58" s="638">
        <f>SUM(AC58:AD58)</f>
        <v>2115385</v>
      </c>
      <c r="AF58" s="646"/>
      <c r="AG58" s="637">
        <f>+AC58*50%</f>
        <v>1057692.5</v>
      </c>
      <c r="AH58" s="637">
        <f>+AC58*50%</f>
        <v>1057692.5</v>
      </c>
      <c r="AI58" s="637"/>
      <c r="AJ58" s="637"/>
      <c r="AK58" s="637"/>
      <c r="AL58" s="637">
        <f t="shared" ref="AL58" si="168">SUM(AG58:AK58)</f>
        <v>2115385</v>
      </c>
      <c r="AM58" s="819">
        <f t="shared" si="16"/>
        <v>0</v>
      </c>
      <c r="AN58" s="637"/>
      <c r="AO58" s="637"/>
      <c r="AP58" s="637"/>
      <c r="AQ58" s="637"/>
      <c r="AR58" s="637"/>
      <c r="AS58" s="637">
        <f t="shared" ref="AS58" si="169">SUM(AN58:AR58)</f>
        <v>0</v>
      </c>
      <c r="AT58" s="819"/>
      <c r="AU58" s="637">
        <f t="shared" si="17"/>
        <v>1057692.5</v>
      </c>
      <c r="AV58" s="637">
        <f t="shared" si="18"/>
        <v>1057692.5</v>
      </c>
      <c r="AW58" s="637">
        <f t="shared" si="19"/>
        <v>0</v>
      </c>
      <c r="AX58" s="637">
        <f t="shared" si="20"/>
        <v>0</v>
      </c>
      <c r="AY58" s="637">
        <f t="shared" si="21"/>
        <v>0</v>
      </c>
      <c r="AZ58" s="637">
        <f t="shared" si="22"/>
        <v>2115385</v>
      </c>
      <c r="BA58" s="774"/>
      <c r="BB58" s="637"/>
      <c r="BC58" s="637">
        <f>+$AC$58*95%</f>
        <v>2009615.75</v>
      </c>
      <c r="BD58" s="637">
        <f>+$AC$58*5%</f>
        <v>105769.25</v>
      </c>
      <c r="BE58" s="637"/>
      <c r="BF58" s="637"/>
      <c r="BG58" s="637"/>
      <c r="BH58" s="637">
        <f t="shared" si="62"/>
        <v>2115385</v>
      </c>
      <c r="BI58" s="1549"/>
      <c r="BJ58" s="637"/>
      <c r="BK58" s="637"/>
      <c r="BL58" s="637"/>
      <c r="BM58" s="637"/>
      <c r="BN58" s="637"/>
      <c r="BO58" s="637">
        <f t="shared" si="94"/>
        <v>0</v>
      </c>
      <c r="BP58" s="637">
        <f t="shared" si="144"/>
        <v>0</v>
      </c>
      <c r="BR58" s="637">
        <f t="shared" si="24"/>
        <v>0</v>
      </c>
      <c r="BS58" s="637">
        <f t="shared" si="25"/>
        <v>2009615.75</v>
      </c>
      <c r="BT58" s="637">
        <f t="shared" si="26"/>
        <v>105769.25</v>
      </c>
      <c r="BU58" s="637">
        <f t="shared" si="27"/>
        <v>0</v>
      </c>
      <c r="BV58" s="637">
        <f t="shared" si="28"/>
        <v>0</v>
      </c>
      <c r="BW58" s="637">
        <f t="shared" si="29"/>
        <v>0</v>
      </c>
      <c r="BX58" s="637">
        <f t="shared" si="30"/>
        <v>2115385</v>
      </c>
      <c r="BZ58" s="1673"/>
      <c r="CA58" s="1674"/>
      <c r="CB58" s="1675">
        <f t="shared" si="146"/>
        <v>0</v>
      </c>
      <c r="CC58" s="1673">
        <f t="shared" si="147"/>
        <v>0</v>
      </c>
      <c r="CD58" s="1675">
        <f t="shared" si="148"/>
        <v>0</v>
      </c>
      <c r="CE58" s="1673">
        <f t="shared" si="149"/>
        <v>0</v>
      </c>
      <c r="CF58" s="1675">
        <f t="shared" si="150"/>
        <v>0</v>
      </c>
    </row>
    <row r="59" spans="1:84" ht="15.75" customHeight="1" outlineLevel="2" collapsed="1" x14ac:dyDescent="0.25">
      <c r="A59" s="538" t="s">
        <v>1203</v>
      </c>
      <c r="B59" s="111" t="s">
        <v>609</v>
      </c>
      <c r="C59" s="111"/>
      <c r="D59" s="111"/>
      <c r="E59" s="111"/>
      <c r="F59" s="536"/>
      <c r="G59" s="295" t="s">
        <v>780</v>
      </c>
      <c r="H59" s="295" t="s">
        <v>780</v>
      </c>
      <c r="I59" s="661"/>
      <c r="J59" s="661"/>
      <c r="K59" s="661"/>
      <c r="L59" s="661"/>
      <c r="M59" s="646"/>
      <c r="N59" s="649" t="s">
        <v>757</v>
      </c>
      <c r="O59" s="580" t="s">
        <v>13</v>
      </c>
      <c r="P59" s="643" t="s">
        <v>487</v>
      </c>
      <c r="Q59" s="640">
        <f>+'9.3.2_Det. PA'!F7</f>
        <v>1</v>
      </c>
      <c r="R59" s="653"/>
      <c r="S59" s="646"/>
      <c r="T59" s="634"/>
      <c r="U59" s="697"/>
      <c r="V59" s="644"/>
      <c r="W59" s="636"/>
      <c r="X59" s="636"/>
      <c r="Y59" s="635"/>
      <c r="Z59" s="637">
        <f>+Z60</f>
        <v>296154</v>
      </c>
      <c r="AA59" s="698"/>
      <c r="AB59" s="778"/>
      <c r="AC59" s="637">
        <f t="shared" ref="AC59:BG59" si="170">+AC60</f>
        <v>296154</v>
      </c>
      <c r="AD59" s="637">
        <f t="shared" si="170"/>
        <v>0</v>
      </c>
      <c r="AE59" s="637">
        <f t="shared" si="170"/>
        <v>296154</v>
      </c>
      <c r="AF59" s="646"/>
      <c r="AG59" s="637">
        <f t="shared" si="170"/>
        <v>148077</v>
      </c>
      <c r="AH59" s="637">
        <f t="shared" si="170"/>
        <v>148077</v>
      </c>
      <c r="AI59" s="637">
        <f t="shared" si="170"/>
        <v>0</v>
      </c>
      <c r="AJ59" s="637">
        <f t="shared" si="170"/>
        <v>0</v>
      </c>
      <c r="AK59" s="637">
        <f t="shared" si="170"/>
        <v>0</v>
      </c>
      <c r="AL59" s="637">
        <f t="shared" si="170"/>
        <v>296154</v>
      </c>
      <c r="AM59" s="819">
        <f t="shared" si="16"/>
        <v>0</v>
      </c>
      <c r="AN59" s="637"/>
      <c r="AO59" s="637"/>
      <c r="AP59" s="637"/>
      <c r="AQ59" s="637"/>
      <c r="AR59" s="637"/>
      <c r="AS59" s="637">
        <f t="shared" si="170"/>
        <v>0</v>
      </c>
      <c r="AT59" s="819"/>
      <c r="AU59" s="637">
        <f t="shared" si="17"/>
        <v>148077</v>
      </c>
      <c r="AV59" s="637">
        <f t="shared" si="18"/>
        <v>148077</v>
      </c>
      <c r="AW59" s="637">
        <f t="shared" si="19"/>
        <v>0</v>
      </c>
      <c r="AX59" s="637">
        <f t="shared" si="20"/>
        <v>0</v>
      </c>
      <c r="AY59" s="637">
        <f t="shared" si="21"/>
        <v>0</v>
      </c>
      <c r="AZ59" s="637">
        <f t="shared" si="22"/>
        <v>296154</v>
      </c>
      <c r="BA59" s="774"/>
      <c r="BB59" s="637">
        <f t="shared" si="170"/>
        <v>0</v>
      </c>
      <c r="BC59" s="637">
        <f t="shared" si="170"/>
        <v>281346.3</v>
      </c>
      <c r="BD59" s="637">
        <f t="shared" si="170"/>
        <v>14807.7</v>
      </c>
      <c r="BE59" s="637">
        <f t="shared" si="170"/>
        <v>0</v>
      </c>
      <c r="BF59" s="637">
        <f t="shared" si="170"/>
        <v>0</v>
      </c>
      <c r="BG59" s="637">
        <f t="shared" si="170"/>
        <v>0</v>
      </c>
      <c r="BH59" s="637">
        <f t="shared" si="62"/>
        <v>296154</v>
      </c>
      <c r="BI59" s="1549"/>
      <c r="BJ59" s="637">
        <f t="shared" ref="BJ59:BO59" si="171">+BJ60</f>
        <v>0</v>
      </c>
      <c r="BK59" s="637">
        <f t="shared" si="171"/>
        <v>0</v>
      </c>
      <c r="BL59" s="637">
        <f t="shared" si="171"/>
        <v>0</v>
      </c>
      <c r="BM59" s="637">
        <f t="shared" si="171"/>
        <v>0</v>
      </c>
      <c r="BN59" s="637">
        <f t="shared" si="171"/>
        <v>0</v>
      </c>
      <c r="BO59" s="637">
        <f t="shared" si="94"/>
        <v>0</v>
      </c>
      <c r="BP59" s="637">
        <f t="shared" si="144"/>
        <v>0</v>
      </c>
      <c r="BR59" s="637">
        <f t="shared" si="24"/>
        <v>0</v>
      </c>
      <c r="BS59" s="637">
        <f t="shared" si="25"/>
        <v>281346.3</v>
      </c>
      <c r="BT59" s="637">
        <f t="shared" si="26"/>
        <v>14807.7</v>
      </c>
      <c r="BU59" s="637">
        <f t="shared" si="27"/>
        <v>0</v>
      </c>
      <c r="BV59" s="637">
        <f t="shared" si="28"/>
        <v>0</v>
      </c>
      <c r="BW59" s="637">
        <f t="shared" si="29"/>
        <v>0</v>
      </c>
      <c r="BX59" s="637">
        <f t="shared" si="30"/>
        <v>296154</v>
      </c>
      <c r="BZ59" s="1673">
        <f t="shared" ref="BZ59" si="172">+BZ60</f>
        <v>0</v>
      </c>
      <c r="CA59" s="1674">
        <f>+CA60</f>
        <v>0</v>
      </c>
      <c r="CB59" s="1675">
        <f t="shared" si="146"/>
        <v>0</v>
      </c>
      <c r="CC59" s="1673">
        <f t="shared" si="147"/>
        <v>0</v>
      </c>
      <c r="CD59" s="1675">
        <f t="shared" si="148"/>
        <v>0</v>
      </c>
      <c r="CE59" s="1673">
        <f t="shared" si="149"/>
        <v>0</v>
      </c>
      <c r="CF59" s="1675">
        <f t="shared" si="150"/>
        <v>0</v>
      </c>
    </row>
    <row r="60" spans="1:84" ht="15.75" hidden="1" customHeight="1" outlineLevel="3" x14ac:dyDescent="0.25">
      <c r="A60" s="538" t="s">
        <v>1206</v>
      </c>
      <c r="B60" s="251" t="s">
        <v>475</v>
      </c>
      <c r="C60" s="251"/>
      <c r="D60" s="251"/>
      <c r="E60" s="251"/>
      <c r="F60" s="536"/>
      <c r="G60" s="661"/>
      <c r="H60" s="661"/>
      <c r="I60" s="661"/>
      <c r="J60" s="661"/>
      <c r="K60" s="661"/>
      <c r="L60" s="661"/>
      <c r="M60" s="646"/>
      <c r="N60" s="653"/>
      <c r="O60" s="580"/>
      <c r="P60" s="643"/>
      <c r="Q60" s="640"/>
      <c r="R60" s="653"/>
      <c r="S60" s="646"/>
      <c r="T60" s="634" t="s">
        <v>300</v>
      </c>
      <c r="U60" s="697">
        <v>1</v>
      </c>
      <c r="V60" s="644"/>
      <c r="W60" s="636"/>
      <c r="X60" s="636"/>
      <c r="Y60" s="635">
        <f>70000+226154</f>
        <v>296154</v>
      </c>
      <c r="Z60" s="637">
        <f t="shared" si="153"/>
        <v>296154</v>
      </c>
      <c r="AA60" s="698"/>
      <c r="AB60" s="778"/>
      <c r="AC60" s="637">
        <f t="shared" ref="AC60" si="173">+Z60</f>
        <v>296154</v>
      </c>
      <c r="AD60" s="637"/>
      <c r="AE60" s="638">
        <f>SUM(AC60:AD60)</f>
        <v>296154</v>
      </c>
      <c r="AF60" s="646"/>
      <c r="AG60" s="637">
        <f>+AC60*50%</f>
        <v>148077</v>
      </c>
      <c r="AH60" s="637">
        <f>+AC60*50%</f>
        <v>148077</v>
      </c>
      <c r="AI60" s="637"/>
      <c r="AJ60" s="637"/>
      <c r="AK60" s="637"/>
      <c r="AL60" s="637">
        <f t="shared" ref="AL60:AL61" si="174">SUM(AG60:AK60)</f>
        <v>296154</v>
      </c>
      <c r="AM60" s="819">
        <f t="shared" si="16"/>
        <v>0</v>
      </c>
      <c r="AN60" s="637"/>
      <c r="AO60" s="637"/>
      <c r="AP60" s="637"/>
      <c r="AQ60" s="637"/>
      <c r="AR60" s="637"/>
      <c r="AS60" s="637">
        <f t="shared" ref="AS60:AS61" si="175">SUM(AN60:AR60)</f>
        <v>0</v>
      </c>
      <c r="AT60" s="819"/>
      <c r="AU60" s="637">
        <f t="shared" si="17"/>
        <v>148077</v>
      </c>
      <c r="AV60" s="637">
        <f t="shared" si="18"/>
        <v>148077</v>
      </c>
      <c r="AW60" s="637">
        <f t="shared" si="19"/>
        <v>0</v>
      </c>
      <c r="AX60" s="637">
        <f t="shared" si="20"/>
        <v>0</v>
      </c>
      <c r="AY60" s="637">
        <f t="shared" si="21"/>
        <v>0</v>
      </c>
      <c r="AZ60" s="637">
        <f t="shared" si="22"/>
        <v>296154</v>
      </c>
      <c r="BA60" s="774"/>
      <c r="BB60" s="637"/>
      <c r="BC60" s="637">
        <f>+$AC$60*95%</f>
        <v>281346.3</v>
      </c>
      <c r="BD60" s="637">
        <f>+$AC$60*5%</f>
        <v>14807.7</v>
      </c>
      <c r="BE60" s="637"/>
      <c r="BF60" s="637"/>
      <c r="BG60" s="637"/>
      <c r="BH60" s="637">
        <f t="shared" si="62"/>
        <v>296154</v>
      </c>
      <c r="BI60" s="1549"/>
      <c r="BJ60" s="637"/>
      <c r="BK60" s="637"/>
      <c r="BL60" s="637"/>
      <c r="BM60" s="637"/>
      <c r="BN60" s="637"/>
      <c r="BO60" s="637">
        <f t="shared" si="94"/>
        <v>0</v>
      </c>
      <c r="BP60" s="637">
        <f t="shared" si="144"/>
        <v>0</v>
      </c>
      <c r="BR60" s="637">
        <f t="shared" si="24"/>
        <v>0</v>
      </c>
      <c r="BS60" s="637">
        <f t="shared" si="25"/>
        <v>281346.3</v>
      </c>
      <c r="BT60" s="637">
        <f t="shared" si="26"/>
        <v>14807.7</v>
      </c>
      <c r="BU60" s="637">
        <f t="shared" si="27"/>
        <v>0</v>
      </c>
      <c r="BV60" s="637">
        <f t="shared" si="28"/>
        <v>0</v>
      </c>
      <c r="BW60" s="637">
        <f t="shared" si="29"/>
        <v>0</v>
      </c>
      <c r="BX60" s="637">
        <f t="shared" si="30"/>
        <v>296154</v>
      </c>
      <c r="BZ60" s="1673"/>
      <c r="CA60" s="1674"/>
      <c r="CB60" s="1675">
        <f t="shared" si="146"/>
        <v>0</v>
      </c>
      <c r="CC60" s="1673">
        <f t="shared" si="147"/>
        <v>0</v>
      </c>
      <c r="CD60" s="1675">
        <f t="shared" si="148"/>
        <v>0</v>
      </c>
      <c r="CE60" s="1673">
        <f t="shared" si="149"/>
        <v>0</v>
      </c>
      <c r="CF60" s="1675">
        <f t="shared" si="150"/>
        <v>0</v>
      </c>
    </row>
    <row r="61" spans="1:84" ht="15.75" customHeight="1" outlineLevel="2" collapsed="1" x14ac:dyDescent="0.25">
      <c r="A61" s="538" t="s">
        <v>1204</v>
      </c>
      <c r="B61" s="111" t="s">
        <v>762</v>
      </c>
      <c r="C61" s="251"/>
      <c r="D61" s="251"/>
      <c r="E61" s="251"/>
      <c r="F61" s="536"/>
      <c r="G61" s="295" t="s">
        <v>780</v>
      </c>
      <c r="H61" s="295" t="s">
        <v>780</v>
      </c>
      <c r="I61" s="661"/>
      <c r="J61" s="661"/>
      <c r="K61" s="661"/>
      <c r="L61" s="661"/>
      <c r="M61" s="646"/>
      <c r="N61" s="653" t="s">
        <v>758</v>
      </c>
      <c r="O61" s="580" t="s">
        <v>13</v>
      </c>
      <c r="P61" s="643" t="s">
        <v>760</v>
      </c>
      <c r="Q61" s="722" t="s">
        <v>1106</v>
      </c>
      <c r="R61" s="653" t="s">
        <v>759</v>
      </c>
      <c r="S61" s="646"/>
      <c r="T61" s="634"/>
      <c r="U61" s="697"/>
      <c r="V61" s="644"/>
      <c r="W61" s="636"/>
      <c r="X61" s="636"/>
      <c r="Y61" s="635">
        <f>+(Y58+Y60)*8%</f>
        <v>192923.12</v>
      </c>
      <c r="Z61" s="637">
        <f>+Y61</f>
        <v>192923.12</v>
      </c>
      <c r="AA61" s="698"/>
      <c r="AB61" s="778"/>
      <c r="AC61" s="637">
        <f>+Z61</f>
        <v>192923.12</v>
      </c>
      <c r="AD61" s="637"/>
      <c r="AE61" s="638">
        <f>SUM(AC61:AD61)</f>
        <v>192923.12</v>
      </c>
      <c r="AF61" s="646"/>
      <c r="AG61" s="637">
        <f>+AC61*50%</f>
        <v>96461.56</v>
      </c>
      <c r="AH61" s="637">
        <f>+AC61*50%</f>
        <v>96461.56</v>
      </c>
      <c r="AI61" s="637"/>
      <c r="AJ61" s="637"/>
      <c r="AK61" s="637"/>
      <c r="AL61" s="637">
        <f t="shared" si="174"/>
        <v>192923.12</v>
      </c>
      <c r="AM61" s="819">
        <f t="shared" si="16"/>
        <v>0</v>
      </c>
      <c r="AN61" s="637"/>
      <c r="AO61" s="637"/>
      <c r="AP61" s="637"/>
      <c r="AQ61" s="637"/>
      <c r="AR61" s="637"/>
      <c r="AS61" s="637">
        <f t="shared" si="175"/>
        <v>0</v>
      </c>
      <c r="AT61" s="819"/>
      <c r="AU61" s="637">
        <f t="shared" si="17"/>
        <v>96461.56</v>
      </c>
      <c r="AV61" s="637">
        <f t="shared" si="18"/>
        <v>96461.56</v>
      </c>
      <c r="AW61" s="637">
        <f t="shared" si="19"/>
        <v>0</v>
      </c>
      <c r="AX61" s="637">
        <f t="shared" si="20"/>
        <v>0</v>
      </c>
      <c r="AY61" s="637">
        <f t="shared" si="21"/>
        <v>0</v>
      </c>
      <c r="AZ61" s="637">
        <f t="shared" si="22"/>
        <v>192923.12</v>
      </c>
      <c r="BA61" s="774"/>
      <c r="BB61" s="637"/>
      <c r="BC61" s="637">
        <f>+$AC$61*95%</f>
        <v>183276.96399999998</v>
      </c>
      <c r="BD61" s="637">
        <f>+$AC$61*5%</f>
        <v>9646.1560000000009</v>
      </c>
      <c r="BE61" s="637"/>
      <c r="BF61" s="637"/>
      <c r="BG61" s="637"/>
      <c r="BH61" s="637">
        <f t="shared" si="62"/>
        <v>192923.11999999997</v>
      </c>
      <c r="BI61" s="1549"/>
      <c r="BJ61" s="637"/>
      <c r="BK61" s="637"/>
      <c r="BL61" s="637"/>
      <c r="BM61" s="637"/>
      <c r="BN61" s="637"/>
      <c r="BO61" s="637">
        <f t="shared" si="94"/>
        <v>0</v>
      </c>
      <c r="BP61" s="637">
        <f t="shared" si="144"/>
        <v>0</v>
      </c>
      <c r="BR61" s="637">
        <f t="shared" si="24"/>
        <v>0</v>
      </c>
      <c r="BS61" s="637">
        <f t="shared" si="25"/>
        <v>183276.96399999998</v>
      </c>
      <c r="BT61" s="637">
        <f t="shared" si="26"/>
        <v>9646.1560000000009</v>
      </c>
      <c r="BU61" s="637">
        <f t="shared" si="27"/>
        <v>0</v>
      </c>
      <c r="BV61" s="637">
        <f t="shared" si="28"/>
        <v>0</v>
      </c>
      <c r="BW61" s="637">
        <f t="shared" si="29"/>
        <v>0</v>
      </c>
      <c r="BX61" s="637">
        <f t="shared" si="30"/>
        <v>192923.11999999997</v>
      </c>
      <c r="BZ61" s="1673"/>
      <c r="CA61" s="1674"/>
      <c r="CB61" s="1675">
        <f t="shared" si="146"/>
        <v>0</v>
      </c>
      <c r="CC61" s="1673">
        <f t="shared" si="147"/>
        <v>0</v>
      </c>
      <c r="CD61" s="1675">
        <f t="shared" si="148"/>
        <v>0</v>
      </c>
      <c r="CE61" s="1673">
        <f t="shared" si="149"/>
        <v>0</v>
      </c>
      <c r="CF61" s="1675">
        <f t="shared" si="150"/>
        <v>0</v>
      </c>
    </row>
    <row r="62" spans="1:84" s="685" customFormat="1" ht="28.5" customHeight="1" outlineLevel="1" x14ac:dyDescent="0.25">
      <c r="A62" s="674" t="s">
        <v>1207</v>
      </c>
      <c r="B62" s="258" t="s">
        <v>896</v>
      </c>
      <c r="C62" s="258"/>
      <c r="D62" s="258"/>
      <c r="E62" s="1592"/>
      <c r="F62" s="675" t="s">
        <v>276</v>
      </c>
      <c r="G62" s="676"/>
      <c r="H62" s="677"/>
      <c r="I62" s="677">
        <v>1</v>
      </c>
      <c r="J62" s="677"/>
      <c r="K62" s="676"/>
      <c r="L62" s="678">
        <f>SUM(G62:K62)</f>
        <v>1</v>
      </c>
      <c r="M62" s="785"/>
      <c r="N62" s="679"/>
      <c r="O62" s="701"/>
      <c r="P62" s="702"/>
      <c r="Q62" s="786"/>
      <c r="R62" s="679"/>
      <c r="S62" s="785"/>
      <c r="T62" s="680"/>
      <c r="U62" s="681"/>
      <c r="V62" s="682"/>
      <c r="W62" s="683"/>
      <c r="X62" s="683"/>
      <c r="Y62" s="681"/>
      <c r="Z62" s="684">
        <f>+Z63+Z68</f>
        <v>5670000</v>
      </c>
      <c r="AA62" s="787"/>
      <c r="AB62" s="788"/>
      <c r="AC62" s="684">
        <f t="shared" ref="AC62:AE62" si="176">+AC63+AC68</f>
        <v>5670000</v>
      </c>
      <c r="AD62" s="684">
        <f t="shared" si="176"/>
        <v>0</v>
      </c>
      <c r="AE62" s="684">
        <f t="shared" si="176"/>
        <v>5670000</v>
      </c>
      <c r="AF62" s="785"/>
      <c r="AG62" s="684">
        <f>+AG63+AG68</f>
        <v>0</v>
      </c>
      <c r="AH62" s="684">
        <f>+AH63+AH68</f>
        <v>1701000</v>
      </c>
      <c r="AI62" s="684">
        <f>+AI63+AI68</f>
        <v>3968999.9999999995</v>
      </c>
      <c r="AJ62" s="684">
        <f t="shared" ref="AJ62:AL62" si="177">+AJ63+AJ68</f>
        <v>0</v>
      </c>
      <c r="AK62" s="684">
        <f t="shared" si="177"/>
        <v>0</v>
      </c>
      <c r="AL62" s="684">
        <f t="shared" si="177"/>
        <v>5670000</v>
      </c>
      <c r="AM62" s="819">
        <f t="shared" si="16"/>
        <v>0</v>
      </c>
      <c r="AN62" s="684">
        <f>+AN63+AN68</f>
        <v>0</v>
      </c>
      <c r="AO62" s="684">
        <f>+AO63+AO68</f>
        <v>0</v>
      </c>
      <c r="AP62" s="684">
        <f>+AP63+AP68</f>
        <v>0</v>
      </c>
      <c r="AQ62" s="684">
        <f t="shared" ref="AQ62:AS62" si="178">+AQ63+AQ68</f>
        <v>0</v>
      </c>
      <c r="AR62" s="684">
        <f t="shared" si="178"/>
        <v>0</v>
      </c>
      <c r="AS62" s="684">
        <f t="shared" si="178"/>
        <v>0</v>
      </c>
      <c r="AT62" s="819"/>
      <c r="AU62" s="684">
        <f t="shared" si="17"/>
        <v>0</v>
      </c>
      <c r="AV62" s="684">
        <f t="shared" si="18"/>
        <v>1701000</v>
      </c>
      <c r="AW62" s="684">
        <f t="shared" si="19"/>
        <v>3968999.9999999995</v>
      </c>
      <c r="AX62" s="684">
        <f t="shared" si="20"/>
        <v>0</v>
      </c>
      <c r="AY62" s="684">
        <f t="shared" si="21"/>
        <v>0</v>
      </c>
      <c r="AZ62" s="684">
        <f t="shared" si="22"/>
        <v>5670000</v>
      </c>
      <c r="BA62" s="774"/>
      <c r="BB62" s="684">
        <f t="shared" ref="BB62:BG62" si="179">+BB63+BB68</f>
        <v>0</v>
      </c>
      <c r="BC62" s="684">
        <f t="shared" si="179"/>
        <v>0</v>
      </c>
      <c r="BD62" s="684">
        <f t="shared" si="179"/>
        <v>2835000</v>
      </c>
      <c r="BE62" s="684">
        <f t="shared" si="179"/>
        <v>2835000</v>
      </c>
      <c r="BF62" s="684">
        <f t="shared" si="179"/>
        <v>0</v>
      </c>
      <c r="BG62" s="684">
        <f t="shared" si="179"/>
        <v>0</v>
      </c>
      <c r="BH62" s="684">
        <f t="shared" si="62"/>
        <v>5670000</v>
      </c>
      <c r="BI62" s="1549"/>
      <c r="BJ62" s="684">
        <f t="shared" ref="BJ62:BO62" si="180">+BJ63+BJ68</f>
        <v>0</v>
      </c>
      <c r="BK62" s="684">
        <f t="shared" si="180"/>
        <v>0</v>
      </c>
      <c r="BL62" s="684">
        <f t="shared" si="180"/>
        <v>0</v>
      </c>
      <c r="BM62" s="684">
        <f t="shared" si="180"/>
        <v>0</v>
      </c>
      <c r="BN62" s="684">
        <f t="shared" si="180"/>
        <v>0</v>
      </c>
      <c r="BO62" s="684">
        <f t="shared" si="94"/>
        <v>0</v>
      </c>
      <c r="BP62" s="684">
        <f t="shared" si="144"/>
        <v>0</v>
      </c>
      <c r="BQ62" s="1175"/>
      <c r="BR62" s="684">
        <f t="shared" si="24"/>
        <v>0</v>
      </c>
      <c r="BS62" s="684">
        <f t="shared" si="25"/>
        <v>0</v>
      </c>
      <c r="BT62" s="684">
        <f t="shared" si="26"/>
        <v>2835000</v>
      </c>
      <c r="BU62" s="684">
        <f t="shared" si="27"/>
        <v>2835000</v>
      </c>
      <c r="BV62" s="684">
        <f t="shared" si="28"/>
        <v>0</v>
      </c>
      <c r="BW62" s="684">
        <f t="shared" si="29"/>
        <v>0</v>
      </c>
      <c r="BX62" s="684">
        <f t="shared" si="30"/>
        <v>5670000</v>
      </c>
      <c r="BZ62" s="1689">
        <f t="shared" ref="BZ62:CA62" si="181">+BZ63+BZ68</f>
        <v>0</v>
      </c>
      <c r="CA62" s="684">
        <f t="shared" si="181"/>
        <v>0</v>
      </c>
      <c r="CB62" s="1690">
        <f t="shared" si="146"/>
        <v>0</v>
      </c>
      <c r="CC62" s="1689">
        <f t="shared" si="147"/>
        <v>0</v>
      </c>
      <c r="CD62" s="1690">
        <f t="shared" si="148"/>
        <v>0</v>
      </c>
      <c r="CE62" s="1689">
        <f t="shared" si="149"/>
        <v>0</v>
      </c>
      <c r="CF62" s="1690">
        <f t="shared" si="150"/>
        <v>0</v>
      </c>
    </row>
    <row r="63" spans="1:84" s="602" customFormat="1" ht="29.25" customHeight="1" outlineLevel="2" x14ac:dyDescent="0.25">
      <c r="A63" s="538" t="s">
        <v>1208</v>
      </c>
      <c r="B63" s="111" t="s">
        <v>610</v>
      </c>
      <c r="C63" s="111"/>
      <c r="D63" s="111"/>
      <c r="E63" s="111"/>
      <c r="F63" s="646"/>
      <c r="G63" s="647"/>
      <c r="H63" s="295" t="s">
        <v>780</v>
      </c>
      <c r="I63" s="295" t="s">
        <v>780</v>
      </c>
      <c r="J63" s="647"/>
      <c r="K63" s="647"/>
      <c r="L63" s="696"/>
      <c r="M63" s="646"/>
      <c r="N63" s="649" t="s">
        <v>757</v>
      </c>
      <c r="O63" s="580" t="s">
        <v>13</v>
      </c>
      <c r="P63" s="643" t="s">
        <v>487</v>
      </c>
      <c r="Q63" s="640">
        <f>+'9.3.2_Det. PA'!F7</f>
        <v>1</v>
      </c>
      <c r="R63" s="653"/>
      <c r="S63" s="646"/>
      <c r="T63" s="634"/>
      <c r="U63" s="635"/>
      <c r="V63" s="651"/>
      <c r="W63" s="636"/>
      <c r="X63" s="636"/>
      <c r="Y63" s="635"/>
      <c r="Z63" s="637">
        <f>SUM(Z64:Z67)</f>
        <v>5250000</v>
      </c>
      <c r="AA63" s="791"/>
      <c r="AB63" s="778"/>
      <c r="AC63" s="637">
        <f>SUM(AC64:AC67)</f>
        <v>5250000</v>
      </c>
      <c r="AD63" s="637">
        <f t="shared" ref="AD63:AE63" si="182">SUM(AD64:AD67)</f>
        <v>0</v>
      </c>
      <c r="AE63" s="637">
        <f t="shared" si="182"/>
        <v>5250000</v>
      </c>
      <c r="AF63" s="646"/>
      <c r="AG63" s="637">
        <f>SUM(AG64:AG67)</f>
        <v>0</v>
      </c>
      <c r="AH63" s="637">
        <f>SUM(AH64:AH67)</f>
        <v>1575000</v>
      </c>
      <c r="AI63" s="637">
        <f>SUM(AI64:AI67)</f>
        <v>3674999.9999999995</v>
      </c>
      <c r="AJ63" s="637">
        <f t="shared" ref="AJ63:AK63" si="183">SUM(AJ64:AJ67)</f>
        <v>0</v>
      </c>
      <c r="AK63" s="637">
        <f t="shared" si="183"/>
        <v>0</v>
      </c>
      <c r="AL63" s="637">
        <f t="shared" ref="AL63" si="184">SUM(AL64:AL67)</f>
        <v>5250000</v>
      </c>
      <c r="AM63" s="819">
        <f t="shared" si="16"/>
        <v>0</v>
      </c>
      <c r="AN63" s="637"/>
      <c r="AO63" s="637"/>
      <c r="AP63" s="637"/>
      <c r="AQ63" s="637"/>
      <c r="AR63" s="637"/>
      <c r="AS63" s="637">
        <f t="shared" ref="AS63" si="185">SUM(AS64:AS67)</f>
        <v>0</v>
      </c>
      <c r="AT63" s="819"/>
      <c r="AU63" s="637">
        <f t="shared" si="17"/>
        <v>0</v>
      </c>
      <c r="AV63" s="637">
        <f t="shared" si="18"/>
        <v>1575000</v>
      </c>
      <c r="AW63" s="637">
        <f t="shared" si="19"/>
        <v>3674999.9999999995</v>
      </c>
      <c r="AX63" s="637">
        <f t="shared" si="20"/>
        <v>0</v>
      </c>
      <c r="AY63" s="637">
        <f t="shared" si="21"/>
        <v>0</v>
      </c>
      <c r="AZ63" s="637">
        <f t="shared" si="22"/>
        <v>5250000</v>
      </c>
      <c r="BA63" s="774"/>
      <c r="BB63" s="637">
        <f t="shared" ref="BB63:BG63" si="186">SUM(BB64:BB67)</f>
        <v>0</v>
      </c>
      <c r="BC63" s="637">
        <f t="shared" si="186"/>
        <v>0</v>
      </c>
      <c r="BD63" s="637">
        <f t="shared" si="186"/>
        <v>2625000</v>
      </c>
      <c r="BE63" s="637">
        <f t="shared" si="186"/>
        <v>2625000</v>
      </c>
      <c r="BF63" s="637">
        <f t="shared" si="186"/>
        <v>0</v>
      </c>
      <c r="BG63" s="637">
        <f t="shared" si="186"/>
        <v>0</v>
      </c>
      <c r="BH63" s="637">
        <f t="shared" si="62"/>
        <v>5250000</v>
      </c>
      <c r="BI63" s="1549"/>
      <c r="BJ63" s="637">
        <f t="shared" ref="BJ63:BO63" si="187">SUM(BJ64:BJ67)</f>
        <v>0</v>
      </c>
      <c r="BK63" s="637">
        <f t="shared" si="187"/>
        <v>0</v>
      </c>
      <c r="BL63" s="637">
        <f t="shared" si="187"/>
        <v>0</v>
      </c>
      <c r="BM63" s="637">
        <f t="shared" si="187"/>
        <v>0</v>
      </c>
      <c r="BN63" s="637">
        <f t="shared" si="187"/>
        <v>0</v>
      </c>
      <c r="BO63" s="637">
        <f t="shared" si="94"/>
        <v>0</v>
      </c>
      <c r="BP63" s="637">
        <f t="shared" si="144"/>
        <v>0</v>
      </c>
      <c r="BR63" s="637">
        <f t="shared" si="24"/>
        <v>0</v>
      </c>
      <c r="BS63" s="637">
        <f t="shared" si="25"/>
        <v>0</v>
      </c>
      <c r="BT63" s="637">
        <f t="shared" si="26"/>
        <v>2625000</v>
      </c>
      <c r="BU63" s="637">
        <f t="shared" si="27"/>
        <v>2625000</v>
      </c>
      <c r="BV63" s="637">
        <f t="shared" si="28"/>
        <v>0</v>
      </c>
      <c r="BW63" s="637">
        <f t="shared" si="29"/>
        <v>0</v>
      </c>
      <c r="BX63" s="637">
        <f t="shared" si="30"/>
        <v>5250000</v>
      </c>
      <c r="BZ63" s="1673">
        <f t="shared" ref="BZ63" si="188">SUM(BZ64:BZ67)</f>
        <v>0</v>
      </c>
      <c r="CA63" s="1674">
        <f>SUM(CA64:CA67)</f>
        <v>0</v>
      </c>
      <c r="CB63" s="1675">
        <f t="shared" si="146"/>
        <v>0</v>
      </c>
      <c r="CC63" s="1673">
        <f t="shared" si="147"/>
        <v>0</v>
      </c>
      <c r="CD63" s="1675">
        <f t="shared" si="148"/>
        <v>0</v>
      </c>
      <c r="CE63" s="1673">
        <f t="shared" si="149"/>
        <v>0</v>
      </c>
      <c r="CF63" s="1675">
        <f t="shared" si="150"/>
        <v>0</v>
      </c>
    </row>
    <row r="64" spans="1:84" ht="15.75" hidden="1" customHeight="1" outlineLevel="3" x14ac:dyDescent="0.25">
      <c r="A64" s="538" t="s">
        <v>1210</v>
      </c>
      <c r="B64" s="251" t="s">
        <v>683</v>
      </c>
      <c r="C64" s="251"/>
      <c r="D64" s="251"/>
      <c r="E64" s="251"/>
      <c r="F64" s="536"/>
      <c r="G64" s="661"/>
      <c r="H64" s="661"/>
      <c r="I64" s="661"/>
      <c r="J64" s="661"/>
      <c r="K64" s="661"/>
      <c r="L64" s="661"/>
      <c r="M64" s="646"/>
      <c r="N64" s="580"/>
      <c r="O64" s="580"/>
      <c r="P64" s="643"/>
      <c r="Q64" s="640"/>
      <c r="R64" s="653"/>
      <c r="S64" s="646"/>
      <c r="T64" s="634" t="s">
        <v>300</v>
      </c>
      <c r="U64" s="697">
        <v>1</v>
      </c>
      <c r="V64" s="644"/>
      <c r="W64" s="636"/>
      <c r="X64" s="636"/>
      <c r="Y64" s="635">
        <v>1480769</v>
      </c>
      <c r="Z64" s="637">
        <f t="shared" ref="Z64:Z66" si="189">+U64*Y64</f>
        <v>1480769</v>
      </c>
      <c r="AA64" s="698"/>
      <c r="AB64" s="778"/>
      <c r="AC64" s="637">
        <f t="shared" ref="AC64:AC67" si="190">+Z64</f>
        <v>1480769</v>
      </c>
      <c r="AD64" s="637"/>
      <c r="AE64" s="638">
        <f>SUM(AC64:AD64)</f>
        <v>1480769</v>
      </c>
      <c r="AF64" s="646"/>
      <c r="AG64" s="637"/>
      <c r="AH64" s="637">
        <f>+AC64*30%</f>
        <v>444230.7</v>
      </c>
      <c r="AI64" s="637">
        <f>+AC64*70%</f>
        <v>1036538.2999999999</v>
      </c>
      <c r="AJ64" s="637"/>
      <c r="AK64" s="637"/>
      <c r="AL64" s="637">
        <f>SUM(AG64:AK64)</f>
        <v>1480769</v>
      </c>
      <c r="AM64" s="819">
        <f t="shared" si="16"/>
        <v>0</v>
      </c>
      <c r="AN64" s="637"/>
      <c r="AO64" s="637"/>
      <c r="AP64" s="637"/>
      <c r="AQ64" s="637"/>
      <c r="AR64" s="637"/>
      <c r="AS64" s="637">
        <f>SUM(AN64:AR64)</f>
        <v>0</v>
      </c>
      <c r="AT64" s="819"/>
      <c r="AU64" s="637">
        <f t="shared" si="17"/>
        <v>0</v>
      </c>
      <c r="AV64" s="637">
        <f t="shared" si="18"/>
        <v>444230.7</v>
      </c>
      <c r="AW64" s="637">
        <f t="shared" si="19"/>
        <v>1036538.2999999999</v>
      </c>
      <c r="AX64" s="637">
        <f t="shared" si="20"/>
        <v>0</v>
      </c>
      <c r="AY64" s="637">
        <f t="shared" si="21"/>
        <v>0</v>
      </c>
      <c r="AZ64" s="637">
        <f t="shared" si="22"/>
        <v>1480769</v>
      </c>
      <c r="BA64" s="774"/>
      <c r="BB64" s="637"/>
      <c r="BC64" s="637"/>
      <c r="BD64" s="637">
        <f>+$AC$64*50%</f>
        <v>740384.5</v>
      </c>
      <c r="BE64" s="637">
        <f>+$AC$64*50%</f>
        <v>740384.5</v>
      </c>
      <c r="BF64" s="637"/>
      <c r="BG64" s="637"/>
      <c r="BH64" s="637">
        <f t="shared" si="62"/>
        <v>1480769</v>
      </c>
      <c r="BI64" s="1549"/>
      <c r="BJ64" s="637"/>
      <c r="BK64" s="637"/>
      <c r="BL64" s="637"/>
      <c r="BM64" s="637"/>
      <c r="BN64" s="637"/>
      <c r="BO64" s="637">
        <f t="shared" si="94"/>
        <v>0</v>
      </c>
      <c r="BP64" s="637">
        <f t="shared" si="144"/>
        <v>0</v>
      </c>
      <c r="BR64" s="637">
        <f t="shared" si="24"/>
        <v>0</v>
      </c>
      <c r="BS64" s="637">
        <f t="shared" si="25"/>
        <v>0</v>
      </c>
      <c r="BT64" s="637">
        <f t="shared" si="26"/>
        <v>740384.5</v>
      </c>
      <c r="BU64" s="637">
        <f t="shared" si="27"/>
        <v>740384.5</v>
      </c>
      <c r="BV64" s="637">
        <f t="shared" si="28"/>
        <v>0</v>
      </c>
      <c r="BW64" s="637">
        <f t="shared" si="29"/>
        <v>0</v>
      </c>
      <c r="BX64" s="637">
        <f t="shared" si="30"/>
        <v>1480769</v>
      </c>
      <c r="BZ64" s="1673"/>
      <c r="CA64" s="1674"/>
      <c r="CB64" s="1675">
        <f t="shared" si="146"/>
        <v>0</v>
      </c>
      <c r="CC64" s="1673">
        <f t="shared" si="147"/>
        <v>0</v>
      </c>
      <c r="CD64" s="1675">
        <f t="shared" si="148"/>
        <v>0</v>
      </c>
      <c r="CE64" s="1673">
        <f t="shared" si="149"/>
        <v>0</v>
      </c>
      <c r="CF64" s="1675">
        <f t="shared" si="150"/>
        <v>0</v>
      </c>
    </row>
    <row r="65" spans="1:84" s="602" customFormat="1" ht="15.75" hidden="1" customHeight="1" outlineLevel="3" x14ac:dyDescent="0.25">
      <c r="A65" s="538" t="s">
        <v>1211</v>
      </c>
      <c r="B65" s="251" t="s">
        <v>567</v>
      </c>
      <c r="C65" s="251"/>
      <c r="D65" s="251"/>
      <c r="E65" s="251"/>
      <c r="F65" s="646"/>
      <c r="G65" s="643"/>
      <c r="H65" s="643"/>
      <c r="I65" s="643"/>
      <c r="J65" s="643"/>
      <c r="K65" s="643"/>
      <c r="L65" s="643"/>
      <c r="M65" s="646"/>
      <c r="N65" s="580"/>
      <c r="O65" s="580"/>
      <c r="P65" s="646"/>
      <c r="Q65" s="640"/>
      <c r="R65" s="653"/>
      <c r="S65" s="646"/>
      <c r="T65" s="634" t="s">
        <v>300</v>
      </c>
      <c r="U65" s="697">
        <v>1</v>
      </c>
      <c r="V65" s="644"/>
      <c r="W65" s="636"/>
      <c r="X65" s="636"/>
      <c r="Y65" s="635">
        <v>807692</v>
      </c>
      <c r="Z65" s="637">
        <f t="shared" si="189"/>
        <v>807692</v>
      </c>
      <c r="AA65" s="698"/>
      <c r="AB65" s="778"/>
      <c r="AC65" s="637">
        <f t="shared" si="190"/>
        <v>807692</v>
      </c>
      <c r="AD65" s="637"/>
      <c r="AE65" s="637">
        <f>SUM(AC65:AD65)</f>
        <v>807692</v>
      </c>
      <c r="AF65" s="646"/>
      <c r="AG65" s="637"/>
      <c r="AH65" s="637">
        <f>+AC65*30%</f>
        <v>242307.59999999998</v>
      </c>
      <c r="AI65" s="637">
        <f>+AC65*70%</f>
        <v>565384.39999999991</v>
      </c>
      <c r="AJ65" s="637"/>
      <c r="AK65" s="637"/>
      <c r="AL65" s="637">
        <f>SUM(AG65:AK65)</f>
        <v>807691.99999999988</v>
      </c>
      <c r="AM65" s="819">
        <f t="shared" si="16"/>
        <v>0</v>
      </c>
      <c r="AN65" s="637"/>
      <c r="AO65" s="637"/>
      <c r="AP65" s="637"/>
      <c r="AQ65" s="637"/>
      <c r="AR65" s="637"/>
      <c r="AS65" s="637">
        <f>SUM(AN65:AR65)</f>
        <v>0</v>
      </c>
      <c r="AT65" s="819"/>
      <c r="AU65" s="637">
        <f t="shared" si="17"/>
        <v>0</v>
      </c>
      <c r="AV65" s="637">
        <f t="shared" si="18"/>
        <v>242307.59999999998</v>
      </c>
      <c r="AW65" s="637">
        <f t="shared" si="19"/>
        <v>565384.39999999991</v>
      </c>
      <c r="AX65" s="637">
        <f t="shared" si="20"/>
        <v>0</v>
      </c>
      <c r="AY65" s="637">
        <f t="shared" si="21"/>
        <v>0</v>
      </c>
      <c r="AZ65" s="637">
        <f t="shared" si="22"/>
        <v>807691.99999999988</v>
      </c>
      <c r="BA65" s="774"/>
      <c r="BB65" s="637"/>
      <c r="BC65" s="637"/>
      <c r="BD65" s="637">
        <f>+$AC$65*50%</f>
        <v>403846</v>
      </c>
      <c r="BE65" s="637">
        <f>+$AC$65*50%</f>
        <v>403846</v>
      </c>
      <c r="BF65" s="637"/>
      <c r="BG65" s="637"/>
      <c r="BH65" s="637">
        <f t="shared" si="62"/>
        <v>807692</v>
      </c>
      <c r="BI65" s="1549"/>
      <c r="BJ65" s="637"/>
      <c r="BK65" s="637"/>
      <c r="BL65" s="637"/>
      <c r="BM65" s="637"/>
      <c r="BN65" s="637"/>
      <c r="BO65" s="637">
        <f t="shared" si="94"/>
        <v>0</v>
      </c>
      <c r="BP65" s="637">
        <f t="shared" si="144"/>
        <v>0</v>
      </c>
      <c r="BR65" s="637">
        <f t="shared" si="24"/>
        <v>0</v>
      </c>
      <c r="BS65" s="637">
        <f t="shared" si="25"/>
        <v>0</v>
      </c>
      <c r="BT65" s="637">
        <f t="shared" si="26"/>
        <v>403846</v>
      </c>
      <c r="BU65" s="637">
        <f t="shared" si="27"/>
        <v>403846</v>
      </c>
      <c r="BV65" s="637">
        <f t="shared" si="28"/>
        <v>0</v>
      </c>
      <c r="BW65" s="637">
        <f t="shared" si="29"/>
        <v>0</v>
      </c>
      <c r="BX65" s="637">
        <f t="shared" si="30"/>
        <v>807692</v>
      </c>
      <c r="BZ65" s="1673"/>
      <c r="CA65" s="1674"/>
      <c r="CB65" s="1675">
        <f t="shared" si="146"/>
        <v>0</v>
      </c>
      <c r="CC65" s="1673">
        <f t="shared" si="147"/>
        <v>0</v>
      </c>
      <c r="CD65" s="1675">
        <f t="shared" si="148"/>
        <v>0</v>
      </c>
      <c r="CE65" s="1673">
        <f t="shared" si="149"/>
        <v>0</v>
      </c>
      <c r="CF65" s="1675">
        <f t="shared" si="150"/>
        <v>0</v>
      </c>
    </row>
    <row r="66" spans="1:84" s="602" customFormat="1" ht="15.75" hidden="1" customHeight="1" outlineLevel="3" x14ac:dyDescent="0.25">
      <c r="A66" s="538" t="s">
        <v>1212</v>
      </c>
      <c r="B66" s="251" t="s">
        <v>973</v>
      </c>
      <c r="C66" s="251"/>
      <c r="D66" s="251"/>
      <c r="E66" s="251"/>
      <c r="F66" s="646"/>
      <c r="G66" s="643"/>
      <c r="H66" s="643"/>
      <c r="I66" s="643"/>
      <c r="J66" s="643"/>
      <c r="K66" s="643"/>
      <c r="L66" s="643"/>
      <c r="M66" s="646"/>
      <c r="N66" s="580"/>
      <c r="O66" s="580"/>
      <c r="P66" s="646"/>
      <c r="Q66" s="640"/>
      <c r="R66" s="653"/>
      <c r="S66" s="646"/>
      <c r="T66" s="634" t="s">
        <v>300</v>
      </c>
      <c r="U66" s="697">
        <v>1</v>
      </c>
      <c r="V66" s="644"/>
      <c r="W66" s="636"/>
      <c r="X66" s="636"/>
      <c r="Y66" s="635">
        <v>2115385</v>
      </c>
      <c r="Z66" s="637">
        <f t="shared" si="189"/>
        <v>2115385</v>
      </c>
      <c r="AA66" s="698"/>
      <c r="AB66" s="778"/>
      <c r="AC66" s="637">
        <f t="shared" si="190"/>
        <v>2115385</v>
      </c>
      <c r="AD66" s="637"/>
      <c r="AE66" s="637">
        <f>SUM(AC66:AD66)</f>
        <v>2115385</v>
      </c>
      <c r="AF66" s="646"/>
      <c r="AG66" s="637"/>
      <c r="AH66" s="637">
        <f>+AC66*30%</f>
        <v>634615.5</v>
      </c>
      <c r="AI66" s="637">
        <f>+AC66*70%</f>
        <v>1480769.5</v>
      </c>
      <c r="AJ66" s="637"/>
      <c r="AK66" s="637"/>
      <c r="AL66" s="637">
        <f>SUM(AG66:AK66)</f>
        <v>2115385</v>
      </c>
      <c r="AM66" s="819">
        <f t="shared" si="16"/>
        <v>0</v>
      </c>
      <c r="AN66" s="637"/>
      <c r="AO66" s="637"/>
      <c r="AP66" s="637"/>
      <c r="AQ66" s="637"/>
      <c r="AR66" s="637"/>
      <c r="AS66" s="637">
        <f>SUM(AN66:AR66)</f>
        <v>0</v>
      </c>
      <c r="AT66" s="819"/>
      <c r="AU66" s="637">
        <f t="shared" si="17"/>
        <v>0</v>
      </c>
      <c r="AV66" s="637">
        <f t="shared" si="18"/>
        <v>634615.5</v>
      </c>
      <c r="AW66" s="637">
        <f t="shared" si="19"/>
        <v>1480769.5</v>
      </c>
      <c r="AX66" s="637">
        <f t="shared" si="20"/>
        <v>0</v>
      </c>
      <c r="AY66" s="637">
        <f t="shared" si="21"/>
        <v>0</v>
      </c>
      <c r="AZ66" s="637">
        <f t="shared" si="22"/>
        <v>2115385</v>
      </c>
      <c r="BA66" s="774"/>
      <c r="BB66" s="637"/>
      <c r="BC66" s="637"/>
      <c r="BD66" s="637">
        <f>+$AC$66*50%</f>
        <v>1057692.5</v>
      </c>
      <c r="BE66" s="637">
        <f>+$AC$66*50%</f>
        <v>1057692.5</v>
      </c>
      <c r="BF66" s="637"/>
      <c r="BG66" s="637"/>
      <c r="BH66" s="637">
        <f t="shared" si="62"/>
        <v>2115385</v>
      </c>
      <c r="BI66" s="1549"/>
      <c r="BJ66" s="637"/>
      <c r="BK66" s="637"/>
      <c r="BL66" s="637"/>
      <c r="BM66" s="637"/>
      <c r="BN66" s="637"/>
      <c r="BO66" s="637">
        <f t="shared" si="94"/>
        <v>0</v>
      </c>
      <c r="BP66" s="637">
        <f t="shared" si="144"/>
        <v>0</v>
      </c>
      <c r="BR66" s="637">
        <f t="shared" si="24"/>
        <v>0</v>
      </c>
      <c r="BS66" s="637">
        <f t="shared" si="25"/>
        <v>0</v>
      </c>
      <c r="BT66" s="637">
        <f t="shared" si="26"/>
        <v>1057692.5</v>
      </c>
      <c r="BU66" s="637">
        <f t="shared" si="27"/>
        <v>1057692.5</v>
      </c>
      <c r="BV66" s="637">
        <f t="shared" si="28"/>
        <v>0</v>
      </c>
      <c r="BW66" s="637">
        <f t="shared" si="29"/>
        <v>0</v>
      </c>
      <c r="BX66" s="637">
        <f t="shared" si="30"/>
        <v>2115385</v>
      </c>
      <c r="BZ66" s="1673"/>
      <c r="CA66" s="1674"/>
      <c r="CB66" s="1675">
        <f t="shared" si="146"/>
        <v>0</v>
      </c>
      <c r="CC66" s="1673">
        <f t="shared" si="147"/>
        <v>0</v>
      </c>
      <c r="CD66" s="1675">
        <f t="shared" si="148"/>
        <v>0</v>
      </c>
      <c r="CE66" s="1673">
        <f t="shared" si="149"/>
        <v>0</v>
      </c>
      <c r="CF66" s="1675">
        <f t="shared" si="150"/>
        <v>0</v>
      </c>
    </row>
    <row r="67" spans="1:84" ht="15.75" hidden="1" customHeight="1" outlineLevel="3" x14ac:dyDescent="0.25">
      <c r="A67" s="538" t="s">
        <v>1213</v>
      </c>
      <c r="B67" s="251" t="s">
        <v>472</v>
      </c>
      <c r="C67" s="251"/>
      <c r="D67" s="251"/>
      <c r="E67" s="251"/>
      <c r="F67" s="536"/>
      <c r="G67" s="661"/>
      <c r="H67" s="661"/>
      <c r="I67" s="661"/>
      <c r="J67" s="661"/>
      <c r="K67" s="661"/>
      <c r="L67" s="661"/>
      <c r="M67" s="646"/>
      <c r="N67" s="653"/>
      <c r="O67" s="580"/>
      <c r="P67" s="646"/>
      <c r="Q67" s="640"/>
      <c r="R67" s="653"/>
      <c r="S67" s="646"/>
      <c r="T67" s="634" t="s">
        <v>300</v>
      </c>
      <c r="U67" s="697">
        <v>1</v>
      </c>
      <c r="V67" s="644"/>
      <c r="W67" s="636"/>
      <c r="X67" s="636"/>
      <c r="Y67" s="635">
        <f>200000+646154</f>
        <v>846154</v>
      </c>
      <c r="Z67" s="637">
        <f>+U67*Y67</f>
        <v>846154</v>
      </c>
      <c r="AA67" s="698"/>
      <c r="AB67" s="778"/>
      <c r="AC67" s="637">
        <f t="shared" si="190"/>
        <v>846154</v>
      </c>
      <c r="AD67" s="637"/>
      <c r="AE67" s="638">
        <f>SUM(AC67:AD67)</f>
        <v>846154</v>
      </c>
      <c r="AF67" s="646"/>
      <c r="AG67" s="637"/>
      <c r="AH67" s="637">
        <f>+AC67*30%</f>
        <v>253846.19999999998</v>
      </c>
      <c r="AI67" s="637">
        <f>+AC67*70%</f>
        <v>592307.79999999993</v>
      </c>
      <c r="AJ67" s="637"/>
      <c r="AK67" s="637"/>
      <c r="AL67" s="637">
        <f>SUM(AG67:AK67)</f>
        <v>846153.99999999988</v>
      </c>
      <c r="AM67" s="819">
        <f t="shared" si="16"/>
        <v>0</v>
      </c>
      <c r="AN67" s="637"/>
      <c r="AO67" s="637"/>
      <c r="AP67" s="637"/>
      <c r="AQ67" s="637"/>
      <c r="AR67" s="637"/>
      <c r="AS67" s="637">
        <f>SUM(AN67:AR67)</f>
        <v>0</v>
      </c>
      <c r="AT67" s="819"/>
      <c r="AU67" s="637">
        <f t="shared" si="17"/>
        <v>0</v>
      </c>
      <c r="AV67" s="637">
        <f t="shared" si="18"/>
        <v>253846.19999999998</v>
      </c>
      <c r="AW67" s="637">
        <f t="shared" si="19"/>
        <v>592307.79999999993</v>
      </c>
      <c r="AX67" s="637">
        <f t="shared" si="20"/>
        <v>0</v>
      </c>
      <c r="AY67" s="637">
        <f t="shared" si="21"/>
        <v>0</v>
      </c>
      <c r="AZ67" s="637">
        <f t="shared" si="22"/>
        <v>846153.99999999988</v>
      </c>
      <c r="BA67" s="774"/>
      <c r="BB67" s="637"/>
      <c r="BC67" s="637"/>
      <c r="BD67" s="637">
        <f>+$AC$67*50%</f>
        <v>423077</v>
      </c>
      <c r="BE67" s="637">
        <f>+$AC$67*50%</f>
        <v>423077</v>
      </c>
      <c r="BF67" s="637"/>
      <c r="BG67" s="637"/>
      <c r="BH67" s="637">
        <f t="shared" si="62"/>
        <v>846154</v>
      </c>
      <c r="BI67" s="1549"/>
      <c r="BJ67" s="637"/>
      <c r="BK67" s="637"/>
      <c r="BL67" s="637"/>
      <c r="BM67" s="637"/>
      <c r="BN67" s="637"/>
      <c r="BO67" s="637">
        <f t="shared" si="94"/>
        <v>0</v>
      </c>
      <c r="BP67" s="637">
        <f t="shared" si="144"/>
        <v>0</v>
      </c>
      <c r="BR67" s="637">
        <f t="shared" si="24"/>
        <v>0</v>
      </c>
      <c r="BS67" s="637">
        <f t="shared" si="25"/>
        <v>0</v>
      </c>
      <c r="BT67" s="637">
        <f t="shared" si="26"/>
        <v>423077</v>
      </c>
      <c r="BU67" s="637">
        <f t="shared" si="27"/>
        <v>423077</v>
      </c>
      <c r="BV67" s="637">
        <f t="shared" si="28"/>
        <v>0</v>
      </c>
      <c r="BW67" s="637">
        <f t="shared" si="29"/>
        <v>0</v>
      </c>
      <c r="BX67" s="637">
        <f t="shared" si="30"/>
        <v>846154</v>
      </c>
      <c r="BZ67" s="1673"/>
      <c r="CA67" s="1674"/>
      <c r="CB67" s="1675">
        <f t="shared" si="146"/>
        <v>0</v>
      </c>
      <c r="CC67" s="1673">
        <f t="shared" si="147"/>
        <v>0</v>
      </c>
      <c r="CD67" s="1675">
        <f t="shared" si="148"/>
        <v>0</v>
      </c>
      <c r="CE67" s="1673">
        <f t="shared" si="149"/>
        <v>0</v>
      </c>
      <c r="CF67" s="1675">
        <f t="shared" si="150"/>
        <v>0</v>
      </c>
    </row>
    <row r="68" spans="1:84" s="602" customFormat="1" ht="15.75" customHeight="1" outlineLevel="2" collapsed="1" x14ac:dyDescent="0.25">
      <c r="A68" s="538" t="s">
        <v>1209</v>
      </c>
      <c r="B68" s="111" t="s">
        <v>762</v>
      </c>
      <c r="C68" s="251"/>
      <c r="D68" s="251"/>
      <c r="E68" s="251"/>
      <c r="F68" s="536"/>
      <c r="G68" s="661"/>
      <c r="H68" s="295" t="s">
        <v>780</v>
      </c>
      <c r="I68" s="295" t="s">
        <v>780</v>
      </c>
      <c r="J68" s="661"/>
      <c r="K68" s="661"/>
      <c r="L68" s="661"/>
      <c r="M68" s="646"/>
      <c r="N68" s="653" t="s">
        <v>758</v>
      </c>
      <c r="O68" s="580" t="s">
        <v>13</v>
      </c>
      <c r="P68" s="643" t="s">
        <v>760</v>
      </c>
      <c r="Q68" s="722" t="s">
        <v>1106</v>
      </c>
      <c r="R68" s="653" t="s">
        <v>759</v>
      </c>
      <c r="S68" s="646"/>
      <c r="T68" s="634"/>
      <c r="U68" s="697"/>
      <c r="V68" s="644"/>
      <c r="W68" s="636"/>
      <c r="X68" s="636"/>
      <c r="Y68" s="635">
        <f>+(Y64+Y65+Y66+Y67)*8%</f>
        <v>420000</v>
      </c>
      <c r="Z68" s="637">
        <f>+Y68</f>
        <v>420000</v>
      </c>
      <c r="AA68" s="698"/>
      <c r="AB68" s="778"/>
      <c r="AC68" s="637">
        <f>+Z68</f>
        <v>420000</v>
      </c>
      <c r="AD68" s="637"/>
      <c r="AE68" s="637">
        <f>SUM(AC68:AD68)</f>
        <v>420000</v>
      </c>
      <c r="AF68" s="646"/>
      <c r="AG68" s="637"/>
      <c r="AH68" s="637">
        <f>+AC68*30%</f>
        <v>126000</v>
      </c>
      <c r="AI68" s="637">
        <f>+AC68*70%</f>
        <v>294000</v>
      </c>
      <c r="AJ68" s="637"/>
      <c r="AK68" s="637"/>
      <c r="AL68" s="637">
        <f>SUM(AG68:AK68)</f>
        <v>420000</v>
      </c>
      <c r="AM68" s="819">
        <f t="shared" si="16"/>
        <v>0</v>
      </c>
      <c r="AN68" s="637"/>
      <c r="AO68" s="637"/>
      <c r="AP68" s="637"/>
      <c r="AQ68" s="637"/>
      <c r="AR68" s="637"/>
      <c r="AS68" s="637">
        <f>SUM(AN68:AR68)</f>
        <v>0</v>
      </c>
      <c r="AT68" s="819"/>
      <c r="AU68" s="637">
        <f t="shared" si="17"/>
        <v>0</v>
      </c>
      <c r="AV68" s="637">
        <f t="shared" si="18"/>
        <v>126000</v>
      </c>
      <c r="AW68" s="637">
        <f t="shared" si="19"/>
        <v>294000</v>
      </c>
      <c r="AX68" s="637">
        <f t="shared" si="20"/>
        <v>0</v>
      </c>
      <c r="AY68" s="637">
        <f t="shared" si="21"/>
        <v>0</v>
      </c>
      <c r="AZ68" s="637">
        <f t="shared" si="22"/>
        <v>420000</v>
      </c>
      <c r="BA68" s="774"/>
      <c r="BB68" s="637"/>
      <c r="BC68" s="637"/>
      <c r="BD68" s="637">
        <f>+$AC$68*50%</f>
        <v>210000</v>
      </c>
      <c r="BE68" s="637">
        <f>+$AC$68*50%</f>
        <v>210000</v>
      </c>
      <c r="BF68" s="637"/>
      <c r="BG68" s="637"/>
      <c r="BH68" s="637">
        <f t="shared" si="62"/>
        <v>420000</v>
      </c>
      <c r="BI68" s="1549"/>
      <c r="BJ68" s="637"/>
      <c r="BK68" s="637"/>
      <c r="BL68" s="637"/>
      <c r="BM68" s="637"/>
      <c r="BN68" s="637"/>
      <c r="BO68" s="637">
        <f t="shared" si="94"/>
        <v>0</v>
      </c>
      <c r="BP68" s="637">
        <f t="shared" si="144"/>
        <v>0</v>
      </c>
      <c r="BR68" s="637">
        <f t="shared" si="24"/>
        <v>0</v>
      </c>
      <c r="BS68" s="637">
        <f t="shared" si="25"/>
        <v>0</v>
      </c>
      <c r="BT68" s="637">
        <f t="shared" si="26"/>
        <v>210000</v>
      </c>
      <c r="BU68" s="637">
        <f t="shared" si="27"/>
        <v>210000</v>
      </c>
      <c r="BV68" s="637">
        <f t="shared" si="28"/>
        <v>0</v>
      </c>
      <c r="BW68" s="637">
        <f t="shared" si="29"/>
        <v>0</v>
      </c>
      <c r="BX68" s="637">
        <f t="shared" si="30"/>
        <v>420000</v>
      </c>
      <c r="BZ68" s="1673"/>
      <c r="CA68" s="1674"/>
      <c r="CB68" s="1675">
        <f t="shared" si="146"/>
        <v>0</v>
      </c>
      <c r="CC68" s="1673">
        <f t="shared" si="147"/>
        <v>0</v>
      </c>
      <c r="CD68" s="1675">
        <f t="shared" si="148"/>
        <v>0</v>
      </c>
      <c r="CE68" s="1673">
        <f t="shared" si="149"/>
        <v>0</v>
      </c>
      <c r="CF68" s="1675">
        <f t="shared" si="150"/>
        <v>0</v>
      </c>
    </row>
    <row r="69" spans="1:84" s="685" customFormat="1" ht="15.75" customHeight="1" outlineLevel="1" x14ac:dyDescent="0.25">
      <c r="A69" s="674" t="s">
        <v>1214</v>
      </c>
      <c r="B69" s="258" t="s">
        <v>897</v>
      </c>
      <c r="C69" s="258"/>
      <c r="D69" s="258"/>
      <c r="E69" s="1592"/>
      <c r="F69" s="675" t="s">
        <v>826</v>
      </c>
      <c r="G69" s="676"/>
      <c r="H69" s="703"/>
      <c r="I69" s="677">
        <v>1</v>
      </c>
      <c r="J69" s="677"/>
      <c r="K69" s="676"/>
      <c r="L69" s="678">
        <f>SUM(G69:K69)</f>
        <v>1</v>
      </c>
      <c r="M69" s="785"/>
      <c r="N69" s="704"/>
      <c r="O69" s="704"/>
      <c r="P69" s="705"/>
      <c r="Q69" s="792"/>
      <c r="R69" s="679"/>
      <c r="S69" s="785"/>
      <c r="T69" s="680"/>
      <c r="U69" s="681"/>
      <c r="V69" s="682"/>
      <c r="W69" s="683"/>
      <c r="X69" s="683"/>
      <c r="Y69" s="681"/>
      <c r="Z69" s="684">
        <f>+Z71+Z72+Z73+Z74+Z75</f>
        <v>2970000</v>
      </c>
      <c r="AA69" s="787"/>
      <c r="AB69" s="788"/>
      <c r="AC69" s="684">
        <f>+AC71+AC72+AC73+AC74+AC75</f>
        <v>2970000</v>
      </c>
      <c r="AD69" s="684">
        <f t="shared" ref="AD69:AE69" si="191">+AD71+AD72+AD73+AD74+AD75</f>
        <v>0</v>
      </c>
      <c r="AE69" s="684">
        <f t="shared" si="191"/>
        <v>2970000</v>
      </c>
      <c r="AF69" s="785"/>
      <c r="AG69" s="684">
        <f>+AG71+AG72+AG73+AG74+AG75</f>
        <v>742500</v>
      </c>
      <c r="AH69" s="684">
        <f t="shared" ref="AH69" si="192">+AH71+AH72+AH73+AH74+AH75</f>
        <v>1485000</v>
      </c>
      <c r="AI69" s="684">
        <f t="shared" ref="AI69" si="193">+AI71+AI72+AI73+AI74+AI75</f>
        <v>742500</v>
      </c>
      <c r="AJ69" s="684">
        <f t="shared" ref="AJ69" si="194">+AJ71+AJ72+AJ73+AJ74+AJ75</f>
        <v>0</v>
      </c>
      <c r="AK69" s="684">
        <f t="shared" ref="AK69" si="195">+AK71+AK72+AK73+AK74+AK75</f>
        <v>0</v>
      </c>
      <c r="AL69" s="684">
        <f t="shared" ref="AL69" si="196">+AL71+AL72+AL73+AL74+AL75</f>
        <v>2970000</v>
      </c>
      <c r="AM69" s="819">
        <f t="shared" si="16"/>
        <v>0</v>
      </c>
      <c r="AN69" s="684">
        <f>+AN71+AN72+AN73+AN74+AN75</f>
        <v>0</v>
      </c>
      <c r="AO69" s="684">
        <f t="shared" ref="AO69:AS69" si="197">+AO71+AO72+AO73+AO74+AO75</f>
        <v>0</v>
      </c>
      <c r="AP69" s="684">
        <f t="shared" si="197"/>
        <v>0</v>
      </c>
      <c r="AQ69" s="684">
        <f t="shared" si="197"/>
        <v>0</v>
      </c>
      <c r="AR69" s="684">
        <f t="shared" si="197"/>
        <v>0</v>
      </c>
      <c r="AS69" s="684">
        <f t="shared" si="197"/>
        <v>0</v>
      </c>
      <c r="AT69" s="819"/>
      <c r="AU69" s="684">
        <f t="shared" si="17"/>
        <v>742500</v>
      </c>
      <c r="AV69" s="684">
        <f t="shared" si="18"/>
        <v>1485000</v>
      </c>
      <c r="AW69" s="684">
        <f t="shared" si="19"/>
        <v>742500</v>
      </c>
      <c r="AX69" s="684">
        <f t="shared" si="20"/>
        <v>0</v>
      </c>
      <c r="AY69" s="684">
        <f t="shared" si="21"/>
        <v>0</v>
      </c>
      <c r="AZ69" s="684">
        <f t="shared" si="22"/>
        <v>2970000</v>
      </c>
      <c r="BA69" s="774"/>
      <c r="BB69" s="684">
        <f t="shared" ref="BB69:BG69" si="198">+BB71+BB72+BB73+BB74+BB75</f>
        <v>0</v>
      </c>
      <c r="BC69" s="684">
        <f t="shared" si="198"/>
        <v>297000</v>
      </c>
      <c r="BD69" s="684">
        <f t="shared" si="198"/>
        <v>2524500</v>
      </c>
      <c r="BE69" s="684">
        <f t="shared" si="198"/>
        <v>148500</v>
      </c>
      <c r="BF69" s="684">
        <f t="shared" si="198"/>
        <v>0</v>
      </c>
      <c r="BG69" s="684">
        <f t="shared" si="198"/>
        <v>0</v>
      </c>
      <c r="BH69" s="684">
        <f t="shared" si="62"/>
        <v>2970000</v>
      </c>
      <c r="BI69" s="1549"/>
      <c r="BJ69" s="684">
        <f t="shared" ref="BJ69:BO69" si="199">+BJ71+BJ72+BJ73+BJ74+BJ75</f>
        <v>0</v>
      </c>
      <c r="BK69" s="684">
        <f t="shared" si="199"/>
        <v>0</v>
      </c>
      <c r="BL69" s="684">
        <f t="shared" si="199"/>
        <v>0</v>
      </c>
      <c r="BM69" s="684">
        <f t="shared" si="199"/>
        <v>0</v>
      </c>
      <c r="BN69" s="684">
        <f t="shared" si="199"/>
        <v>0</v>
      </c>
      <c r="BO69" s="684">
        <f t="shared" si="94"/>
        <v>0</v>
      </c>
      <c r="BP69" s="684">
        <f t="shared" si="144"/>
        <v>0</v>
      </c>
      <c r="BQ69" s="1175"/>
      <c r="BR69" s="684">
        <f t="shared" si="24"/>
        <v>0</v>
      </c>
      <c r="BS69" s="684">
        <f t="shared" si="25"/>
        <v>297000</v>
      </c>
      <c r="BT69" s="684">
        <f t="shared" si="26"/>
        <v>2524500</v>
      </c>
      <c r="BU69" s="684">
        <f t="shared" si="27"/>
        <v>148500</v>
      </c>
      <c r="BV69" s="684">
        <f t="shared" si="28"/>
        <v>0</v>
      </c>
      <c r="BW69" s="684">
        <f t="shared" si="29"/>
        <v>0</v>
      </c>
      <c r="BX69" s="684">
        <f t="shared" si="30"/>
        <v>2970000</v>
      </c>
      <c r="BZ69" s="1689">
        <f>+BZ71+BZ72+BZ73+BZ74+BZ75</f>
        <v>0</v>
      </c>
      <c r="CA69" s="684">
        <f>+CA71+CA72+CA73+CA74+CA75</f>
        <v>0</v>
      </c>
      <c r="CB69" s="1690">
        <f t="shared" si="146"/>
        <v>0</v>
      </c>
      <c r="CC69" s="1689">
        <f t="shared" si="147"/>
        <v>0</v>
      </c>
      <c r="CD69" s="1690">
        <f t="shared" si="148"/>
        <v>0</v>
      </c>
      <c r="CE69" s="1689">
        <f t="shared" si="149"/>
        <v>0</v>
      </c>
      <c r="CF69" s="1690">
        <f t="shared" si="150"/>
        <v>0</v>
      </c>
    </row>
    <row r="70" spans="1:84" s="685" customFormat="1" ht="37.5" customHeight="1" outlineLevel="1" x14ac:dyDescent="0.25">
      <c r="A70" s="841" t="s">
        <v>1215</v>
      </c>
      <c r="B70" s="855" t="s">
        <v>1190</v>
      </c>
      <c r="C70" s="842"/>
      <c r="D70" s="842"/>
      <c r="E70" s="1592"/>
      <c r="F70" s="843"/>
      <c r="G70" s="844"/>
      <c r="H70" s="845"/>
      <c r="I70" s="844"/>
      <c r="J70" s="845"/>
      <c r="K70" s="844"/>
      <c r="L70" s="846"/>
      <c r="M70" s="785"/>
      <c r="N70" s="847"/>
      <c r="O70" s="847"/>
      <c r="P70" s="843"/>
      <c r="Q70" s="848"/>
      <c r="R70" s="847"/>
      <c r="S70" s="785"/>
      <c r="T70" s="849"/>
      <c r="U70" s="850"/>
      <c r="V70" s="851"/>
      <c r="W70" s="852"/>
      <c r="X70" s="852"/>
      <c r="Y70" s="850"/>
      <c r="Z70" s="853"/>
      <c r="AA70" s="854"/>
      <c r="AB70" s="788"/>
      <c r="AC70" s="853"/>
      <c r="AD70" s="853"/>
      <c r="AE70" s="853"/>
      <c r="AF70" s="785"/>
      <c r="AG70" s="853"/>
      <c r="AH70" s="853"/>
      <c r="AI70" s="853"/>
      <c r="AJ70" s="853"/>
      <c r="AK70" s="853"/>
      <c r="AL70" s="853"/>
      <c r="AM70" s="819"/>
      <c r="AN70" s="853"/>
      <c r="AO70" s="853"/>
      <c r="AP70" s="853"/>
      <c r="AQ70" s="853"/>
      <c r="AR70" s="853"/>
      <c r="AS70" s="853"/>
      <c r="AT70" s="819"/>
      <c r="AU70" s="853"/>
      <c r="AV70" s="853"/>
      <c r="AW70" s="853"/>
      <c r="AX70" s="853"/>
      <c r="AY70" s="853"/>
      <c r="AZ70" s="853"/>
      <c r="BA70" s="774"/>
      <c r="BB70" s="853"/>
      <c r="BC70" s="853"/>
      <c r="BD70" s="853"/>
      <c r="BE70" s="853"/>
      <c r="BF70" s="853"/>
      <c r="BG70" s="853"/>
      <c r="BH70" s="853"/>
      <c r="BI70" s="1549"/>
      <c r="BJ70" s="853"/>
      <c r="BK70" s="853"/>
      <c r="BL70" s="853"/>
      <c r="BM70" s="853"/>
      <c r="BN70" s="853"/>
      <c r="BO70" s="853">
        <f t="shared" si="94"/>
        <v>0</v>
      </c>
      <c r="BP70" s="853"/>
      <c r="BQ70" s="1175"/>
      <c r="BR70" s="853"/>
      <c r="BS70" s="853"/>
      <c r="BT70" s="853"/>
      <c r="BU70" s="853"/>
      <c r="BV70" s="853"/>
      <c r="BW70" s="853"/>
      <c r="BX70" s="853"/>
      <c r="BZ70" s="1686"/>
      <c r="CA70" s="1687"/>
      <c r="CB70" s="1688">
        <f t="shared" si="146"/>
        <v>0</v>
      </c>
      <c r="CC70" s="1686">
        <f t="shared" si="147"/>
        <v>0</v>
      </c>
      <c r="CD70" s="1688">
        <f t="shared" si="148"/>
        <v>0</v>
      </c>
      <c r="CE70" s="1686">
        <f t="shared" si="149"/>
        <v>0</v>
      </c>
      <c r="CF70" s="1688">
        <f t="shared" si="150"/>
        <v>0</v>
      </c>
    </row>
    <row r="71" spans="1:84" s="602" customFormat="1" ht="15.75" customHeight="1" outlineLevel="2" x14ac:dyDescent="0.25">
      <c r="A71" s="538" t="s">
        <v>1216</v>
      </c>
      <c r="B71" s="111" t="s">
        <v>1091</v>
      </c>
      <c r="C71" s="279"/>
      <c r="D71" s="279"/>
      <c r="E71" s="279"/>
      <c r="F71" s="646"/>
      <c r="G71" s="295" t="s">
        <v>780</v>
      </c>
      <c r="H71" s="295" t="s">
        <v>780</v>
      </c>
      <c r="I71" s="295" t="s">
        <v>780</v>
      </c>
      <c r="J71" s="643"/>
      <c r="K71" s="643"/>
      <c r="L71" s="643"/>
      <c r="M71" s="646"/>
      <c r="N71" s="664" t="s">
        <v>141</v>
      </c>
      <c r="O71" s="580" t="s">
        <v>13</v>
      </c>
      <c r="P71" s="643" t="s">
        <v>487</v>
      </c>
      <c r="Q71" s="640">
        <v>4</v>
      </c>
      <c r="R71" s="653"/>
      <c r="S71" s="646"/>
      <c r="T71" s="634" t="s">
        <v>300</v>
      </c>
      <c r="U71" s="697">
        <v>1</v>
      </c>
      <c r="V71" s="644"/>
      <c r="W71" s="636"/>
      <c r="X71" s="636"/>
      <c r="Y71" s="635">
        <f>200000+646154</f>
        <v>846154</v>
      </c>
      <c r="Z71" s="637">
        <f>+U71*Y71</f>
        <v>846154</v>
      </c>
      <c r="AA71" s="698"/>
      <c r="AB71" s="778"/>
      <c r="AC71" s="637">
        <f>+Z71</f>
        <v>846154</v>
      </c>
      <c r="AD71" s="637"/>
      <c r="AE71" s="637">
        <f t="shared" ref="AE71:AE76" si="200">SUM(AC71:AD71)</f>
        <v>846154</v>
      </c>
      <c r="AF71" s="646"/>
      <c r="AG71" s="637">
        <f>+AC71*25%</f>
        <v>211538.5</v>
      </c>
      <c r="AH71" s="637">
        <f>+AC71*50%</f>
        <v>423077</v>
      </c>
      <c r="AI71" s="637">
        <f>+AC71*25%</f>
        <v>211538.5</v>
      </c>
      <c r="AJ71" s="637"/>
      <c r="AK71" s="637"/>
      <c r="AL71" s="637">
        <f t="shared" ref="AL71:AL75" si="201">SUM(AG71:AK71)</f>
        <v>846154</v>
      </c>
      <c r="AM71" s="819">
        <f t="shared" si="16"/>
        <v>0</v>
      </c>
      <c r="AN71" s="637"/>
      <c r="AO71" s="637"/>
      <c r="AP71" s="637"/>
      <c r="AQ71" s="637"/>
      <c r="AR71" s="637"/>
      <c r="AS71" s="637">
        <f t="shared" ref="AS71:AS75" si="202">SUM(AN71:AR71)</f>
        <v>0</v>
      </c>
      <c r="AT71" s="819"/>
      <c r="AU71" s="637">
        <f t="shared" si="17"/>
        <v>211538.5</v>
      </c>
      <c r="AV71" s="637">
        <f t="shared" si="18"/>
        <v>423077</v>
      </c>
      <c r="AW71" s="637">
        <f t="shared" si="19"/>
        <v>211538.5</v>
      </c>
      <c r="AX71" s="637">
        <f t="shared" si="20"/>
        <v>0</v>
      </c>
      <c r="AY71" s="637">
        <f t="shared" si="21"/>
        <v>0</v>
      </c>
      <c r="AZ71" s="637">
        <f t="shared" si="22"/>
        <v>846154</v>
      </c>
      <c r="BA71" s="774"/>
      <c r="BB71" s="637"/>
      <c r="BC71" s="637">
        <f>+$AC$71*10%</f>
        <v>84615.400000000009</v>
      </c>
      <c r="BD71" s="637">
        <f>+$AC$71*85%</f>
        <v>719230.9</v>
      </c>
      <c r="BE71" s="637">
        <f>+$AC$71*5%</f>
        <v>42307.700000000004</v>
      </c>
      <c r="BF71" s="637"/>
      <c r="BG71" s="637"/>
      <c r="BH71" s="637">
        <f t="shared" si="62"/>
        <v>846154</v>
      </c>
      <c r="BI71" s="1549"/>
      <c r="BJ71" s="637"/>
      <c r="BK71" s="637"/>
      <c r="BL71" s="637"/>
      <c r="BM71" s="637"/>
      <c r="BN71" s="637"/>
      <c r="BO71" s="637">
        <f t="shared" si="94"/>
        <v>0</v>
      </c>
      <c r="BP71" s="637">
        <f t="shared" si="144"/>
        <v>0</v>
      </c>
      <c r="BR71" s="637">
        <f t="shared" si="24"/>
        <v>0</v>
      </c>
      <c r="BS71" s="637">
        <f t="shared" si="25"/>
        <v>84615.400000000009</v>
      </c>
      <c r="BT71" s="637">
        <f t="shared" si="26"/>
        <v>719230.9</v>
      </c>
      <c r="BU71" s="637">
        <f t="shared" si="27"/>
        <v>42307.700000000004</v>
      </c>
      <c r="BV71" s="637">
        <f t="shared" si="28"/>
        <v>0</v>
      </c>
      <c r="BW71" s="637">
        <f t="shared" si="29"/>
        <v>0</v>
      </c>
      <c r="BX71" s="637">
        <f t="shared" si="30"/>
        <v>846154</v>
      </c>
      <c r="BZ71" s="1673"/>
      <c r="CA71" s="1674"/>
      <c r="CB71" s="1675">
        <f>+BZ71+CA71</f>
        <v>0</v>
      </c>
      <c r="CC71" s="1673">
        <f>+BB71</f>
        <v>0</v>
      </c>
      <c r="CD71" s="1675">
        <f>+BZ71-CC71</f>
        <v>0</v>
      </c>
      <c r="CE71" s="1673">
        <f>+BJ71</f>
        <v>0</v>
      </c>
      <c r="CF71" s="1675">
        <f>+CA71-CE71</f>
        <v>0</v>
      </c>
    </row>
    <row r="72" spans="1:84" s="602" customFormat="1" ht="15.75" customHeight="1" outlineLevel="2" x14ac:dyDescent="0.25">
      <c r="A72" s="538" t="s">
        <v>1217</v>
      </c>
      <c r="B72" s="111" t="s">
        <v>471</v>
      </c>
      <c r="C72" s="251"/>
      <c r="D72" s="251"/>
      <c r="E72" s="251"/>
      <c r="F72" s="646"/>
      <c r="G72" s="295" t="s">
        <v>780</v>
      </c>
      <c r="H72" s="295" t="s">
        <v>780</v>
      </c>
      <c r="I72" s="295" t="s">
        <v>780</v>
      </c>
      <c r="J72" s="643"/>
      <c r="K72" s="643"/>
      <c r="L72" s="643"/>
      <c r="M72" s="646"/>
      <c r="N72" s="664" t="s">
        <v>141</v>
      </c>
      <c r="O72" s="580" t="s">
        <v>13</v>
      </c>
      <c r="P72" s="643" t="s">
        <v>487</v>
      </c>
      <c r="Q72" s="640">
        <v>4</v>
      </c>
      <c r="R72" s="653"/>
      <c r="S72" s="646"/>
      <c r="T72" s="634" t="s">
        <v>300</v>
      </c>
      <c r="U72" s="697">
        <v>1</v>
      </c>
      <c r="V72" s="644"/>
      <c r="W72" s="636"/>
      <c r="X72" s="636"/>
      <c r="Y72" s="635">
        <f>200000+646154</f>
        <v>846154</v>
      </c>
      <c r="Z72" s="637">
        <f>+U72*Y72</f>
        <v>846154</v>
      </c>
      <c r="AA72" s="698"/>
      <c r="AB72" s="778"/>
      <c r="AC72" s="637">
        <f>+Z72</f>
        <v>846154</v>
      </c>
      <c r="AD72" s="637"/>
      <c r="AE72" s="637">
        <f t="shared" si="200"/>
        <v>846154</v>
      </c>
      <c r="AF72" s="646"/>
      <c r="AG72" s="637">
        <f>+AC72*25%</f>
        <v>211538.5</v>
      </c>
      <c r="AH72" s="637">
        <f>+AC72*50%</f>
        <v>423077</v>
      </c>
      <c r="AI72" s="637">
        <f>+AC72*25%</f>
        <v>211538.5</v>
      </c>
      <c r="AJ72" s="637"/>
      <c r="AK72" s="637"/>
      <c r="AL72" s="637">
        <f t="shared" si="201"/>
        <v>846154</v>
      </c>
      <c r="AM72" s="819">
        <f t="shared" si="16"/>
        <v>0</v>
      </c>
      <c r="AN72" s="637"/>
      <c r="AO72" s="637"/>
      <c r="AP72" s="637"/>
      <c r="AQ72" s="637"/>
      <c r="AR72" s="637"/>
      <c r="AS72" s="637">
        <f t="shared" si="202"/>
        <v>0</v>
      </c>
      <c r="AT72" s="819"/>
      <c r="AU72" s="637">
        <f t="shared" si="17"/>
        <v>211538.5</v>
      </c>
      <c r="AV72" s="637">
        <f t="shared" si="18"/>
        <v>423077</v>
      </c>
      <c r="AW72" s="637">
        <f t="shared" si="19"/>
        <v>211538.5</v>
      </c>
      <c r="AX72" s="637">
        <f t="shared" si="20"/>
        <v>0</v>
      </c>
      <c r="AY72" s="637">
        <f t="shared" si="21"/>
        <v>0</v>
      </c>
      <c r="AZ72" s="637">
        <f t="shared" si="22"/>
        <v>846154</v>
      </c>
      <c r="BA72" s="774"/>
      <c r="BB72" s="637"/>
      <c r="BC72" s="637">
        <f>+$AC$72*10%</f>
        <v>84615.400000000009</v>
      </c>
      <c r="BD72" s="637">
        <f>+$AC$72*85%</f>
        <v>719230.9</v>
      </c>
      <c r="BE72" s="637">
        <f>+$AC$72*5%</f>
        <v>42307.700000000004</v>
      </c>
      <c r="BF72" s="637"/>
      <c r="BG72" s="637"/>
      <c r="BH72" s="637">
        <f t="shared" si="62"/>
        <v>846154</v>
      </c>
      <c r="BI72" s="1549"/>
      <c r="BJ72" s="637"/>
      <c r="BK72" s="637"/>
      <c r="BL72" s="637"/>
      <c r="BM72" s="637"/>
      <c r="BN72" s="637"/>
      <c r="BO72" s="637">
        <f t="shared" si="94"/>
        <v>0</v>
      </c>
      <c r="BP72" s="637">
        <f t="shared" si="144"/>
        <v>0</v>
      </c>
      <c r="BR72" s="637">
        <f t="shared" si="24"/>
        <v>0</v>
      </c>
      <c r="BS72" s="637">
        <f t="shared" si="25"/>
        <v>84615.400000000009</v>
      </c>
      <c r="BT72" s="637">
        <f t="shared" si="26"/>
        <v>719230.9</v>
      </c>
      <c r="BU72" s="637">
        <f t="shared" si="27"/>
        <v>42307.700000000004</v>
      </c>
      <c r="BV72" s="637">
        <f t="shared" si="28"/>
        <v>0</v>
      </c>
      <c r="BW72" s="637">
        <f t="shared" si="29"/>
        <v>0</v>
      </c>
      <c r="BX72" s="637">
        <f t="shared" si="30"/>
        <v>846154</v>
      </c>
      <c r="BZ72" s="1673"/>
      <c r="CA72" s="1674"/>
      <c r="CB72" s="1675">
        <f t="shared" ref="CB72:CB88" si="203">+BZ72+CA72</f>
        <v>0</v>
      </c>
      <c r="CC72" s="1673">
        <f t="shared" ref="CC72:CC88" si="204">+BB72</f>
        <v>0</v>
      </c>
      <c r="CD72" s="1675">
        <f t="shared" ref="CD72:CD88" si="205">+BZ72-CC72</f>
        <v>0</v>
      </c>
      <c r="CE72" s="1673">
        <f t="shared" ref="CE72:CE88" si="206">+BJ72</f>
        <v>0</v>
      </c>
      <c r="CF72" s="1675">
        <f t="shared" ref="CF72:CF88" si="207">+CA72-CE72</f>
        <v>0</v>
      </c>
    </row>
    <row r="73" spans="1:84" ht="15.75" customHeight="1" outlineLevel="2" x14ac:dyDescent="0.25">
      <c r="A73" s="538" t="s">
        <v>1218</v>
      </c>
      <c r="B73" s="111" t="s">
        <v>754</v>
      </c>
      <c r="C73" s="251"/>
      <c r="D73" s="251"/>
      <c r="E73" s="251"/>
      <c r="F73" s="536"/>
      <c r="G73" s="295" t="s">
        <v>780</v>
      </c>
      <c r="H73" s="295" t="s">
        <v>780</v>
      </c>
      <c r="I73" s="295" t="s">
        <v>780</v>
      </c>
      <c r="J73" s="661"/>
      <c r="K73" s="661"/>
      <c r="L73" s="661"/>
      <c r="M73" s="646"/>
      <c r="N73" s="664" t="s">
        <v>141</v>
      </c>
      <c r="O73" s="580" t="s">
        <v>13</v>
      </c>
      <c r="P73" s="643" t="s">
        <v>487</v>
      </c>
      <c r="Q73" s="640">
        <v>4</v>
      </c>
      <c r="R73" s="653"/>
      <c r="S73" s="646"/>
      <c r="T73" s="634" t="s">
        <v>300</v>
      </c>
      <c r="U73" s="697">
        <v>1</v>
      </c>
      <c r="V73" s="644"/>
      <c r="W73" s="636"/>
      <c r="X73" s="636"/>
      <c r="Y73" s="635">
        <f>150000+484615</f>
        <v>634615</v>
      </c>
      <c r="Z73" s="637">
        <f>+U73*Y73</f>
        <v>634615</v>
      </c>
      <c r="AA73" s="698"/>
      <c r="AB73" s="778"/>
      <c r="AC73" s="637">
        <f>+Z73</f>
        <v>634615</v>
      </c>
      <c r="AD73" s="637"/>
      <c r="AE73" s="638">
        <f t="shared" si="200"/>
        <v>634615</v>
      </c>
      <c r="AF73" s="646"/>
      <c r="AG73" s="637">
        <f>+AC73*25%</f>
        <v>158653.75</v>
      </c>
      <c r="AH73" s="637">
        <f>+AC73*50%</f>
        <v>317307.5</v>
      </c>
      <c r="AI73" s="637">
        <f>+AC73*25%</f>
        <v>158653.75</v>
      </c>
      <c r="AJ73" s="637"/>
      <c r="AK73" s="637"/>
      <c r="AL73" s="637">
        <f t="shared" si="201"/>
        <v>634615</v>
      </c>
      <c r="AM73" s="819">
        <f t="shared" si="16"/>
        <v>0</v>
      </c>
      <c r="AN73" s="637"/>
      <c r="AO73" s="637"/>
      <c r="AP73" s="637"/>
      <c r="AQ73" s="637"/>
      <c r="AR73" s="637"/>
      <c r="AS73" s="637">
        <f t="shared" si="202"/>
        <v>0</v>
      </c>
      <c r="AT73" s="819"/>
      <c r="AU73" s="637">
        <f t="shared" si="17"/>
        <v>158653.75</v>
      </c>
      <c r="AV73" s="637">
        <f t="shared" si="18"/>
        <v>317307.5</v>
      </c>
      <c r="AW73" s="637">
        <f t="shared" si="19"/>
        <v>158653.75</v>
      </c>
      <c r="AX73" s="637">
        <f t="shared" si="20"/>
        <v>0</v>
      </c>
      <c r="AY73" s="637">
        <f t="shared" si="21"/>
        <v>0</v>
      </c>
      <c r="AZ73" s="637">
        <f t="shared" si="22"/>
        <v>634615</v>
      </c>
      <c r="BA73" s="774"/>
      <c r="BB73" s="637"/>
      <c r="BC73" s="637">
        <f>+$AC$73*10%</f>
        <v>63461.5</v>
      </c>
      <c r="BD73" s="637">
        <f>+$AC$73*85%</f>
        <v>539422.75</v>
      </c>
      <c r="BE73" s="637">
        <f>+$AC$73*5%</f>
        <v>31730.75</v>
      </c>
      <c r="BF73" s="637"/>
      <c r="BG73" s="637"/>
      <c r="BH73" s="637">
        <f t="shared" si="62"/>
        <v>634615</v>
      </c>
      <c r="BI73" s="1549"/>
      <c r="BJ73" s="637"/>
      <c r="BK73" s="637"/>
      <c r="BL73" s="637"/>
      <c r="BM73" s="637"/>
      <c r="BN73" s="637"/>
      <c r="BO73" s="637">
        <f t="shared" si="94"/>
        <v>0</v>
      </c>
      <c r="BP73" s="637">
        <f t="shared" si="144"/>
        <v>0</v>
      </c>
      <c r="BR73" s="637">
        <f t="shared" si="24"/>
        <v>0</v>
      </c>
      <c r="BS73" s="637">
        <f t="shared" si="25"/>
        <v>63461.5</v>
      </c>
      <c r="BT73" s="637">
        <f t="shared" si="26"/>
        <v>539422.75</v>
      </c>
      <c r="BU73" s="637">
        <f t="shared" si="27"/>
        <v>31730.75</v>
      </c>
      <c r="BV73" s="637">
        <f t="shared" si="28"/>
        <v>0</v>
      </c>
      <c r="BW73" s="637">
        <f t="shared" si="29"/>
        <v>0</v>
      </c>
      <c r="BX73" s="637">
        <f t="shared" si="30"/>
        <v>634615</v>
      </c>
      <c r="BZ73" s="1673"/>
      <c r="CA73" s="1674"/>
      <c r="CB73" s="1675">
        <f t="shared" si="203"/>
        <v>0</v>
      </c>
      <c r="CC73" s="1673">
        <f t="shared" si="204"/>
        <v>0</v>
      </c>
      <c r="CD73" s="1675">
        <f t="shared" si="205"/>
        <v>0</v>
      </c>
      <c r="CE73" s="1673">
        <f t="shared" si="206"/>
        <v>0</v>
      </c>
      <c r="CF73" s="1675">
        <f t="shared" si="207"/>
        <v>0</v>
      </c>
    </row>
    <row r="74" spans="1:84" ht="15.75" customHeight="1" outlineLevel="2" x14ac:dyDescent="0.25">
      <c r="A74" s="538" t="s">
        <v>1219</v>
      </c>
      <c r="B74" s="111" t="s">
        <v>753</v>
      </c>
      <c r="C74" s="251"/>
      <c r="D74" s="251"/>
      <c r="E74" s="251"/>
      <c r="F74" s="536"/>
      <c r="G74" s="295" t="s">
        <v>780</v>
      </c>
      <c r="H74" s="295" t="s">
        <v>780</v>
      </c>
      <c r="I74" s="295" t="s">
        <v>780</v>
      </c>
      <c r="J74" s="661"/>
      <c r="K74" s="661"/>
      <c r="L74" s="661"/>
      <c r="M74" s="646"/>
      <c r="N74" s="664" t="s">
        <v>141</v>
      </c>
      <c r="O74" s="580" t="s">
        <v>13</v>
      </c>
      <c r="P74" s="643" t="s">
        <v>487</v>
      </c>
      <c r="Q74" s="640">
        <v>4</v>
      </c>
      <c r="R74" s="653"/>
      <c r="S74" s="646"/>
      <c r="T74" s="634" t="s">
        <v>300</v>
      </c>
      <c r="U74" s="697">
        <v>1</v>
      </c>
      <c r="V74" s="644"/>
      <c r="W74" s="636"/>
      <c r="X74" s="636"/>
      <c r="Y74" s="635">
        <f>100000+323077</f>
        <v>423077</v>
      </c>
      <c r="Z74" s="637">
        <f>+U74*Y74</f>
        <v>423077</v>
      </c>
      <c r="AA74" s="698"/>
      <c r="AB74" s="778"/>
      <c r="AC74" s="637">
        <f t="shared" ref="AC74:AC75" si="208">+Z74</f>
        <v>423077</v>
      </c>
      <c r="AD74" s="637"/>
      <c r="AE74" s="638">
        <f t="shared" si="200"/>
        <v>423077</v>
      </c>
      <c r="AF74" s="646"/>
      <c r="AG74" s="637">
        <f>+AC74*25%</f>
        <v>105769.25</v>
      </c>
      <c r="AH74" s="637">
        <f>+AC74*50%</f>
        <v>211538.5</v>
      </c>
      <c r="AI74" s="637">
        <f>+AC74*25%</f>
        <v>105769.25</v>
      </c>
      <c r="AJ74" s="637"/>
      <c r="AK74" s="637"/>
      <c r="AL74" s="637">
        <f t="shared" si="201"/>
        <v>423077</v>
      </c>
      <c r="AM74" s="819">
        <f t="shared" si="16"/>
        <v>0</v>
      </c>
      <c r="AN74" s="637"/>
      <c r="AO74" s="637"/>
      <c r="AP74" s="637"/>
      <c r="AQ74" s="637"/>
      <c r="AR74" s="637"/>
      <c r="AS74" s="637">
        <f t="shared" si="202"/>
        <v>0</v>
      </c>
      <c r="AT74" s="819"/>
      <c r="AU74" s="637">
        <f t="shared" si="17"/>
        <v>105769.25</v>
      </c>
      <c r="AV74" s="637">
        <f t="shared" si="18"/>
        <v>211538.5</v>
      </c>
      <c r="AW74" s="637">
        <f t="shared" si="19"/>
        <v>105769.25</v>
      </c>
      <c r="AX74" s="637">
        <f t="shared" si="20"/>
        <v>0</v>
      </c>
      <c r="AY74" s="637">
        <f t="shared" si="21"/>
        <v>0</v>
      </c>
      <c r="AZ74" s="637">
        <f t="shared" si="22"/>
        <v>423077</v>
      </c>
      <c r="BA74" s="774"/>
      <c r="BB74" s="637"/>
      <c r="BC74" s="637">
        <f>+$AC$74*10%</f>
        <v>42307.700000000004</v>
      </c>
      <c r="BD74" s="637">
        <f>+$AC$74*85%</f>
        <v>359615.45</v>
      </c>
      <c r="BE74" s="637">
        <f>+$AC$74*5%</f>
        <v>21153.850000000002</v>
      </c>
      <c r="BF74" s="637"/>
      <c r="BG74" s="637"/>
      <c r="BH74" s="637">
        <f t="shared" si="62"/>
        <v>423077</v>
      </c>
      <c r="BI74" s="1549"/>
      <c r="BJ74" s="637"/>
      <c r="BK74" s="637"/>
      <c r="BL74" s="637"/>
      <c r="BM74" s="637"/>
      <c r="BN74" s="637"/>
      <c r="BO74" s="637">
        <f t="shared" si="94"/>
        <v>0</v>
      </c>
      <c r="BP74" s="637">
        <f t="shared" si="144"/>
        <v>0</v>
      </c>
      <c r="BR74" s="637">
        <f t="shared" si="24"/>
        <v>0</v>
      </c>
      <c r="BS74" s="637">
        <f t="shared" si="25"/>
        <v>42307.700000000004</v>
      </c>
      <c r="BT74" s="637">
        <f t="shared" si="26"/>
        <v>359615.45</v>
      </c>
      <c r="BU74" s="637">
        <f t="shared" si="27"/>
        <v>21153.850000000002</v>
      </c>
      <c r="BV74" s="637">
        <f t="shared" si="28"/>
        <v>0</v>
      </c>
      <c r="BW74" s="637">
        <f t="shared" si="29"/>
        <v>0</v>
      </c>
      <c r="BX74" s="637">
        <f t="shared" si="30"/>
        <v>423077</v>
      </c>
      <c r="BZ74" s="1673"/>
      <c r="CA74" s="1674"/>
      <c r="CB74" s="1675">
        <f t="shared" si="203"/>
        <v>0</v>
      </c>
      <c r="CC74" s="1673">
        <f t="shared" si="204"/>
        <v>0</v>
      </c>
      <c r="CD74" s="1675">
        <f t="shared" si="205"/>
        <v>0</v>
      </c>
      <c r="CE74" s="1673">
        <f t="shared" si="206"/>
        <v>0</v>
      </c>
      <c r="CF74" s="1675">
        <f t="shared" si="207"/>
        <v>0</v>
      </c>
    </row>
    <row r="75" spans="1:84" ht="16.5" customHeight="1" outlineLevel="2" x14ac:dyDescent="0.25">
      <c r="A75" s="538" t="s">
        <v>1220</v>
      </c>
      <c r="B75" s="111" t="s">
        <v>762</v>
      </c>
      <c r="C75" s="251"/>
      <c r="D75" s="251"/>
      <c r="E75" s="251"/>
      <c r="F75" s="536"/>
      <c r="G75" s="295" t="s">
        <v>780</v>
      </c>
      <c r="H75" s="295" t="s">
        <v>780</v>
      </c>
      <c r="I75" s="295" t="s">
        <v>780</v>
      </c>
      <c r="J75" s="661"/>
      <c r="K75" s="661"/>
      <c r="L75" s="661"/>
      <c r="M75" s="646"/>
      <c r="N75" s="653" t="s">
        <v>758</v>
      </c>
      <c r="O75" s="580" t="s">
        <v>13</v>
      </c>
      <c r="P75" s="643" t="s">
        <v>760</v>
      </c>
      <c r="Q75" s="722" t="s">
        <v>1106</v>
      </c>
      <c r="R75" s="653" t="s">
        <v>759</v>
      </c>
      <c r="S75" s="646"/>
      <c r="T75" s="634" t="s">
        <v>766</v>
      </c>
      <c r="U75" s="697">
        <v>8</v>
      </c>
      <c r="V75" s="644"/>
      <c r="W75" s="636"/>
      <c r="X75" s="636"/>
      <c r="Y75" s="635">
        <f>+(Y71+Y72+Y73+Y74)*8%</f>
        <v>220000</v>
      </c>
      <c r="Z75" s="637">
        <f>+Y75</f>
        <v>220000</v>
      </c>
      <c r="AA75" s="698"/>
      <c r="AB75" s="778"/>
      <c r="AC75" s="637">
        <f t="shared" si="208"/>
        <v>220000</v>
      </c>
      <c r="AD75" s="637"/>
      <c r="AE75" s="638">
        <f t="shared" si="200"/>
        <v>220000</v>
      </c>
      <c r="AF75" s="646"/>
      <c r="AG75" s="637">
        <f>+AC75*25%</f>
        <v>55000</v>
      </c>
      <c r="AH75" s="637">
        <f>+AC75*50%</f>
        <v>110000</v>
      </c>
      <c r="AI75" s="637">
        <f>+AC75*25%</f>
        <v>55000</v>
      </c>
      <c r="AJ75" s="637"/>
      <c r="AK75" s="637"/>
      <c r="AL75" s="637">
        <f t="shared" si="201"/>
        <v>220000</v>
      </c>
      <c r="AM75" s="819">
        <f t="shared" si="16"/>
        <v>0</v>
      </c>
      <c r="AN75" s="637"/>
      <c r="AO75" s="637"/>
      <c r="AP75" s="637"/>
      <c r="AQ75" s="637"/>
      <c r="AR75" s="637"/>
      <c r="AS75" s="637">
        <f t="shared" si="202"/>
        <v>0</v>
      </c>
      <c r="AT75" s="819"/>
      <c r="AU75" s="637">
        <f t="shared" si="17"/>
        <v>55000</v>
      </c>
      <c r="AV75" s="637">
        <f t="shared" si="18"/>
        <v>110000</v>
      </c>
      <c r="AW75" s="637">
        <f t="shared" si="19"/>
        <v>55000</v>
      </c>
      <c r="AX75" s="637">
        <f t="shared" si="20"/>
        <v>0</v>
      </c>
      <c r="AY75" s="637">
        <f t="shared" si="21"/>
        <v>0</v>
      </c>
      <c r="AZ75" s="637">
        <f t="shared" si="22"/>
        <v>220000</v>
      </c>
      <c r="BA75" s="774"/>
      <c r="BB75" s="637"/>
      <c r="BC75" s="637">
        <f>+$AC$75*10%</f>
        <v>22000</v>
      </c>
      <c r="BD75" s="637">
        <f>+$AC$75*85%</f>
        <v>187000</v>
      </c>
      <c r="BE75" s="637">
        <f>+$AC$75*5%</f>
        <v>11000</v>
      </c>
      <c r="BF75" s="637"/>
      <c r="BG75" s="637"/>
      <c r="BH75" s="637">
        <f t="shared" si="62"/>
        <v>220000</v>
      </c>
      <c r="BI75" s="1549"/>
      <c r="BJ75" s="637"/>
      <c r="BK75" s="637"/>
      <c r="BL75" s="637"/>
      <c r="BM75" s="637"/>
      <c r="BN75" s="637"/>
      <c r="BO75" s="637">
        <f t="shared" si="94"/>
        <v>0</v>
      </c>
      <c r="BP75" s="637">
        <f t="shared" si="144"/>
        <v>0</v>
      </c>
      <c r="BR75" s="637">
        <f t="shared" si="24"/>
        <v>0</v>
      </c>
      <c r="BS75" s="637">
        <f t="shared" si="25"/>
        <v>22000</v>
      </c>
      <c r="BT75" s="637">
        <f t="shared" si="26"/>
        <v>187000</v>
      </c>
      <c r="BU75" s="637">
        <f t="shared" si="27"/>
        <v>11000</v>
      </c>
      <c r="BV75" s="637">
        <f t="shared" si="28"/>
        <v>0</v>
      </c>
      <c r="BW75" s="637">
        <f t="shared" si="29"/>
        <v>0</v>
      </c>
      <c r="BX75" s="637">
        <f t="shared" si="30"/>
        <v>220000</v>
      </c>
      <c r="BZ75" s="1673"/>
      <c r="CA75" s="1674"/>
      <c r="CB75" s="1675">
        <f t="shared" si="203"/>
        <v>0</v>
      </c>
      <c r="CC75" s="1673">
        <f t="shared" si="204"/>
        <v>0</v>
      </c>
      <c r="CD75" s="1675">
        <f t="shared" si="205"/>
        <v>0</v>
      </c>
      <c r="CE75" s="1673">
        <f t="shared" si="206"/>
        <v>0</v>
      </c>
      <c r="CF75" s="1675">
        <f t="shared" si="207"/>
        <v>0</v>
      </c>
    </row>
    <row r="76" spans="1:84" s="602" customFormat="1" ht="15.75" customHeight="1" outlineLevel="1" x14ac:dyDescent="0.25">
      <c r="A76" s="538" t="s">
        <v>1221</v>
      </c>
      <c r="B76" s="111" t="s">
        <v>893</v>
      </c>
      <c r="C76" s="111"/>
      <c r="D76" s="111"/>
      <c r="E76" s="111"/>
      <c r="F76" s="646"/>
      <c r="G76" s="696"/>
      <c r="H76" s="706"/>
      <c r="I76" s="696"/>
      <c r="J76" s="696"/>
      <c r="K76" s="696"/>
      <c r="L76" s="640"/>
      <c r="M76" s="646"/>
      <c r="N76" s="653" t="s">
        <v>733</v>
      </c>
      <c r="O76" s="653"/>
      <c r="P76" s="643"/>
      <c r="Q76" s="640"/>
      <c r="R76" s="653"/>
      <c r="S76" s="646"/>
      <c r="T76" s="634" t="s">
        <v>300</v>
      </c>
      <c r="U76" s="707" t="s">
        <v>121</v>
      </c>
      <c r="V76" s="651"/>
      <c r="W76" s="636"/>
      <c r="X76" s="636"/>
      <c r="Y76" s="635">
        <f>967400+3395449.4</f>
        <v>4362849.4000000004</v>
      </c>
      <c r="Z76" s="637">
        <f>+Y76*U76</f>
        <v>4362849.4000000004</v>
      </c>
      <c r="AA76" s="791"/>
      <c r="AB76" s="778"/>
      <c r="AC76" s="637">
        <f>+Z76</f>
        <v>4362849.4000000004</v>
      </c>
      <c r="AD76" s="637"/>
      <c r="AE76" s="637">
        <f t="shared" si="200"/>
        <v>4362849.4000000004</v>
      </c>
      <c r="AF76" s="646"/>
      <c r="AG76" s="708">
        <v>-207900</v>
      </c>
      <c r="AH76" s="637">
        <f>+AC76+207900</f>
        <v>4570749.4000000004</v>
      </c>
      <c r="AI76" s="637"/>
      <c r="AJ76" s="637"/>
      <c r="AK76" s="637"/>
      <c r="AL76" s="637">
        <f t="shared" ref="AL76" si="209">SUM(AG76:AK76)</f>
        <v>4362849.4000000004</v>
      </c>
      <c r="AM76" s="819">
        <f t="shared" ref="AM76:AM143" si="210">+AL76-AC76</f>
        <v>0</v>
      </c>
      <c r="AN76" s="708"/>
      <c r="AO76" s="637"/>
      <c r="AP76" s="637"/>
      <c r="AQ76" s="637"/>
      <c r="AR76" s="637"/>
      <c r="AS76" s="637">
        <f t="shared" ref="AS76" si="211">SUM(AN76:AR76)</f>
        <v>0</v>
      </c>
      <c r="AT76" s="819"/>
      <c r="AU76" s="708">
        <f t="shared" ref="AU76:AU143" si="212">+AG76+AN76</f>
        <v>-207900</v>
      </c>
      <c r="AV76" s="637">
        <f t="shared" ref="AV76:AV143" si="213">+AH76+AO76</f>
        <v>4570749.4000000004</v>
      </c>
      <c r="AW76" s="637">
        <f t="shared" ref="AW76:AW143" si="214">+AI76+AP76</f>
        <v>0</v>
      </c>
      <c r="AX76" s="637">
        <f t="shared" ref="AX76:AX143" si="215">+AJ76+AQ76</f>
        <v>0</v>
      </c>
      <c r="AY76" s="637">
        <f t="shared" ref="AY76:AY143" si="216">+AK76+AR76</f>
        <v>0</v>
      </c>
      <c r="AZ76" s="637">
        <f t="shared" ref="AZ76:AZ143" si="217">+AL76+AS76</f>
        <v>4362849.4000000004</v>
      </c>
      <c r="BA76" s="774"/>
      <c r="BB76" s="708"/>
      <c r="BC76" s="708"/>
      <c r="BD76" s="708"/>
      <c r="BE76" s="814">
        <f>+AC76</f>
        <v>4362849.4000000004</v>
      </c>
      <c r="BF76" s="708"/>
      <c r="BG76" s="708"/>
      <c r="BH76" s="708">
        <f t="shared" si="62"/>
        <v>4362849.4000000004</v>
      </c>
      <c r="BI76" s="1549"/>
      <c r="BJ76" s="708"/>
      <c r="BK76" s="708"/>
      <c r="BL76" s="708"/>
      <c r="BM76" s="814"/>
      <c r="BN76" s="708"/>
      <c r="BO76" s="708">
        <f t="shared" si="94"/>
        <v>0</v>
      </c>
      <c r="BP76" s="708">
        <f t="shared" si="144"/>
        <v>0</v>
      </c>
      <c r="BR76" s="708">
        <f t="shared" ref="BR76:BR143" si="218">+BB76+BJ76</f>
        <v>0</v>
      </c>
      <c r="BS76" s="708">
        <f t="shared" ref="BS76:BS143" si="219">+BC76+BK76</f>
        <v>0</v>
      </c>
      <c r="BT76" s="708">
        <f t="shared" ref="BT76:BT143" si="220">+BD76+BL76</f>
        <v>0</v>
      </c>
      <c r="BU76" s="814">
        <f t="shared" ref="BU76:BU143" si="221">+BE76+BM76</f>
        <v>4362849.4000000004</v>
      </c>
      <c r="BV76" s="708">
        <f t="shared" ref="BV76:BV143" si="222">+BF76+BN76</f>
        <v>0</v>
      </c>
      <c r="BW76" s="708">
        <f t="shared" ref="BW76:BW143" si="223">+BG76+BO76</f>
        <v>0</v>
      </c>
      <c r="BX76" s="1674">
        <f t="shared" ref="BX76:BX143" si="224">+BH76+BP76</f>
        <v>4362849.4000000004</v>
      </c>
      <c r="BZ76" s="1673"/>
      <c r="CA76" s="1674"/>
      <c r="CB76" s="1675">
        <f t="shared" si="203"/>
        <v>0</v>
      </c>
      <c r="CC76" s="1673">
        <f t="shared" si="204"/>
        <v>0</v>
      </c>
      <c r="CD76" s="1675">
        <f t="shared" si="205"/>
        <v>0</v>
      </c>
      <c r="CE76" s="1673">
        <f t="shared" si="206"/>
        <v>0</v>
      </c>
      <c r="CF76" s="1675">
        <f t="shared" si="207"/>
        <v>0</v>
      </c>
    </row>
    <row r="77" spans="1:84" s="630" customFormat="1" ht="39.75" customHeight="1" x14ac:dyDescent="0.25">
      <c r="A77" s="624" t="s">
        <v>828</v>
      </c>
      <c r="B77" s="495" t="s">
        <v>1162</v>
      </c>
      <c r="C77" s="495"/>
      <c r="D77" s="495"/>
      <c r="E77" s="1405"/>
      <c r="F77" s="625" t="s">
        <v>1004</v>
      </c>
      <c r="G77" s="626"/>
      <c r="H77" s="626"/>
      <c r="I77" s="626"/>
      <c r="J77" s="626"/>
      <c r="K77" s="626">
        <v>1</v>
      </c>
      <c r="L77" s="626">
        <f>SUM(G77:K77)</f>
        <v>1</v>
      </c>
      <c r="M77" s="776"/>
      <c r="N77" s="625"/>
      <c r="O77" s="627"/>
      <c r="P77" s="625"/>
      <c r="Q77" s="625"/>
      <c r="R77" s="627"/>
      <c r="S77" s="776"/>
      <c r="T77" s="625"/>
      <c r="U77" s="627"/>
      <c r="V77" s="627"/>
      <c r="W77" s="628"/>
      <c r="X77" s="628"/>
      <c r="Y77" s="629"/>
      <c r="Z77" s="629">
        <f>+Z80+Z98+Z105+Z109+Z118+Z124</f>
        <v>20800600</v>
      </c>
      <c r="AA77" s="709"/>
      <c r="AB77" s="773"/>
      <c r="AC77" s="629">
        <f>+AC80+AC98+AC105+AC109+AC118+AC124</f>
        <v>20800600</v>
      </c>
      <c r="AD77" s="629">
        <f>+AD80+AD98+AD105+AD109+AD118+AD124</f>
        <v>0</v>
      </c>
      <c r="AE77" s="629">
        <f>+AE80+AE98+AE105+AE109+AE118+AE124</f>
        <v>20800600</v>
      </c>
      <c r="AF77" s="776"/>
      <c r="AG77" s="629">
        <f t="shared" ref="AG77:AL77" si="225">+AG80+AG98+AG105+AG109+AG118+AG124</f>
        <v>3126440</v>
      </c>
      <c r="AH77" s="629">
        <f t="shared" si="225"/>
        <v>6560160</v>
      </c>
      <c r="AI77" s="629">
        <f t="shared" si="225"/>
        <v>3800000</v>
      </c>
      <c r="AJ77" s="629">
        <f t="shared" si="225"/>
        <v>3657000</v>
      </c>
      <c r="AK77" s="629">
        <f t="shared" si="225"/>
        <v>3657000</v>
      </c>
      <c r="AL77" s="629">
        <f t="shared" si="225"/>
        <v>20800600</v>
      </c>
      <c r="AM77" s="819">
        <f t="shared" si="210"/>
        <v>0</v>
      </c>
      <c r="AN77" s="629">
        <f t="shared" ref="AN77:AS77" si="226">+AN80+AN98+AN105+AN109+AN118+AN124</f>
        <v>0</v>
      </c>
      <c r="AO77" s="629">
        <f t="shared" si="226"/>
        <v>0</v>
      </c>
      <c r="AP77" s="629">
        <f t="shared" si="226"/>
        <v>0</v>
      </c>
      <c r="AQ77" s="629">
        <f t="shared" si="226"/>
        <v>0</v>
      </c>
      <c r="AR77" s="629">
        <f t="shared" si="226"/>
        <v>0</v>
      </c>
      <c r="AS77" s="629">
        <f t="shared" si="226"/>
        <v>0</v>
      </c>
      <c r="AT77" s="819"/>
      <c r="AU77" s="629">
        <f t="shared" si="212"/>
        <v>3126440</v>
      </c>
      <c r="AV77" s="629">
        <f t="shared" si="213"/>
        <v>6560160</v>
      </c>
      <c r="AW77" s="629">
        <f t="shared" si="214"/>
        <v>3800000</v>
      </c>
      <c r="AX77" s="629">
        <f t="shared" si="215"/>
        <v>3657000</v>
      </c>
      <c r="AY77" s="629">
        <f t="shared" si="216"/>
        <v>3657000</v>
      </c>
      <c r="AZ77" s="629">
        <f t="shared" si="217"/>
        <v>20800600</v>
      </c>
      <c r="BA77" s="774"/>
      <c r="BB77" s="629">
        <f t="shared" ref="BB77:BG77" si="227">+BB80+BB98+BB105+BB109+BB118+BB124</f>
        <v>0</v>
      </c>
      <c r="BC77" s="629">
        <f t="shared" si="227"/>
        <v>3657000</v>
      </c>
      <c r="BD77" s="629">
        <f t="shared" si="227"/>
        <v>5290740</v>
      </c>
      <c r="BE77" s="629">
        <f t="shared" si="227"/>
        <v>4252860</v>
      </c>
      <c r="BF77" s="629">
        <f t="shared" si="227"/>
        <v>3871500</v>
      </c>
      <c r="BG77" s="629">
        <f t="shared" si="227"/>
        <v>3728500</v>
      </c>
      <c r="BH77" s="629">
        <f t="shared" si="62"/>
        <v>20800600</v>
      </c>
      <c r="BI77" s="1549"/>
      <c r="BJ77" s="629">
        <f t="shared" ref="BJ77:BO77" si="228">+BJ80+BJ98+BJ105+BJ109+BJ118+BJ124</f>
        <v>0</v>
      </c>
      <c r="BK77" s="629">
        <f t="shared" si="228"/>
        <v>0</v>
      </c>
      <c r="BL77" s="629">
        <f t="shared" si="228"/>
        <v>0</v>
      </c>
      <c r="BM77" s="629">
        <f t="shared" si="228"/>
        <v>0</v>
      </c>
      <c r="BN77" s="629">
        <f t="shared" si="228"/>
        <v>0</v>
      </c>
      <c r="BO77" s="629">
        <f t="shared" si="94"/>
        <v>0</v>
      </c>
      <c r="BP77" s="629">
        <f t="shared" si="144"/>
        <v>0</v>
      </c>
      <c r="BQ77" s="599"/>
      <c r="BR77" s="629">
        <f t="shared" si="218"/>
        <v>0</v>
      </c>
      <c r="BS77" s="629">
        <f t="shared" si="219"/>
        <v>3657000</v>
      </c>
      <c r="BT77" s="629">
        <f t="shared" si="220"/>
        <v>5290740</v>
      </c>
      <c r="BU77" s="629">
        <f t="shared" si="221"/>
        <v>4252860</v>
      </c>
      <c r="BV77" s="629">
        <f t="shared" si="222"/>
        <v>3871500</v>
      </c>
      <c r="BW77" s="629">
        <f t="shared" si="223"/>
        <v>3728500</v>
      </c>
      <c r="BX77" s="629">
        <f t="shared" si="224"/>
        <v>20800600</v>
      </c>
      <c r="BZ77" s="1679">
        <f>+BZ80+BZ98+BZ105+BZ109+BZ118+BZ124</f>
        <v>0</v>
      </c>
      <c r="CA77" s="629">
        <f>+CA80+CA98+CA105+CA109+CA118+CA124</f>
        <v>0</v>
      </c>
      <c r="CB77" s="1680">
        <f t="shared" si="203"/>
        <v>0</v>
      </c>
      <c r="CC77" s="1679">
        <f t="shared" si="204"/>
        <v>0</v>
      </c>
      <c r="CD77" s="1680">
        <f t="shared" si="205"/>
        <v>0</v>
      </c>
      <c r="CE77" s="1679">
        <f t="shared" si="206"/>
        <v>0</v>
      </c>
      <c r="CF77" s="1680">
        <f t="shared" si="207"/>
        <v>0</v>
      </c>
    </row>
    <row r="78" spans="1:84" s="685" customFormat="1" ht="15.75" customHeight="1" outlineLevel="1" x14ac:dyDescent="0.25">
      <c r="A78" s="841" t="s">
        <v>287</v>
      </c>
      <c r="B78" s="855" t="s">
        <v>1188</v>
      </c>
      <c r="C78" s="842"/>
      <c r="D78" s="842"/>
      <c r="E78" s="1592"/>
      <c r="F78" s="843"/>
      <c r="G78" s="844"/>
      <c r="H78" s="845"/>
      <c r="I78" s="844"/>
      <c r="J78" s="845"/>
      <c r="K78" s="844"/>
      <c r="L78" s="846"/>
      <c r="M78" s="785"/>
      <c r="N78" s="847"/>
      <c r="O78" s="847"/>
      <c r="P78" s="843"/>
      <c r="Q78" s="848"/>
      <c r="R78" s="847"/>
      <c r="S78" s="785"/>
      <c r="T78" s="849"/>
      <c r="U78" s="850"/>
      <c r="V78" s="851"/>
      <c r="W78" s="852"/>
      <c r="X78" s="852"/>
      <c r="Y78" s="850"/>
      <c r="Z78" s="853"/>
      <c r="AA78" s="854"/>
      <c r="AB78" s="788"/>
      <c r="AC78" s="853"/>
      <c r="AD78" s="853"/>
      <c r="AE78" s="853"/>
      <c r="AF78" s="785"/>
      <c r="AG78" s="853"/>
      <c r="AH78" s="853"/>
      <c r="AI78" s="853"/>
      <c r="AJ78" s="853"/>
      <c r="AK78" s="853"/>
      <c r="AL78" s="853"/>
      <c r="AM78" s="819"/>
      <c r="AN78" s="853"/>
      <c r="AO78" s="853"/>
      <c r="AP78" s="853"/>
      <c r="AQ78" s="853"/>
      <c r="AR78" s="853"/>
      <c r="AS78" s="853"/>
      <c r="AT78" s="819"/>
      <c r="AU78" s="853"/>
      <c r="AV78" s="853"/>
      <c r="AW78" s="853"/>
      <c r="AX78" s="853"/>
      <c r="AY78" s="853"/>
      <c r="AZ78" s="853"/>
      <c r="BA78" s="774"/>
      <c r="BB78" s="853"/>
      <c r="BC78" s="853"/>
      <c r="BD78" s="853"/>
      <c r="BE78" s="853"/>
      <c r="BF78" s="853"/>
      <c r="BG78" s="853"/>
      <c r="BH78" s="853"/>
      <c r="BI78" s="1549"/>
      <c r="BJ78" s="853"/>
      <c r="BK78" s="853"/>
      <c r="BL78" s="853"/>
      <c r="BM78" s="853"/>
      <c r="BN78" s="853"/>
      <c r="BO78" s="853">
        <f t="shared" si="94"/>
        <v>0</v>
      </c>
      <c r="BP78" s="853"/>
      <c r="BQ78" s="1175"/>
      <c r="BR78" s="853"/>
      <c r="BS78" s="853"/>
      <c r="BT78" s="853"/>
      <c r="BU78" s="853"/>
      <c r="BV78" s="853"/>
      <c r="BW78" s="853"/>
      <c r="BX78" s="853"/>
      <c r="BZ78" s="1686"/>
      <c r="CA78" s="1687"/>
      <c r="CB78" s="1688">
        <f t="shared" si="203"/>
        <v>0</v>
      </c>
      <c r="CC78" s="1686">
        <f t="shared" si="204"/>
        <v>0</v>
      </c>
      <c r="CD78" s="1688">
        <f t="shared" si="205"/>
        <v>0</v>
      </c>
      <c r="CE78" s="1686">
        <f t="shared" si="206"/>
        <v>0</v>
      </c>
      <c r="CF78" s="1688">
        <f t="shared" si="207"/>
        <v>0</v>
      </c>
    </row>
    <row r="79" spans="1:84" s="685" customFormat="1" ht="15.75" customHeight="1" outlineLevel="1" x14ac:dyDescent="0.25">
      <c r="A79" s="841" t="s">
        <v>288</v>
      </c>
      <c r="B79" s="855" t="s">
        <v>1190</v>
      </c>
      <c r="C79" s="842"/>
      <c r="D79" s="842"/>
      <c r="E79" s="1592"/>
      <c r="F79" s="843"/>
      <c r="G79" s="844"/>
      <c r="H79" s="845"/>
      <c r="I79" s="844"/>
      <c r="J79" s="845"/>
      <c r="K79" s="844"/>
      <c r="L79" s="846"/>
      <c r="M79" s="785"/>
      <c r="N79" s="847"/>
      <c r="O79" s="847"/>
      <c r="P79" s="843"/>
      <c r="Q79" s="848"/>
      <c r="R79" s="847"/>
      <c r="S79" s="785"/>
      <c r="T79" s="849"/>
      <c r="U79" s="850"/>
      <c r="V79" s="851"/>
      <c r="W79" s="852"/>
      <c r="X79" s="852"/>
      <c r="Y79" s="850"/>
      <c r="Z79" s="853"/>
      <c r="AA79" s="854"/>
      <c r="AB79" s="788"/>
      <c r="AC79" s="853"/>
      <c r="AD79" s="853"/>
      <c r="AE79" s="853"/>
      <c r="AF79" s="785"/>
      <c r="AG79" s="853"/>
      <c r="AH79" s="853"/>
      <c r="AI79" s="853"/>
      <c r="AJ79" s="853"/>
      <c r="AK79" s="853"/>
      <c r="AL79" s="853"/>
      <c r="AM79" s="819"/>
      <c r="AN79" s="853"/>
      <c r="AO79" s="853"/>
      <c r="AP79" s="853"/>
      <c r="AQ79" s="853"/>
      <c r="AR79" s="853"/>
      <c r="AS79" s="853"/>
      <c r="AT79" s="819"/>
      <c r="AU79" s="853"/>
      <c r="AV79" s="853"/>
      <c r="AW79" s="853"/>
      <c r="AX79" s="853"/>
      <c r="AY79" s="853"/>
      <c r="AZ79" s="853"/>
      <c r="BA79" s="774"/>
      <c r="BB79" s="853"/>
      <c r="BC79" s="853"/>
      <c r="BD79" s="853"/>
      <c r="BE79" s="853"/>
      <c r="BF79" s="853"/>
      <c r="BG79" s="853"/>
      <c r="BH79" s="853"/>
      <c r="BI79" s="1549"/>
      <c r="BJ79" s="853"/>
      <c r="BK79" s="853"/>
      <c r="BL79" s="853"/>
      <c r="BM79" s="853"/>
      <c r="BN79" s="853"/>
      <c r="BO79" s="853">
        <f t="shared" si="94"/>
        <v>0</v>
      </c>
      <c r="BP79" s="853"/>
      <c r="BQ79" s="1175"/>
      <c r="BR79" s="853"/>
      <c r="BS79" s="853"/>
      <c r="BT79" s="853"/>
      <c r="BU79" s="853"/>
      <c r="BV79" s="853"/>
      <c r="BW79" s="853"/>
      <c r="BX79" s="853"/>
      <c r="BZ79" s="1686"/>
      <c r="CA79" s="1687"/>
      <c r="CB79" s="1688">
        <f t="shared" si="203"/>
        <v>0</v>
      </c>
      <c r="CC79" s="1686">
        <f t="shared" si="204"/>
        <v>0</v>
      </c>
      <c r="CD79" s="1688">
        <f t="shared" si="205"/>
        <v>0</v>
      </c>
      <c r="CE79" s="1686">
        <f t="shared" si="206"/>
        <v>0</v>
      </c>
      <c r="CF79" s="1688">
        <f t="shared" si="207"/>
        <v>0</v>
      </c>
    </row>
    <row r="80" spans="1:84" s="720" customFormat="1" ht="17.25" customHeight="1" outlineLevel="1" x14ac:dyDescent="0.25">
      <c r="A80" s="537" t="s">
        <v>829</v>
      </c>
      <c r="B80" s="710" t="s">
        <v>617</v>
      </c>
      <c r="C80" s="710"/>
      <c r="D80" s="710"/>
      <c r="E80" s="1593"/>
      <c r="F80" s="539" t="s">
        <v>275</v>
      </c>
      <c r="G80" s="711"/>
      <c r="H80" s="712"/>
      <c r="I80" s="712">
        <v>2</v>
      </c>
      <c r="J80" s="712"/>
      <c r="K80" s="711"/>
      <c r="L80" s="713">
        <f>SUM(G80:K80)</f>
        <v>2</v>
      </c>
      <c r="M80" s="793"/>
      <c r="N80" s="714"/>
      <c r="O80" s="714"/>
      <c r="P80" s="539"/>
      <c r="Q80" s="794"/>
      <c r="R80" s="714"/>
      <c r="S80" s="793"/>
      <c r="T80" s="715"/>
      <c r="U80" s="716"/>
      <c r="V80" s="717"/>
      <c r="W80" s="718"/>
      <c r="X80" s="718"/>
      <c r="Y80" s="716"/>
      <c r="Z80" s="719">
        <f>+Z81+Z89</f>
        <v>680400</v>
      </c>
      <c r="AA80" s="795"/>
      <c r="AB80" s="796"/>
      <c r="AC80" s="719">
        <f>+AC81+AC89</f>
        <v>680400</v>
      </c>
      <c r="AD80" s="719">
        <f>+AD81+AD89</f>
        <v>0</v>
      </c>
      <c r="AE80" s="719">
        <f>+AE81+AE89</f>
        <v>680400</v>
      </c>
      <c r="AF80" s="793"/>
      <c r="AG80" s="719">
        <f t="shared" ref="AG80:AL80" si="229">+AG81+AG89</f>
        <v>476280</v>
      </c>
      <c r="AH80" s="719">
        <f t="shared" si="229"/>
        <v>204120</v>
      </c>
      <c r="AI80" s="719">
        <f t="shared" si="229"/>
        <v>0</v>
      </c>
      <c r="AJ80" s="719">
        <f t="shared" si="229"/>
        <v>0</v>
      </c>
      <c r="AK80" s="719">
        <f t="shared" si="229"/>
        <v>0</v>
      </c>
      <c r="AL80" s="719">
        <f t="shared" si="229"/>
        <v>680400</v>
      </c>
      <c r="AM80" s="819">
        <f t="shared" si="210"/>
        <v>0</v>
      </c>
      <c r="AN80" s="719">
        <f t="shared" ref="AN80:AS80" si="230">+AN81+AN89</f>
        <v>0</v>
      </c>
      <c r="AO80" s="719">
        <f t="shared" si="230"/>
        <v>0</v>
      </c>
      <c r="AP80" s="719">
        <f t="shared" si="230"/>
        <v>0</v>
      </c>
      <c r="AQ80" s="719">
        <f t="shared" si="230"/>
        <v>0</v>
      </c>
      <c r="AR80" s="719">
        <f t="shared" si="230"/>
        <v>0</v>
      </c>
      <c r="AS80" s="719">
        <f t="shared" si="230"/>
        <v>0</v>
      </c>
      <c r="AT80" s="819"/>
      <c r="AU80" s="719">
        <f t="shared" si="212"/>
        <v>476280</v>
      </c>
      <c r="AV80" s="719">
        <f t="shared" si="213"/>
        <v>204120</v>
      </c>
      <c r="AW80" s="719">
        <f t="shared" si="214"/>
        <v>0</v>
      </c>
      <c r="AX80" s="719">
        <f t="shared" si="215"/>
        <v>0</v>
      </c>
      <c r="AY80" s="719">
        <f t="shared" si="216"/>
        <v>0</v>
      </c>
      <c r="AZ80" s="719">
        <f t="shared" si="217"/>
        <v>680400</v>
      </c>
      <c r="BA80" s="774"/>
      <c r="BB80" s="719">
        <f t="shared" ref="BB80:BG80" si="231">+BB81+BB89</f>
        <v>0</v>
      </c>
      <c r="BC80" s="719">
        <f t="shared" si="231"/>
        <v>0</v>
      </c>
      <c r="BD80" s="719">
        <f t="shared" si="231"/>
        <v>340200</v>
      </c>
      <c r="BE80" s="719">
        <f t="shared" si="231"/>
        <v>340200</v>
      </c>
      <c r="BF80" s="719">
        <f t="shared" si="231"/>
        <v>0</v>
      </c>
      <c r="BG80" s="719">
        <f t="shared" si="231"/>
        <v>0</v>
      </c>
      <c r="BH80" s="719">
        <f t="shared" si="62"/>
        <v>680400</v>
      </c>
      <c r="BI80" s="1549"/>
      <c r="BJ80" s="719">
        <f t="shared" ref="BJ80:BO80" si="232">+BJ81+BJ89</f>
        <v>0</v>
      </c>
      <c r="BK80" s="719">
        <f t="shared" si="232"/>
        <v>0</v>
      </c>
      <c r="BL80" s="719">
        <f t="shared" si="232"/>
        <v>0</v>
      </c>
      <c r="BM80" s="719">
        <f t="shared" si="232"/>
        <v>0</v>
      </c>
      <c r="BN80" s="719">
        <f t="shared" si="232"/>
        <v>0</v>
      </c>
      <c r="BO80" s="719">
        <f t="shared" si="94"/>
        <v>0</v>
      </c>
      <c r="BP80" s="719">
        <f t="shared" si="144"/>
        <v>0</v>
      </c>
      <c r="BQ80" s="1176"/>
      <c r="BR80" s="719">
        <f t="shared" si="218"/>
        <v>0</v>
      </c>
      <c r="BS80" s="719">
        <f t="shared" si="219"/>
        <v>0</v>
      </c>
      <c r="BT80" s="719">
        <f t="shared" si="220"/>
        <v>340200</v>
      </c>
      <c r="BU80" s="719">
        <f t="shared" si="221"/>
        <v>340200</v>
      </c>
      <c r="BV80" s="719">
        <f t="shared" si="222"/>
        <v>0</v>
      </c>
      <c r="BW80" s="719">
        <f t="shared" si="223"/>
        <v>0</v>
      </c>
      <c r="BX80" s="719">
        <f t="shared" si="224"/>
        <v>680400</v>
      </c>
      <c r="BZ80" s="1693">
        <f>+BZ81+BZ89</f>
        <v>0</v>
      </c>
      <c r="CA80" s="719">
        <f>+CA81+CA89</f>
        <v>0</v>
      </c>
      <c r="CB80" s="1694">
        <f t="shared" si="203"/>
        <v>0</v>
      </c>
      <c r="CC80" s="1693">
        <f t="shared" si="204"/>
        <v>0</v>
      </c>
      <c r="CD80" s="1694">
        <f t="shared" si="205"/>
        <v>0</v>
      </c>
      <c r="CE80" s="1693">
        <f t="shared" si="206"/>
        <v>0</v>
      </c>
      <c r="CF80" s="1694">
        <f t="shared" si="207"/>
        <v>0</v>
      </c>
    </row>
    <row r="81" spans="1:84" ht="15.75" customHeight="1" outlineLevel="2" x14ac:dyDescent="0.25">
      <c r="A81" s="686" t="s">
        <v>831</v>
      </c>
      <c r="B81" s="260" t="s">
        <v>479</v>
      </c>
      <c r="C81" s="260"/>
      <c r="D81" s="260"/>
      <c r="E81" s="1405"/>
      <c r="F81" s="687"/>
      <c r="G81" s="688"/>
      <c r="H81" s="688"/>
      <c r="I81" s="689">
        <v>1</v>
      </c>
      <c r="J81" s="688"/>
      <c r="K81" s="688"/>
      <c r="L81" s="689">
        <f>SUM(G81:K81)</f>
        <v>1</v>
      </c>
      <c r="M81" s="646"/>
      <c r="N81" s="690"/>
      <c r="O81" s="690"/>
      <c r="P81" s="687"/>
      <c r="Q81" s="789"/>
      <c r="R81" s="690"/>
      <c r="S81" s="646"/>
      <c r="T81" s="691"/>
      <c r="U81" s="692"/>
      <c r="V81" s="693"/>
      <c r="W81" s="694"/>
      <c r="X81" s="694"/>
      <c r="Y81" s="692"/>
      <c r="Z81" s="695">
        <f>+Z82+Z85+Z86+Z88</f>
        <v>199800</v>
      </c>
      <c r="AA81" s="790"/>
      <c r="AB81" s="778"/>
      <c r="AC81" s="695">
        <f t="shared" ref="AC81:AE81" si="233">+AC82+AC85+AC86+AC88</f>
        <v>199800</v>
      </c>
      <c r="AD81" s="695">
        <f t="shared" si="233"/>
        <v>0</v>
      </c>
      <c r="AE81" s="695">
        <f t="shared" si="233"/>
        <v>199800</v>
      </c>
      <c r="AF81" s="646"/>
      <c r="AG81" s="695">
        <f t="shared" ref="AG81:AL81" si="234">+AG82+AG85+AG86+AG88</f>
        <v>139860</v>
      </c>
      <c r="AH81" s="695">
        <f t="shared" si="234"/>
        <v>59940</v>
      </c>
      <c r="AI81" s="695">
        <f t="shared" si="234"/>
        <v>0</v>
      </c>
      <c r="AJ81" s="695">
        <f t="shared" si="234"/>
        <v>0</v>
      </c>
      <c r="AK81" s="695">
        <f t="shared" si="234"/>
        <v>0</v>
      </c>
      <c r="AL81" s="695">
        <f t="shared" si="234"/>
        <v>199800</v>
      </c>
      <c r="AM81" s="819">
        <f t="shared" si="210"/>
        <v>0</v>
      </c>
      <c r="AN81" s="695">
        <f t="shared" ref="AN81:AS81" si="235">+AN82+AN85+AN86+AN88</f>
        <v>0</v>
      </c>
      <c r="AO81" s="695">
        <f t="shared" si="235"/>
        <v>0</v>
      </c>
      <c r="AP81" s="695">
        <f t="shared" si="235"/>
        <v>0</v>
      </c>
      <c r="AQ81" s="695">
        <f t="shared" si="235"/>
        <v>0</v>
      </c>
      <c r="AR81" s="695">
        <f t="shared" si="235"/>
        <v>0</v>
      </c>
      <c r="AS81" s="695">
        <f t="shared" si="235"/>
        <v>0</v>
      </c>
      <c r="AT81" s="819"/>
      <c r="AU81" s="695">
        <f t="shared" si="212"/>
        <v>139860</v>
      </c>
      <c r="AV81" s="695">
        <f t="shared" si="213"/>
        <v>59940</v>
      </c>
      <c r="AW81" s="695">
        <f t="shared" si="214"/>
        <v>0</v>
      </c>
      <c r="AX81" s="695">
        <f t="shared" si="215"/>
        <v>0</v>
      </c>
      <c r="AY81" s="695">
        <f t="shared" si="216"/>
        <v>0</v>
      </c>
      <c r="AZ81" s="695">
        <f t="shared" si="217"/>
        <v>199800</v>
      </c>
      <c r="BA81" s="774"/>
      <c r="BB81" s="695">
        <f t="shared" ref="BB81:BG81" si="236">+BB82+BB85+BB86+BB88</f>
        <v>0</v>
      </c>
      <c r="BC81" s="695">
        <f t="shared" si="236"/>
        <v>0</v>
      </c>
      <c r="BD81" s="695">
        <f t="shared" si="236"/>
        <v>99900</v>
      </c>
      <c r="BE81" s="695">
        <f t="shared" si="236"/>
        <v>99900</v>
      </c>
      <c r="BF81" s="695">
        <f t="shared" si="236"/>
        <v>0</v>
      </c>
      <c r="BG81" s="695">
        <f t="shared" si="236"/>
        <v>0</v>
      </c>
      <c r="BH81" s="695">
        <f t="shared" si="62"/>
        <v>199800</v>
      </c>
      <c r="BI81" s="1549"/>
      <c r="BJ81" s="695">
        <f t="shared" ref="BJ81:BO81" si="237">+BJ82+BJ85+BJ86+BJ88</f>
        <v>0</v>
      </c>
      <c r="BK81" s="695">
        <f t="shared" si="237"/>
        <v>0</v>
      </c>
      <c r="BL81" s="695">
        <f t="shared" si="237"/>
        <v>0</v>
      </c>
      <c r="BM81" s="695">
        <f t="shared" si="237"/>
        <v>0</v>
      </c>
      <c r="BN81" s="695">
        <f t="shared" si="237"/>
        <v>0</v>
      </c>
      <c r="BO81" s="695">
        <f t="shared" si="94"/>
        <v>0</v>
      </c>
      <c r="BP81" s="695">
        <f t="shared" si="144"/>
        <v>0</v>
      </c>
      <c r="BR81" s="695">
        <f t="shared" si="218"/>
        <v>0</v>
      </c>
      <c r="BS81" s="695">
        <f t="shared" si="219"/>
        <v>0</v>
      </c>
      <c r="BT81" s="695">
        <f t="shared" si="220"/>
        <v>99900</v>
      </c>
      <c r="BU81" s="695">
        <f t="shared" si="221"/>
        <v>99900</v>
      </c>
      <c r="BV81" s="695">
        <f t="shared" si="222"/>
        <v>0</v>
      </c>
      <c r="BW81" s="695">
        <f t="shared" si="223"/>
        <v>0</v>
      </c>
      <c r="BX81" s="695">
        <f t="shared" si="224"/>
        <v>199800</v>
      </c>
      <c r="BZ81" s="1691">
        <f t="shared" ref="BZ81:CA81" si="238">+BZ82+BZ85+BZ86+BZ88</f>
        <v>0</v>
      </c>
      <c r="CA81" s="695">
        <f t="shared" si="238"/>
        <v>0</v>
      </c>
      <c r="CB81" s="1692">
        <f t="shared" si="203"/>
        <v>0</v>
      </c>
      <c r="CC81" s="1691">
        <f t="shared" si="204"/>
        <v>0</v>
      </c>
      <c r="CD81" s="1692">
        <f t="shared" si="205"/>
        <v>0</v>
      </c>
      <c r="CE81" s="1691">
        <f t="shared" si="206"/>
        <v>0</v>
      </c>
      <c r="CF81" s="1692">
        <f t="shared" si="207"/>
        <v>0</v>
      </c>
    </row>
    <row r="82" spans="1:84" s="267" customFormat="1" ht="15.75" customHeight="1" outlineLevel="2" x14ac:dyDescent="0.25">
      <c r="A82" s="652" t="s">
        <v>832</v>
      </c>
      <c r="B82" s="111" t="s">
        <v>618</v>
      </c>
      <c r="C82" s="581"/>
      <c r="D82" s="581"/>
      <c r="E82" s="581"/>
      <c r="F82" s="649"/>
      <c r="G82" s="295" t="s">
        <v>780</v>
      </c>
      <c r="H82" s="295" t="s">
        <v>780</v>
      </c>
      <c r="I82" s="295" t="s">
        <v>780</v>
      </c>
      <c r="J82" s="721"/>
      <c r="K82" s="721"/>
      <c r="L82" s="722"/>
      <c r="M82" s="649"/>
      <c r="N82" s="664" t="s">
        <v>141</v>
      </c>
      <c r="O82" s="643" t="s">
        <v>13</v>
      </c>
      <c r="P82" s="580" t="s">
        <v>487</v>
      </c>
      <c r="Q82" s="722">
        <v>2</v>
      </c>
      <c r="R82" s="664"/>
      <c r="S82" s="649"/>
      <c r="T82" s="760"/>
      <c r="U82" s="584"/>
      <c r="V82" s="665"/>
      <c r="W82" s="666"/>
      <c r="X82" s="666"/>
      <c r="Y82" s="584"/>
      <c r="Z82" s="585">
        <f>SUM(Z83:Z84)</f>
        <v>105000</v>
      </c>
      <c r="AA82" s="797"/>
      <c r="AB82" s="782"/>
      <c r="AC82" s="585">
        <f>SUM(AC83:AC84)</f>
        <v>105000</v>
      </c>
      <c r="AD82" s="585">
        <f t="shared" ref="AD82" si="239">SUM(AD83:AD84)</f>
        <v>0</v>
      </c>
      <c r="AE82" s="585">
        <f>SUM(AE83:AE84)</f>
        <v>105000</v>
      </c>
      <c r="AF82" s="649"/>
      <c r="AG82" s="585">
        <f t="shared" ref="AG82:AK82" si="240">SUM(AG83:AG84)</f>
        <v>73500</v>
      </c>
      <c r="AH82" s="585">
        <f t="shared" si="240"/>
        <v>31500</v>
      </c>
      <c r="AI82" s="585">
        <f t="shared" si="240"/>
        <v>0</v>
      </c>
      <c r="AJ82" s="585">
        <f t="shared" si="240"/>
        <v>0</v>
      </c>
      <c r="AK82" s="585">
        <f t="shared" si="240"/>
        <v>0</v>
      </c>
      <c r="AL82" s="585">
        <f t="shared" ref="AL82" si="241">SUM(AL83:AL84)</f>
        <v>105000</v>
      </c>
      <c r="AM82" s="819">
        <f t="shared" si="210"/>
        <v>0</v>
      </c>
      <c r="AN82" s="585"/>
      <c r="AO82" s="585"/>
      <c r="AP82" s="585"/>
      <c r="AQ82" s="585"/>
      <c r="AR82" s="585"/>
      <c r="AS82" s="585">
        <f t="shared" ref="AS82" si="242">SUM(AS83:AS84)</f>
        <v>0</v>
      </c>
      <c r="AT82" s="819"/>
      <c r="AU82" s="585">
        <f t="shared" si="212"/>
        <v>73500</v>
      </c>
      <c r="AV82" s="585">
        <f t="shared" si="213"/>
        <v>31500</v>
      </c>
      <c r="AW82" s="585">
        <f t="shared" si="214"/>
        <v>0</v>
      </c>
      <c r="AX82" s="585">
        <f t="shared" si="215"/>
        <v>0</v>
      </c>
      <c r="AY82" s="585">
        <f t="shared" si="216"/>
        <v>0</v>
      </c>
      <c r="AZ82" s="585">
        <f t="shared" si="217"/>
        <v>105000</v>
      </c>
      <c r="BA82" s="774"/>
      <c r="BB82" s="585">
        <f t="shared" ref="BB82:BG82" si="243">SUM(BB83:BB84)</f>
        <v>0</v>
      </c>
      <c r="BC82" s="585">
        <f t="shared" si="243"/>
        <v>0</v>
      </c>
      <c r="BD82" s="585">
        <f t="shared" si="243"/>
        <v>52500</v>
      </c>
      <c r="BE82" s="585">
        <f t="shared" si="243"/>
        <v>52500</v>
      </c>
      <c r="BF82" s="585">
        <f t="shared" si="243"/>
        <v>0</v>
      </c>
      <c r="BG82" s="585">
        <f t="shared" si="243"/>
        <v>0</v>
      </c>
      <c r="BH82" s="585">
        <f t="shared" si="62"/>
        <v>105000</v>
      </c>
      <c r="BI82" s="1549"/>
      <c r="BJ82" s="585">
        <f t="shared" ref="BJ82:BO82" si="244">SUM(BJ83:BJ84)</f>
        <v>0</v>
      </c>
      <c r="BK82" s="585">
        <f t="shared" si="244"/>
        <v>0</v>
      </c>
      <c r="BL82" s="585">
        <f t="shared" si="244"/>
        <v>0</v>
      </c>
      <c r="BM82" s="585">
        <f t="shared" si="244"/>
        <v>0</v>
      </c>
      <c r="BN82" s="585">
        <f t="shared" si="244"/>
        <v>0</v>
      </c>
      <c r="BO82" s="585">
        <f t="shared" si="94"/>
        <v>0</v>
      </c>
      <c r="BP82" s="585">
        <f t="shared" si="144"/>
        <v>0</v>
      </c>
      <c r="BR82" s="585">
        <f t="shared" si="218"/>
        <v>0</v>
      </c>
      <c r="BS82" s="585">
        <f t="shared" si="219"/>
        <v>0</v>
      </c>
      <c r="BT82" s="585">
        <f t="shared" si="220"/>
        <v>52500</v>
      </c>
      <c r="BU82" s="585">
        <f t="shared" si="221"/>
        <v>52500</v>
      </c>
      <c r="BV82" s="585">
        <f t="shared" si="222"/>
        <v>0</v>
      </c>
      <c r="BW82" s="585">
        <f t="shared" si="223"/>
        <v>0</v>
      </c>
      <c r="BX82" s="585">
        <f t="shared" si="224"/>
        <v>105000</v>
      </c>
      <c r="BZ82" s="1682">
        <f>SUM(BZ83:BZ84)</f>
        <v>0</v>
      </c>
      <c r="CA82" s="1674">
        <f>SUM(CA83:CA84)</f>
        <v>0</v>
      </c>
      <c r="CB82" s="1683">
        <f t="shared" si="203"/>
        <v>0</v>
      </c>
      <c r="CC82" s="1682">
        <f t="shared" si="204"/>
        <v>0</v>
      </c>
      <c r="CD82" s="1683">
        <f t="shared" si="205"/>
        <v>0</v>
      </c>
      <c r="CE82" s="1682">
        <f t="shared" si="206"/>
        <v>0</v>
      </c>
      <c r="CF82" s="1683">
        <f t="shared" si="207"/>
        <v>0</v>
      </c>
    </row>
    <row r="83" spans="1:84" ht="15.75" hidden="1" customHeight="1" outlineLevel="3" x14ac:dyDescent="0.25">
      <c r="A83" s="652" t="s">
        <v>1223</v>
      </c>
      <c r="B83" s="251" t="s">
        <v>483</v>
      </c>
      <c r="C83" s="251"/>
      <c r="D83" s="251"/>
      <c r="E83" s="251"/>
      <c r="F83" s="536"/>
      <c r="G83" s="632"/>
      <c r="H83" s="632"/>
      <c r="I83" s="632"/>
      <c r="J83" s="632"/>
      <c r="K83" s="632"/>
      <c r="L83" s="661"/>
      <c r="M83" s="646"/>
      <c r="N83" s="664"/>
      <c r="O83" s="653"/>
      <c r="P83" s="643"/>
      <c r="Q83" s="640"/>
      <c r="R83" s="653"/>
      <c r="S83" s="646"/>
      <c r="T83" s="634" t="s">
        <v>300</v>
      </c>
      <c r="U83" s="635">
        <v>1</v>
      </c>
      <c r="V83" s="651"/>
      <c r="W83" s="636"/>
      <c r="X83" s="636"/>
      <c r="Y83" s="635">
        <f>+BPPPSL!D2</f>
        <v>75000</v>
      </c>
      <c r="Z83" s="637">
        <f>+U83*Y83</f>
        <v>75000</v>
      </c>
      <c r="AA83" s="779"/>
      <c r="AB83" s="778"/>
      <c r="AC83" s="637">
        <f>+Z83</f>
        <v>75000</v>
      </c>
      <c r="AD83" s="637"/>
      <c r="AE83" s="638">
        <f>SUM(AC83:AD83)</f>
        <v>75000</v>
      </c>
      <c r="AF83" s="646"/>
      <c r="AG83" s="637">
        <f>+AC83*70%</f>
        <v>52500</v>
      </c>
      <c r="AH83" s="637">
        <f>+AC83*30%</f>
        <v>22500</v>
      </c>
      <c r="AI83" s="637"/>
      <c r="AJ83" s="637"/>
      <c r="AK83" s="637"/>
      <c r="AL83" s="637">
        <f t="shared" ref="AL83:AL85" si="245">SUM(AG83:AK83)</f>
        <v>75000</v>
      </c>
      <c r="AM83" s="819">
        <f t="shared" si="210"/>
        <v>0</v>
      </c>
      <c r="AN83" s="637"/>
      <c r="AO83" s="637"/>
      <c r="AP83" s="637"/>
      <c r="AQ83" s="637"/>
      <c r="AR83" s="637"/>
      <c r="AS83" s="637">
        <f t="shared" ref="AS83:AS85" si="246">SUM(AN83:AR83)</f>
        <v>0</v>
      </c>
      <c r="AT83" s="819"/>
      <c r="AU83" s="637">
        <f t="shared" si="212"/>
        <v>52500</v>
      </c>
      <c r="AV83" s="637">
        <f t="shared" si="213"/>
        <v>22500</v>
      </c>
      <c r="AW83" s="637">
        <f t="shared" si="214"/>
        <v>0</v>
      </c>
      <c r="AX83" s="637">
        <f t="shared" si="215"/>
        <v>0</v>
      </c>
      <c r="AY83" s="637">
        <f t="shared" si="216"/>
        <v>0</v>
      </c>
      <c r="AZ83" s="637">
        <f t="shared" si="217"/>
        <v>75000</v>
      </c>
      <c r="BA83" s="774"/>
      <c r="BB83" s="637"/>
      <c r="BC83" s="637"/>
      <c r="BD83" s="637">
        <f>+$AC$83*50%</f>
        <v>37500</v>
      </c>
      <c r="BE83" s="637">
        <f>+$AC$83*50%</f>
        <v>37500</v>
      </c>
      <c r="BF83" s="637"/>
      <c r="BG83" s="637"/>
      <c r="BH83" s="637">
        <f t="shared" si="62"/>
        <v>75000</v>
      </c>
      <c r="BI83" s="1549"/>
      <c r="BJ83" s="637"/>
      <c r="BK83" s="637"/>
      <c r="BL83" s="637"/>
      <c r="BM83" s="637"/>
      <c r="BN83" s="637"/>
      <c r="BO83" s="637">
        <f t="shared" si="94"/>
        <v>0</v>
      </c>
      <c r="BP83" s="637">
        <f t="shared" si="144"/>
        <v>0</v>
      </c>
      <c r="BR83" s="637">
        <f t="shared" si="218"/>
        <v>0</v>
      </c>
      <c r="BS83" s="637">
        <f t="shared" si="219"/>
        <v>0</v>
      </c>
      <c r="BT83" s="637">
        <f t="shared" si="220"/>
        <v>37500</v>
      </c>
      <c r="BU83" s="637">
        <f t="shared" si="221"/>
        <v>37500</v>
      </c>
      <c r="BV83" s="637">
        <f t="shared" si="222"/>
        <v>0</v>
      </c>
      <c r="BW83" s="637">
        <f t="shared" si="223"/>
        <v>0</v>
      </c>
      <c r="BX83" s="637">
        <f t="shared" si="224"/>
        <v>75000</v>
      </c>
      <c r="BZ83" s="1673"/>
      <c r="CA83" s="1674"/>
      <c r="CB83" s="1675">
        <f t="shared" si="203"/>
        <v>0</v>
      </c>
      <c r="CC83" s="1673">
        <f t="shared" si="204"/>
        <v>0</v>
      </c>
      <c r="CD83" s="1675">
        <f t="shared" si="205"/>
        <v>0</v>
      </c>
      <c r="CE83" s="1673">
        <f t="shared" si="206"/>
        <v>0</v>
      </c>
      <c r="CF83" s="1675">
        <f t="shared" si="207"/>
        <v>0</v>
      </c>
    </row>
    <row r="84" spans="1:84" ht="15.75" hidden="1" customHeight="1" outlineLevel="3" x14ac:dyDescent="0.25">
      <c r="A84" s="652" t="s">
        <v>1224</v>
      </c>
      <c r="B84" s="251" t="s">
        <v>476</v>
      </c>
      <c r="C84" s="251"/>
      <c r="D84" s="251"/>
      <c r="E84" s="251"/>
      <c r="F84" s="536"/>
      <c r="G84" s="632"/>
      <c r="H84" s="632"/>
      <c r="I84" s="632"/>
      <c r="J84" s="632"/>
      <c r="K84" s="632"/>
      <c r="L84" s="661"/>
      <c r="M84" s="646"/>
      <c r="N84" s="664"/>
      <c r="O84" s="653"/>
      <c r="P84" s="643"/>
      <c r="Q84" s="640"/>
      <c r="R84" s="653"/>
      <c r="S84" s="646"/>
      <c r="T84" s="634" t="s">
        <v>300</v>
      </c>
      <c r="U84" s="635">
        <v>1</v>
      </c>
      <c r="V84" s="651"/>
      <c r="W84" s="636"/>
      <c r="X84" s="636"/>
      <c r="Y84" s="635">
        <v>30000</v>
      </c>
      <c r="Z84" s="637">
        <f t="shared" ref="Z84:Z112" si="247">+U84*Y84</f>
        <v>30000</v>
      </c>
      <c r="AA84" s="779"/>
      <c r="AB84" s="778"/>
      <c r="AC84" s="637">
        <f t="shared" ref="AC84:AC88" si="248">+Z84</f>
        <v>30000</v>
      </c>
      <c r="AD84" s="637"/>
      <c r="AE84" s="638">
        <f>SUM(AC84:AD84)</f>
        <v>30000</v>
      </c>
      <c r="AF84" s="646"/>
      <c r="AG84" s="637">
        <f>+AC84*70%</f>
        <v>21000</v>
      </c>
      <c r="AH84" s="637">
        <f>+AC84*30%</f>
        <v>9000</v>
      </c>
      <c r="AI84" s="637"/>
      <c r="AJ84" s="637"/>
      <c r="AK84" s="637"/>
      <c r="AL84" s="637">
        <f t="shared" si="245"/>
        <v>30000</v>
      </c>
      <c r="AM84" s="819">
        <f t="shared" si="210"/>
        <v>0</v>
      </c>
      <c r="AN84" s="637"/>
      <c r="AO84" s="637"/>
      <c r="AP84" s="637"/>
      <c r="AQ84" s="637"/>
      <c r="AR84" s="637"/>
      <c r="AS84" s="637">
        <f t="shared" si="246"/>
        <v>0</v>
      </c>
      <c r="AT84" s="819"/>
      <c r="AU84" s="637">
        <f t="shared" si="212"/>
        <v>21000</v>
      </c>
      <c r="AV84" s="637">
        <f t="shared" si="213"/>
        <v>9000</v>
      </c>
      <c r="AW84" s="637">
        <f t="shared" si="214"/>
        <v>0</v>
      </c>
      <c r="AX84" s="637">
        <f t="shared" si="215"/>
        <v>0</v>
      </c>
      <c r="AY84" s="637">
        <f t="shared" si="216"/>
        <v>0</v>
      </c>
      <c r="AZ84" s="637">
        <f t="shared" si="217"/>
        <v>30000</v>
      </c>
      <c r="BA84" s="774"/>
      <c r="BB84" s="637"/>
      <c r="BC84" s="637"/>
      <c r="BD84" s="637">
        <f>+$AC$84*50%</f>
        <v>15000</v>
      </c>
      <c r="BE84" s="637">
        <f>+$AC$84*50%</f>
        <v>15000</v>
      </c>
      <c r="BF84" s="637"/>
      <c r="BG84" s="637"/>
      <c r="BH84" s="637">
        <f t="shared" ref="BH84:BH149" si="249">SUM(BB84:BG84)</f>
        <v>30000</v>
      </c>
      <c r="BI84" s="1549"/>
      <c r="BJ84" s="637"/>
      <c r="BK84" s="637"/>
      <c r="BL84" s="637"/>
      <c r="BM84" s="637"/>
      <c r="BN84" s="637"/>
      <c r="BO84" s="637">
        <f t="shared" si="94"/>
        <v>0</v>
      </c>
      <c r="BP84" s="637">
        <f t="shared" ref="BP84:BP149" si="250">SUM(BJ84:BO84)</f>
        <v>0</v>
      </c>
      <c r="BR84" s="637">
        <f t="shared" si="218"/>
        <v>0</v>
      </c>
      <c r="BS84" s="637">
        <f t="shared" si="219"/>
        <v>0</v>
      </c>
      <c r="BT84" s="637">
        <f t="shared" si="220"/>
        <v>15000</v>
      </c>
      <c r="BU84" s="637">
        <f t="shared" si="221"/>
        <v>15000</v>
      </c>
      <c r="BV84" s="637">
        <f t="shared" si="222"/>
        <v>0</v>
      </c>
      <c r="BW84" s="637">
        <f t="shared" si="223"/>
        <v>0</v>
      </c>
      <c r="BX84" s="637">
        <f t="shared" si="224"/>
        <v>30000</v>
      </c>
      <c r="BZ84" s="1673"/>
      <c r="CA84" s="1674"/>
      <c r="CB84" s="1675">
        <f t="shared" si="203"/>
        <v>0</v>
      </c>
      <c r="CC84" s="1673">
        <f t="shared" si="204"/>
        <v>0</v>
      </c>
      <c r="CD84" s="1675">
        <f t="shared" si="205"/>
        <v>0</v>
      </c>
      <c r="CE84" s="1673">
        <f t="shared" si="206"/>
        <v>0</v>
      </c>
      <c r="CF84" s="1675">
        <f t="shared" si="207"/>
        <v>0</v>
      </c>
    </row>
    <row r="85" spans="1:84" ht="15.75" customHeight="1" outlineLevel="2" collapsed="1" x14ac:dyDescent="0.25">
      <c r="A85" s="652" t="s">
        <v>833</v>
      </c>
      <c r="B85" s="110" t="s">
        <v>660</v>
      </c>
      <c r="C85" s="110"/>
      <c r="D85" s="110"/>
      <c r="E85" s="111"/>
      <c r="F85" s="536"/>
      <c r="G85" s="295" t="s">
        <v>780</v>
      </c>
      <c r="H85" s="295" t="s">
        <v>780</v>
      </c>
      <c r="I85" s="295" t="s">
        <v>780</v>
      </c>
      <c r="J85" s="632"/>
      <c r="K85" s="632"/>
      <c r="L85" s="661"/>
      <c r="M85" s="646"/>
      <c r="N85" s="649" t="s">
        <v>714</v>
      </c>
      <c r="O85" s="580" t="s">
        <v>13</v>
      </c>
      <c r="P85" s="580" t="s">
        <v>176</v>
      </c>
      <c r="Q85" s="580" t="s">
        <v>730</v>
      </c>
      <c r="R85" s="653"/>
      <c r="S85" s="646"/>
      <c r="T85" s="634" t="s">
        <v>300</v>
      </c>
      <c r="U85" s="635">
        <v>1</v>
      </c>
      <c r="V85" s="651"/>
      <c r="W85" s="636"/>
      <c r="X85" s="636"/>
      <c r="Y85" s="635">
        <v>20000</v>
      </c>
      <c r="Z85" s="637">
        <f t="shared" si="247"/>
        <v>20000</v>
      </c>
      <c r="AA85" s="779"/>
      <c r="AB85" s="778"/>
      <c r="AC85" s="637">
        <f t="shared" si="248"/>
        <v>20000</v>
      </c>
      <c r="AD85" s="637"/>
      <c r="AE85" s="638">
        <f>SUM(AC85:AD85)</f>
        <v>20000</v>
      </c>
      <c r="AF85" s="646"/>
      <c r="AG85" s="637">
        <f>+AC85*70%</f>
        <v>14000</v>
      </c>
      <c r="AH85" s="637">
        <f>+AC85*30%</f>
        <v>6000</v>
      </c>
      <c r="AI85" s="637"/>
      <c r="AJ85" s="637"/>
      <c r="AK85" s="637"/>
      <c r="AL85" s="637">
        <f t="shared" si="245"/>
        <v>20000</v>
      </c>
      <c r="AM85" s="819">
        <f t="shared" si="210"/>
        <v>0</v>
      </c>
      <c r="AN85" s="637"/>
      <c r="AO85" s="637"/>
      <c r="AP85" s="637"/>
      <c r="AQ85" s="637"/>
      <c r="AR85" s="637"/>
      <c r="AS85" s="637">
        <f t="shared" si="246"/>
        <v>0</v>
      </c>
      <c r="AT85" s="819"/>
      <c r="AU85" s="637">
        <f t="shared" si="212"/>
        <v>14000</v>
      </c>
      <c r="AV85" s="637">
        <f t="shared" si="213"/>
        <v>6000</v>
      </c>
      <c r="AW85" s="637">
        <f t="shared" si="214"/>
        <v>0</v>
      </c>
      <c r="AX85" s="637">
        <f t="shared" si="215"/>
        <v>0</v>
      </c>
      <c r="AY85" s="637">
        <f t="shared" si="216"/>
        <v>0</v>
      </c>
      <c r="AZ85" s="637">
        <f t="shared" si="217"/>
        <v>20000</v>
      </c>
      <c r="BA85" s="774"/>
      <c r="BB85" s="637"/>
      <c r="BC85" s="637"/>
      <c r="BD85" s="637">
        <f>+$AC$85*50%</f>
        <v>10000</v>
      </c>
      <c r="BE85" s="637">
        <f>+$AC$85*50%</f>
        <v>10000</v>
      </c>
      <c r="BF85" s="637"/>
      <c r="BG85" s="637"/>
      <c r="BH85" s="637">
        <f t="shared" si="249"/>
        <v>20000</v>
      </c>
      <c r="BI85" s="1549"/>
      <c r="BJ85" s="637"/>
      <c r="BK85" s="637"/>
      <c r="BL85" s="637"/>
      <c r="BM85" s="637"/>
      <c r="BN85" s="637"/>
      <c r="BO85" s="637">
        <f t="shared" si="94"/>
        <v>0</v>
      </c>
      <c r="BP85" s="637">
        <f t="shared" si="250"/>
        <v>0</v>
      </c>
      <c r="BR85" s="637">
        <f t="shared" si="218"/>
        <v>0</v>
      </c>
      <c r="BS85" s="637">
        <f t="shared" si="219"/>
        <v>0</v>
      </c>
      <c r="BT85" s="637">
        <f t="shared" si="220"/>
        <v>10000</v>
      </c>
      <c r="BU85" s="637">
        <f t="shared" si="221"/>
        <v>10000</v>
      </c>
      <c r="BV85" s="637">
        <f t="shared" si="222"/>
        <v>0</v>
      </c>
      <c r="BW85" s="637">
        <f t="shared" si="223"/>
        <v>0</v>
      </c>
      <c r="BX85" s="637">
        <f t="shared" si="224"/>
        <v>20000</v>
      </c>
      <c r="BZ85" s="1673"/>
      <c r="CA85" s="1674"/>
      <c r="CB85" s="1675">
        <f t="shared" si="203"/>
        <v>0</v>
      </c>
      <c r="CC85" s="1673">
        <f t="shared" si="204"/>
        <v>0</v>
      </c>
      <c r="CD85" s="1675">
        <f t="shared" si="205"/>
        <v>0</v>
      </c>
      <c r="CE85" s="1673">
        <f t="shared" si="206"/>
        <v>0</v>
      </c>
      <c r="CF85" s="1675">
        <f t="shared" si="207"/>
        <v>0</v>
      </c>
    </row>
    <row r="86" spans="1:84" ht="15.75" customHeight="1" outlineLevel="2" x14ac:dyDescent="0.25">
      <c r="A86" s="652" t="s">
        <v>834</v>
      </c>
      <c r="B86" s="110" t="s">
        <v>620</v>
      </c>
      <c r="C86" s="110"/>
      <c r="D86" s="110"/>
      <c r="E86" s="111"/>
      <c r="F86" s="536"/>
      <c r="G86" s="295" t="s">
        <v>780</v>
      </c>
      <c r="H86" s="295" t="s">
        <v>780</v>
      </c>
      <c r="I86" s="295" t="s">
        <v>780</v>
      </c>
      <c r="J86" s="632"/>
      <c r="K86" s="632"/>
      <c r="L86" s="661"/>
      <c r="M86" s="646"/>
      <c r="N86" s="664" t="s">
        <v>141</v>
      </c>
      <c r="O86" s="643" t="s">
        <v>13</v>
      </c>
      <c r="P86" s="643" t="s">
        <v>487</v>
      </c>
      <c r="Q86" s="640">
        <v>2</v>
      </c>
      <c r="R86" s="653"/>
      <c r="S86" s="646"/>
      <c r="T86" s="634"/>
      <c r="U86" s="635"/>
      <c r="V86" s="651"/>
      <c r="W86" s="636"/>
      <c r="X86" s="636"/>
      <c r="Y86" s="635"/>
      <c r="Z86" s="637">
        <f>+Z87</f>
        <v>60000</v>
      </c>
      <c r="AA86" s="779"/>
      <c r="AB86" s="778"/>
      <c r="AC86" s="637">
        <f t="shared" ref="AC86:BG86" si="251">+AC87</f>
        <v>60000</v>
      </c>
      <c r="AD86" s="637">
        <f t="shared" si="251"/>
        <v>0</v>
      </c>
      <c r="AE86" s="637">
        <f t="shared" si="251"/>
        <v>60000</v>
      </c>
      <c r="AF86" s="646"/>
      <c r="AG86" s="637">
        <f t="shared" si="251"/>
        <v>42000</v>
      </c>
      <c r="AH86" s="637">
        <f t="shared" si="251"/>
        <v>18000</v>
      </c>
      <c r="AI86" s="637">
        <f t="shared" si="251"/>
        <v>0</v>
      </c>
      <c r="AJ86" s="637">
        <f t="shared" si="251"/>
        <v>0</v>
      </c>
      <c r="AK86" s="637">
        <f t="shared" si="251"/>
        <v>0</v>
      </c>
      <c r="AL86" s="637">
        <f t="shared" si="251"/>
        <v>60000</v>
      </c>
      <c r="AM86" s="819">
        <f t="shared" si="210"/>
        <v>0</v>
      </c>
      <c r="AN86" s="637"/>
      <c r="AO86" s="637"/>
      <c r="AP86" s="637"/>
      <c r="AQ86" s="637"/>
      <c r="AR86" s="637"/>
      <c r="AS86" s="637">
        <f t="shared" si="251"/>
        <v>0</v>
      </c>
      <c r="AT86" s="819"/>
      <c r="AU86" s="637">
        <f t="shared" si="212"/>
        <v>42000</v>
      </c>
      <c r="AV86" s="637">
        <f t="shared" si="213"/>
        <v>18000</v>
      </c>
      <c r="AW86" s="637">
        <f t="shared" si="214"/>
        <v>0</v>
      </c>
      <c r="AX86" s="637">
        <f t="shared" si="215"/>
        <v>0</v>
      </c>
      <c r="AY86" s="637">
        <f t="shared" si="216"/>
        <v>0</v>
      </c>
      <c r="AZ86" s="637">
        <f t="shared" si="217"/>
        <v>60000</v>
      </c>
      <c r="BA86" s="774"/>
      <c r="BB86" s="637">
        <f t="shared" si="251"/>
        <v>0</v>
      </c>
      <c r="BC86" s="637">
        <f t="shared" si="251"/>
        <v>0</v>
      </c>
      <c r="BD86" s="637">
        <f t="shared" si="251"/>
        <v>30000</v>
      </c>
      <c r="BE86" s="637">
        <f t="shared" si="251"/>
        <v>30000</v>
      </c>
      <c r="BF86" s="637">
        <f t="shared" si="251"/>
        <v>0</v>
      </c>
      <c r="BG86" s="637">
        <f t="shared" si="251"/>
        <v>0</v>
      </c>
      <c r="BH86" s="637">
        <f t="shared" si="249"/>
        <v>60000</v>
      </c>
      <c r="BI86" s="1549"/>
      <c r="BJ86" s="637">
        <f t="shared" ref="BJ86:BO86" si="252">+BJ87</f>
        <v>0</v>
      </c>
      <c r="BK86" s="637">
        <f t="shared" si="252"/>
        <v>0</v>
      </c>
      <c r="BL86" s="637">
        <f t="shared" si="252"/>
        <v>0</v>
      </c>
      <c r="BM86" s="637">
        <f t="shared" si="252"/>
        <v>0</v>
      </c>
      <c r="BN86" s="637">
        <f t="shared" si="252"/>
        <v>0</v>
      </c>
      <c r="BO86" s="637">
        <f t="shared" si="94"/>
        <v>0</v>
      </c>
      <c r="BP86" s="637">
        <f t="shared" si="250"/>
        <v>0</v>
      </c>
      <c r="BR86" s="637">
        <f t="shared" si="218"/>
        <v>0</v>
      </c>
      <c r="BS86" s="637">
        <f t="shared" si="219"/>
        <v>0</v>
      </c>
      <c r="BT86" s="637">
        <f t="shared" si="220"/>
        <v>30000</v>
      </c>
      <c r="BU86" s="637">
        <f t="shared" si="221"/>
        <v>30000</v>
      </c>
      <c r="BV86" s="637">
        <f t="shared" si="222"/>
        <v>0</v>
      </c>
      <c r="BW86" s="637">
        <f t="shared" si="223"/>
        <v>0</v>
      </c>
      <c r="BX86" s="637">
        <f t="shared" si="224"/>
        <v>60000</v>
      </c>
      <c r="BZ86" s="1673">
        <f t="shared" ref="BZ86:CA86" si="253">+BZ87</f>
        <v>0</v>
      </c>
      <c r="CA86" s="1674">
        <f t="shared" si="253"/>
        <v>0</v>
      </c>
      <c r="CB86" s="1675">
        <f t="shared" si="203"/>
        <v>0</v>
      </c>
      <c r="CC86" s="1673">
        <f t="shared" si="204"/>
        <v>0</v>
      </c>
      <c r="CD86" s="1675">
        <f t="shared" si="205"/>
        <v>0</v>
      </c>
      <c r="CE86" s="1673">
        <f t="shared" si="206"/>
        <v>0</v>
      </c>
      <c r="CF86" s="1675">
        <f t="shared" si="207"/>
        <v>0</v>
      </c>
    </row>
    <row r="87" spans="1:84" ht="15.75" hidden="1" customHeight="1" outlineLevel="3" x14ac:dyDescent="0.25">
      <c r="A87" s="652" t="s">
        <v>1225</v>
      </c>
      <c r="B87" s="264" t="s">
        <v>484</v>
      </c>
      <c r="C87" s="264"/>
      <c r="D87" s="264"/>
      <c r="E87" s="251"/>
      <c r="F87" s="536"/>
      <c r="G87" s="632"/>
      <c r="H87" s="632"/>
      <c r="I87" s="632"/>
      <c r="J87" s="632"/>
      <c r="K87" s="632"/>
      <c r="L87" s="661"/>
      <c r="M87" s="646"/>
      <c r="N87" s="653"/>
      <c r="O87" s="653"/>
      <c r="P87" s="643"/>
      <c r="Q87" s="640"/>
      <c r="R87" s="653"/>
      <c r="S87" s="646"/>
      <c r="T87" s="634" t="s">
        <v>300</v>
      </c>
      <c r="U87" s="635">
        <v>1</v>
      </c>
      <c r="V87" s="651"/>
      <c r="W87" s="636"/>
      <c r="X87" s="636"/>
      <c r="Y87" s="635">
        <f>+BPPPSL!D5</f>
        <v>60000</v>
      </c>
      <c r="Z87" s="637">
        <f t="shared" si="247"/>
        <v>60000</v>
      </c>
      <c r="AA87" s="779"/>
      <c r="AB87" s="778"/>
      <c r="AC87" s="637">
        <f t="shared" si="248"/>
        <v>60000</v>
      </c>
      <c r="AD87" s="637"/>
      <c r="AE87" s="638">
        <f>SUM(AC87:AD87)</f>
        <v>60000</v>
      </c>
      <c r="AF87" s="646"/>
      <c r="AG87" s="637">
        <f>+AC87*70%</f>
        <v>42000</v>
      </c>
      <c r="AH87" s="637">
        <f>+AC87*30%</f>
        <v>18000</v>
      </c>
      <c r="AI87" s="637"/>
      <c r="AJ87" s="637"/>
      <c r="AK87" s="637"/>
      <c r="AL87" s="637">
        <f t="shared" ref="AL87:AL88" si="254">SUM(AG87:AK87)</f>
        <v>60000</v>
      </c>
      <c r="AM87" s="819">
        <f t="shared" si="210"/>
        <v>0</v>
      </c>
      <c r="AN87" s="637"/>
      <c r="AO87" s="637"/>
      <c r="AP87" s="637"/>
      <c r="AQ87" s="637"/>
      <c r="AR87" s="637"/>
      <c r="AS87" s="637">
        <f t="shared" ref="AS87:AS88" si="255">SUM(AN87:AR87)</f>
        <v>0</v>
      </c>
      <c r="AT87" s="819"/>
      <c r="AU87" s="637">
        <f t="shared" si="212"/>
        <v>42000</v>
      </c>
      <c r="AV87" s="637">
        <f t="shared" si="213"/>
        <v>18000</v>
      </c>
      <c r="AW87" s="637">
        <f t="shared" si="214"/>
        <v>0</v>
      </c>
      <c r="AX87" s="637">
        <f t="shared" si="215"/>
        <v>0</v>
      </c>
      <c r="AY87" s="637">
        <f t="shared" si="216"/>
        <v>0</v>
      </c>
      <c r="AZ87" s="637">
        <f t="shared" si="217"/>
        <v>60000</v>
      </c>
      <c r="BA87" s="774"/>
      <c r="BB87" s="637"/>
      <c r="BC87" s="637"/>
      <c r="BD87" s="637">
        <f>+$AC$87*50%</f>
        <v>30000</v>
      </c>
      <c r="BE87" s="637">
        <f>+$AC$87*50%</f>
        <v>30000</v>
      </c>
      <c r="BF87" s="637"/>
      <c r="BG87" s="637"/>
      <c r="BH87" s="637">
        <f t="shared" si="249"/>
        <v>60000</v>
      </c>
      <c r="BI87" s="1549"/>
      <c r="BJ87" s="637"/>
      <c r="BK87" s="637"/>
      <c r="BL87" s="637"/>
      <c r="BM87" s="637"/>
      <c r="BN87" s="637"/>
      <c r="BO87" s="637">
        <f t="shared" ref="BO87:BO124" si="256">+BO88+BO241+BO272+BO120</f>
        <v>0</v>
      </c>
      <c r="BP87" s="637">
        <f t="shared" si="250"/>
        <v>0</v>
      </c>
      <c r="BR87" s="637">
        <f t="shared" si="218"/>
        <v>0</v>
      </c>
      <c r="BS87" s="637">
        <f t="shared" si="219"/>
        <v>0</v>
      </c>
      <c r="BT87" s="637">
        <f t="shared" si="220"/>
        <v>30000</v>
      </c>
      <c r="BU87" s="637">
        <f t="shared" si="221"/>
        <v>30000</v>
      </c>
      <c r="BV87" s="637">
        <f t="shared" si="222"/>
        <v>0</v>
      </c>
      <c r="BW87" s="637">
        <f t="shared" si="223"/>
        <v>0</v>
      </c>
      <c r="BX87" s="637">
        <f t="shared" si="224"/>
        <v>60000</v>
      </c>
      <c r="BZ87" s="1673"/>
      <c r="CA87" s="1674"/>
      <c r="CB87" s="1675">
        <f t="shared" si="203"/>
        <v>0</v>
      </c>
      <c r="CC87" s="1673">
        <f t="shared" si="204"/>
        <v>0</v>
      </c>
      <c r="CD87" s="1675">
        <f t="shared" si="205"/>
        <v>0</v>
      </c>
      <c r="CE87" s="1673">
        <f t="shared" si="206"/>
        <v>0</v>
      </c>
      <c r="CF87" s="1675">
        <f t="shared" si="207"/>
        <v>0</v>
      </c>
    </row>
    <row r="88" spans="1:84" ht="15.75" customHeight="1" outlineLevel="2" collapsed="1" x14ac:dyDescent="0.25">
      <c r="A88" s="652" t="s">
        <v>1222</v>
      </c>
      <c r="B88" s="111" t="s">
        <v>762</v>
      </c>
      <c r="C88" s="251"/>
      <c r="D88" s="251"/>
      <c r="E88" s="251"/>
      <c r="F88" s="536"/>
      <c r="G88" s="295" t="s">
        <v>780</v>
      </c>
      <c r="H88" s="295" t="s">
        <v>780</v>
      </c>
      <c r="I88" s="295" t="s">
        <v>780</v>
      </c>
      <c r="J88" s="661"/>
      <c r="K88" s="661"/>
      <c r="L88" s="661"/>
      <c r="M88" s="646"/>
      <c r="N88" s="653" t="s">
        <v>758</v>
      </c>
      <c r="O88" s="580" t="s">
        <v>13</v>
      </c>
      <c r="P88" s="643" t="s">
        <v>760</v>
      </c>
      <c r="Q88" s="722" t="s">
        <v>1106</v>
      </c>
      <c r="R88" s="653" t="s">
        <v>759</v>
      </c>
      <c r="S88" s="646"/>
      <c r="T88" s="634" t="s">
        <v>766</v>
      </c>
      <c r="U88" s="697">
        <v>8</v>
      </c>
      <c r="V88" s="644"/>
      <c r="W88" s="636"/>
      <c r="X88" s="636"/>
      <c r="Y88" s="635"/>
      <c r="Z88" s="637">
        <f>+(Z82+Z85+Z86)*8%</f>
        <v>14800</v>
      </c>
      <c r="AA88" s="779"/>
      <c r="AB88" s="778"/>
      <c r="AC88" s="637">
        <f t="shared" si="248"/>
        <v>14800</v>
      </c>
      <c r="AD88" s="637"/>
      <c r="AE88" s="638">
        <f>SUM(AC88:AD88)</f>
        <v>14800</v>
      </c>
      <c r="AF88" s="646"/>
      <c r="AG88" s="637">
        <f>+AC88*70%</f>
        <v>10360</v>
      </c>
      <c r="AH88" s="637">
        <f>+AC88*30%</f>
        <v>4440</v>
      </c>
      <c r="AI88" s="637"/>
      <c r="AJ88" s="637"/>
      <c r="AK88" s="637"/>
      <c r="AL88" s="637">
        <f t="shared" si="254"/>
        <v>14800</v>
      </c>
      <c r="AM88" s="819">
        <f t="shared" si="210"/>
        <v>0</v>
      </c>
      <c r="AN88" s="637"/>
      <c r="AO88" s="637"/>
      <c r="AP88" s="637"/>
      <c r="AQ88" s="637"/>
      <c r="AR88" s="637"/>
      <c r="AS88" s="637">
        <f t="shared" si="255"/>
        <v>0</v>
      </c>
      <c r="AT88" s="819"/>
      <c r="AU88" s="637">
        <f t="shared" si="212"/>
        <v>10360</v>
      </c>
      <c r="AV88" s="637">
        <f t="shared" si="213"/>
        <v>4440</v>
      </c>
      <c r="AW88" s="637">
        <f t="shared" si="214"/>
        <v>0</v>
      </c>
      <c r="AX88" s="637">
        <f t="shared" si="215"/>
        <v>0</v>
      </c>
      <c r="AY88" s="637">
        <f t="shared" si="216"/>
        <v>0</v>
      </c>
      <c r="AZ88" s="637">
        <f t="shared" si="217"/>
        <v>14800</v>
      </c>
      <c r="BA88" s="774"/>
      <c r="BB88" s="637"/>
      <c r="BC88" s="637"/>
      <c r="BD88" s="637">
        <f>+$AC$88*50%</f>
        <v>7400</v>
      </c>
      <c r="BE88" s="637">
        <f>+$AC$88*50%</f>
        <v>7400</v>
      </c>
      <c r="BF88" s="637"/>
      <c r="BG88" s="637"/>
      <c r="BH88" s="637">
        <f t="shared" si="249"/>
        <v>14800</v>
      </c>
      <c r="BI88" s="1549"/>
      <c r="BJ88" s="637"/>
      <c r="BK88" s="637"/>
      <c r="BL88" s="637"/>
      <c r="BM88" s="637"/>
      <c r="BN88" s="637"/>
      <c r="BO88" s="637">
        <f t="shared" si="256"/>
        <v>0</v>
      </c>
      <c r="BP88" s="637">
        <f t="shared" si="250"/>
        <v>0</v>
      </c>
      <c r="BR88" s="637">
        <f t="shared" si="218"/>
        <v>0</v>
      </c>
      <c r="BS88" s="637">
        <f t="shared" si="219"/>
        <v>0</v>
      </c>
      <c r="BT88" s="637">
        <f t="shared" si="220"/>
        <v>7400</v>
      </c>
      <c r="BU88" s="637">
        <f t="shared" si="221"/>
        <v>7400</v>
      </c>
      <c r="BV88" s="637">
        <f t="shared" si="222"/>
        <v>0</v>
      </c>
      <c r="BW88" s="637">
        <f t="shared" si="223"/>
        <v>0</v>
      </c>
      <c r="BX88" s="637">
        <f t="shared" si="224"/>
        <v>14800</v>
      </c>
      <c r="BZ88" s="1673"/>
      <c r="CA88" s="1674"/>
      <c r="CB88" s="1675">
        <f t="shared" si="203"/>
        <v>0</v>
      </c>
      <c r="CC88" s="1673">
        <f t="shared" si="204"/>
        <v>0</v>
      </c>
      <c r="CD88" s="1675">
        <f t="shared" si="205"/>
        <v>0</v>
      </c>
      <c r="CE88" s="1673">
        <f t="shared" si="206"/>
        <v>0</v>
      </c>
      <c r="CF88" s="1675">
        <f t="shared" si="207"/>
        <v>0</v>
      </c>
    </row>
    <row r="89" spans="1:84" ht="15.75" customHeight="1" outlineLevel="2" x14ac:dyDescent="0.25">
      <c r="A89" s="686" t="s">
        <v>835</v>
      </c>
      <c r="B89" s="260" t="s">
        <v>405</v>
      </c>
      <c r="C89" s="260"/>
      <c r="D89" s="260"/>
      <c r="E89" s="1405"/>
      <c r="F89" s="687"/>
      <c r="G89" s="688"/>
      <c r="H89" s="688"/>
      <c r="I89" s="689">
        <v>1</v>
      </c>
      <c r="J89" s="688"/>
      <c r="K89" s="688"/>
      <c r="L89" s="689">
        <f>SUM(G89:K89)</f>
        <v>1</v>
      </c>
      <c r="M89" s="646"/>
      <c r="N89" s="690"/>
      <c r="O89" s="690"/>
      <c r="P89" s="687"/>
      <c r="Q89" s="789"/>
      <c r="R89" s="690"/>
      <c r="S89" s="646"/>
      <c r="T89" s="691"/>
      <c r="U89" s="692"/>
      <c r="V89" s="693"/>
      <c r="W89" s="694"/>
      <c r="X89" s="694"/>
      <c r="Y89" s="692"/>
      <c r="Z89" s="695">
        <f>+Z90+Z94+Z95+Z97</f>
        <v>480600</v>
      </c>
      <c r="AA89" s="790"/>
      <c r="AB89" s="778"/>
      <c r="AC89" s="695">
        <f>+AC90+AC94+AC95+AC97</f>
        <v>480600</v>
      </c>
      <c r="AD89" s="695">
        <f t="shared" ref="AD89:AE89" si="257">+AD90+AD94+AD95+AD97</f>
        <v>0</v>
      </c>
      <c r="AE89" s="695">
        <f t="shared" si="257"/>
        <v>480600</v>
      </c>
      <c r="AF89" s="646"/>
      <c r="AG89" s="695">
        <f t="shared" ref="AG89:AL89" si="258">+AG90+AG94+AG95+AG97</f>
        <v>336420</v>
      </c>
      <c r="AH89" s="695">
        <f t="shared" si="258"/>
        <v>144180</v>
      </c>
      <c r="AI89" s="695">
        <f t="shared" si="258"/>
        <v>0</v>
      </c>
      <c r="AJ89" s="695">
        <f t="shared" si="258"/>
        <v>0</v>
      </c>
      <c r="AK89" s="695">
        <f t="shared" si="258"/>
        <v>0</v>
      </c>
      <c r="AL89" s="695">
        <f t="shared" si="258"/>
        <v>480600</v>
      </c>
      <c r="AM89" s="819">
        <f t="shared" si="210"/>
        <v>0</v>
      </c>
      <c r="AN89" s="695">
        <f t="shared" ref="AN89:AS89" si="259">+AN90+AN94+AN95+AN97</f>
        <v>0</v>
      </c>
      <c r="AO89" s="695">
        <f t="shared" si="259"/>
        <v>0</v>
      </c>
      <c r="AP89" s="695">
        <f t="shared" si="259"/>
        <v>0</v>
      </c>
      <c r="AQ89" s="695">
        <f t="shared" si="259"/>
        <v>0</v>
      </c>
      <c r="AR89" s="695">
        <f t="shared" si="259"/>
        <v>0</v>
      </c>
      <c r="AS89" s="695">
        <f t="shared" si="259"/>
        <v>0</v>
      </c>
      <c r="AT89" s="819"/>
      <c r="AU89" s="695">
        <f t="shared" si="212"/>
        <v>336420</v>
      </c>
      <c r="AV89" s="695">
        <f t="shared" si="213"/>
        <v>144180</v>
      </c>
      <c r="AW89" s="695">
        <f t="shared" si="214"/>
        <v>0</v>
      </c>
      <c r="AX89" s="695">
        <f t="shared" si="215"/>
        <v>0</v>
      </c>
      <c r="AY89" s="695">
        <f t="shared" si="216"/>
        <v>0</v>
      </c>
      <c r="AZ89" s="695">
        <f t="shared" si="217"/>
        <v>480600</v>
      </c>
      <c r="BA89" s="774"/>
      <c r="BB89" s="695">
        <f t="shared" ref="BB89:BG89" si="260">+BB90+BB94+BB95+BB97</f>
        <v>0</v>
      </c>
      <c r="BC89" s="695">
        <f t="shared" si="260"/>
        <v>0</v>
      </c>
      <c r="BD89" s="695">
        <f t="shared" si="260"/>
        <v>240300</v>
      </c>
      <c r="BE89" s="695">
        <f t="shared" si="260"/>
        <v>240300</v>
      </c>
      <c r="BF89" s="695">
        <f t="shared" si="260"/>
        <v>0</v>
      </c>
      <c r="BG89" s="695">
        <f t="shared" si="260"/>
        <v>0</v>
      </c>
      <c r="BH89" s="695">
        <f t="shared" si="249"/>
        <v>480600</v>
      </c>
      <c r="BI89" s="1549"/>
      <c r="BJ89" s="695">
        <f t="shared" ref="BJ89:BO89" si="261">+BJ90+BJ94+BJ95+BJ97</f>
        <v>0</v>
      </c>
      <c r="BK89" s="695">
        <f t="shared" si="261"/>
        <v>0</v>
      </c>
      <c r="BL89" s="695">
        <f t="shared" si="261"/>
        <v>0</v>
      </c>
      <c r="BM89" s="695">
        <f t="shared" si="261"/>
        <v>0</v>
      </c>
      <c r="BN89" s="695">
        <f t="shared" si="261"/>
        <v>0</v>
      </c>
      <c r="BO89" s="695">
        <f t="shared" si="256"/>
        <v>0</v>
      </c>
      <c r="BP89" s="695">
        <f t="shared" si="250"/>
        <v>0</v>
      </c>
      <c r="BR89" s="695">
        <f t="shared" si="218"/>
        <v>0</v>
      </c>
      <c r="BS89" s="695">
        <f t="shared" si="219"/>
        <v>0</v>
      </c>
      <c r="BT89" s="695">
        <f t="shared" si="220"/>
        <v>240300</v>
      </c>
      <c r="BU89" s="695">
        <f t="shared" si="221"/>
        <v>240300</v>
      </c>
      <c r="BV89" s="695">
        <f t="shared" si="222"/>
        <v>0</v>
      </c>
      <c r="BW89" s="695">
        <f t="shared" si="223"/>
        <v>0</v>
      </c>
      <c r="BX89" s="695">
        <f t="shared" si="224"/>
        <v>480600</v>
      </c>
      <c r="BZ89" s="1691">
        <f t="shared" ref="BZ89:CA89" si="262">+BZ90+BZ94+BZ95+BZ97</f>
        <v>0</v>
      </c>
      <c r="CA89" s="695">
        <f t="shared" si="262"/>
        <v>0</v>
      </c>
      <c r="CB89" s="1692">
        <f>+BZ89+CA89</f>
        <v>0</v>
      </c>
      <c r="CC89" s="1691">
        <f>+BB89</f>
        <v>0</v>
      </c>
      <c r="CD89" s="1692">
        <f>+BZ89-CC89</f>
        <v>0</v>
      </c>
      <c r="CE89" s="1691">
        <f>+BJ89</f>
        <v>0</v>
      </c>
      <c r="CF89" s="1692">
        <f>+CA89-CE89</f>
        <v>0</v>
      </c>
    </row>
    <row r="90" spans="1:84" s="602" customFormat="1" ht="15.75" customHeight="1" outlineLevel="2" x14ac:dyDescent="0.25">
      <c r="A90" s="538" t="s">
        <v>1226</v>
      </c>
      <c r="B90" s="111" t="s">
        <v>621</v>
      </c>
      <c r="C90" s="111"/>
      <c r="D90" s="111"/>
      <c r="E90" s="111"/>
      <c r="F90" s="646"/>
      <c r="G90" s="295"/>
      <c r="H90" s="295" t="s">
        <v>780</v>
      </c>
      <c r="I90" s="295" t="s">
        <v>780</v>
      </c>
      <c r="J90" s="696"/>
      <c r="K90" s="696"/>
      <c r="L90" s="640"/>
      <c r="M90" s="646"/>
      <c r="N90" s="664" t="s">
        <v>141</v>
      </c>
      <c r="O90" s="643" t="s">
        <v>13</v>
      </c>
      <c r="P90" s="580" t="s">
        <v>487</v>
      </c>
      <c r="Q90" s="722">
        <v>2</v>
      </c>
      <c r="R90" s="653"/>
      <c r="S90" s="646"/>
      <c r="T90" s="634"/>
      <c r="U90" s="635"/>
      <c r="V90" s="651"/>
      <c r="W90" s="636"/>
      <c r="X90" s="636"/>
      <c r="Y90" s="635"/>
      <c r="Z90" s="637">
        <f>SUM(Z91:Z93)</f>
        <v>320000</v>
      </c>
      <c r="AA90" s="791"/>
      <c r="AB90" s="778"/>
      <c r="AC90" s="637">
        <f t="shared" ref="AC90:AK90" si="263">SUM(AC91:AC93)</f>
        <v>320000</v>
      </c>
      <c r="AD90" s="637"/>
      <c r="AE90" s="637">
        <f t="shared" si="263"/>
        <v>320000</v>
      </c>
      <c r="AF90" s="646"/>
      <c r="AG90" s="637">
        <f t="shared" si="263"/>
        <v>224000</v>
      </c>
      <c r="AH90" s="637">
        <f t="shared" si="263"/>
        <v>96000</v>
      </c>
      <c r="AI90" s="637">
        <f t="shared" si="263"/>
        <v>0</v>
      </c>
      <c r="AJ90" s="637">
        <f t="shared" si="263"/>
        <v>0</v>
      </c>
      <c r="AK90" s="637">
        <f t="shared" si="263"/>
        <v>0</v>
      </c>
      <c r="AL90" s="637">
        <f t="shared" ref="AL90:AL97" si="264">SUM(AG90:AK90)</f>
        <v>320000</v>
      </c>
      <c r="AM90" s="819">
        <f t="shared" si="210"/>
        <v>0</v>
      </c>
      <c r="AN90" s="637"/>
      <c r="AO90" s="637"/>
      <c r="AP90" s="637"/>
      <c r="AQ90" s="637"/>
      <c r="AR90" s="637"/>
      <c r="AS90" s="637">
        <f t="shared" ref="AS90:AS94" si="265">SUM(AN90:AR90)</f>
        <v>0</v>
      </c>
      <c r="AT90" s="819"/>
      <c r="AU90" s="637">
        <f t="shared" si="212"/>
        <v>224000</v>
      </c>
      <c r="AV90" s="637">
        <f t="shared" si="213"/>
        <v>96000</v>
      </c>
      <c r="AW90" s="637">
        <f t="shared" si="214"/>
        <v>0</v>
      </c>
      <c r="AX90" s="637">
        <f t="shared" si="215"/>
        <v>0</v>
      </c>
      <c r="AY90" s="637">
        <f t="shared" si="216"/>
        <v>0</v>
      </c>
      <c r="AZ90" s="637">
        <f t="shared" si="217"/>
        <v>320000</v>
      </c>
      <c r="BA90" s="774"/>
      <c r="BB90" s="637">
        <f t="shared" ref="BB90:BG90" si="266">SUM(BB91:BB93)</f>
        <v>0</v>
      </c>
      <c r="BC90" s="637">
        <f t="shared" si="266"/>
        <v>0</v>
      </c>
      <c r="BD90" s="637">
        <f t="shared" si="266"/>
        <v>160000</v>
      </c>
      <c r="BE90" s="637">
        <f t="shared" si="266"/>
        <v>160000</v>
      </c>
      <c r="BF90" s="637">
        <f t="shared" si="266"/>
        <v>0</v>
      </c>
      <c r="BG90" s="637">
        <f t="shared" si="266"/>
        <v>0</v>
      </c>
      <c r="BH90" s="637">
        <f t="shared" si="249"/>
        <v>320000</v>
      </c>
      <c r="BI90" s="1549"/>
      <c r="BJ90" s="637">
        <f t="shared" ref="BJ90:BO90" si="267">SUM(BJ91:BJ93)</f>
        <v>0</v>
      </c>
      <c r="BK90" s="637">
        <f t="shared" si="267"/>
        <v>0</v>
      </c>
      <c r="BL90" s="637">
        <f t="shared" si="267"/>
        <v>0</v>
      </c>
      <c r="BM90" s="637">
        <f t="shared" si="267"/>
        <v>0</v>
      </c>
      <c r="BN90" s="637">
        <f t="shared" si="267"/>
        <v>0</v>
      </c>
      <c r="BO90" s="637">
        <f t="shared" si="256"/>
        <v>0</v>
      </c>
      <c r="BP90" s="637">
        <f t="shared" si="250"/>
        <v>0</v>
      </c>
      <c r="BR90" s="637">
        <f t="shared" si="218"/>
        <v>0</v>
      </c>
      <c r="BS90" s="637">
        <f t="shared" si="219"/>
        <v>0</v>
      </c>
      <c r="BT90" s="637">
        <f t="shared" si="220"/>
        <v>160000</v>
      </c>
      <c r="BU90" s="637">
        <f t="shared" si="221"/>
        <v>160000</v>
      </c>
      <c r="BV90" s="637">
        <f t="shared" si="222"/>
        <v>0</v>
      </c>
      <c r="BW90" s="637">
        <f t="shared" si="223"/>
        <v>0</v>
      </c>
      <c r="BX90" s="637">
        <f t="shared" si="224"/>
        <v>320000</v>
      </c>
      <c r="BZ90" s="1673">
        <f>SUM(BZ91:BZ93)</f>
        <v>0</v>
      </c>
      <c r="CA90" s="637">
        <f>SUM(CA91:CA93)</f>
        <v>0</v>
      </c>
      <c r="CB90" s="1675">
        <f t="shared" ref="CB90:CB97" si="268">+BZ90+CA90</f>
        <v>0</v>
      </c>
      <c r="CC90" s="1673">
        <f t="shared" ref="CC90:CC97" si="269">+BB90</f>
        <v>0</v>
      </c>
      <c r="CD90" s="1675">
        <f t="shared" ref="CD90:CD97" si="270">+BZ90-CC90</f>
        <v>0</v>
      </c>
      <c r="CE90" s="1673">
        <f t="shared" ref="CE90:CE97" si="271">+BJ90</f>
        <v>0</v>
      </c>
      <c r="CF90" s="1675">
        <f t="shared" ref="CF90:CF97" si="272">+CA90-CE90</f>
        <v>0</v>
      </c>
    </row>
    <row r="91" spans="1:84" ht="15.75" hidden="1" customHeight="1" outlineLevel="3" x14ac:dyDescent="0.25">
      <c r="A91" s="538" t="s">
        <v>1230</v>
      </c>
      <c r="B91" s="251" t="s">
        <v>1092</v>
      </c>
      <c r="C91" s="251"/>
      <c r="D91" s="251"/>
      <c r="E91" s="251"/>
      <c r="F91" s="536"/>
      <c r="G91" s="632"/>
      <c r="H91" s="632"/>
      <c r="I91" s="632"/>
      <c r="J91" s="632"/>
      <c r="K91" s="632"/>
      <c r="L91" s="661"/>
      <c r="M91" s="646"/>
      <c r="N91" s="653"/>
      <c r="O91" s="580"/>
      <c r="P91" s="643"/>
      <c r="Q91" s="640"/>
      <c r="R91" s="653"/>
      <c r="S91" s="646"/>
      <c r="T91" s="634" t="s">
        <v>300</v>
      </c>
      <c r="U91" s="635">
        <v>1</v>
      </c>
      <c r="V91" s="651"/>
      <c r="W91" s="636"/>
      <c r="X91" s="636"/>
      <c r="Y91" s="635">
        <v>160000</v>
      </c>
      <c r="Z91" s="637">
        <f t="shared" si="247"/>
        <v>160000</v>
      </c>
      <c r="AA91" s="779"/>
      <c r="AB91" s="778"/>
      <c r="AC91" s="637">
        <f>+Z91</f>
        <v>160000</v>
      </c>
      <c r="AD91" s="637"/>
      <c r="AE91" s="638">
        <f>SUM(AC91:AD91)</f>
        <v>160000</v>
      </c>
      <c r="AF91" s="646"/>
      <c r="AG91" s="637">
        <f>+AC91*70%</f>
        <v>112000</v>
      </c>
      <c r="AH91" s="637">
        <f>+AC91*30%</f>
        <v>48000</v>
      </c>
      <c r="AI91" s="637"/>
      <c r="AJ91" s="637"/>
      <c r="AK91" s="637"/>
      <c r="AL91" s="637">
        <f t="shared" si="264"/>
        <v>160000</v>
      </c>
      <c r="AM91" s="819">
        <f t="shared" si="210"/>
        <v>0</v>
      </c>
      <c r="AN91" s="637"/>
      <c r="AO91" s="637"/>
      <c r="AP91" s="637"/>
      <c r="AQ91" s="637"/>
      <c r="AR91" s="637"/>
      <c r="AS91" s="637">
        <f t="shared" si="265"/>
        <v>0</v>
      </c>
      <c r="AT91" s="819"/>
      <c r="AU91" s="637">
        <f t="shared" si="212"/>
        <v>112000</v>
      </c>
      <c r="AV91" s="637">
        <f t="shared" si="213"/>
        <v>48000</v>
      </c>
      <c r="AW91" s="637">
        <f t="shared" si="214"/>
        <v>0</v>
      </c>
      <c r="AX91" s="637">
        <f t="shared" si="215"/>
        <v>0</v>
      </c>
      <c r="AY91" s="637">
        <f t="shared" si="216"/>
        <v>0</v>
      </c>
      <c r="AZ91" s="637">
        <f t="shared" si="217"/>
        <v>160000</v>
      </c>
      <c r="BA91" s="774"/>
      <c r="BB91" s="637"/>
      <c r="BC91" s="637"/>
      <c r="BD91" s="637">
        <f>+$AC$91*50%</f>
        <v>80000</v>
      </c>
      <c r="BE91" s="637">
        <f>+$AC$91*50%</f>
        <v>80000</v>
      </c>
      <c r="BF91" s="637"/>
      <c r="BG91" s="637"/>
      <c r="BH91" s="637">
        <f t="shared" si="249"/>
        <v>160000</v>
      </c>
      <c r="BI91" s="1549"/>
      <c r="BJ91" s="637"/>
      <c r="BK91" s="637"/>
      <c r="BL91" s="637"/>
      <c r="BM91" s="637"/>
      <c r="BN91" s="637"/>
      <c r="BO91" s="637">
        <f t="shared" si="256"/>
        <v>0</v>
      </c>
      <c r="BP91" s="637">
        <f t="shared" si="250"/>
        <v>0</v>
      </c>
      <c r="BR91" s="637">
        <f t="shared" si="218"/>
        <v>0</v>
      </c>
      <c r="BS91" s="637">
        <f t="shared" si="219"/>
        <v>0</v>
      </c>
      <c r="BT91" s="637">
        <f t="shared" si="220"/>
        <v>80000</v>
      </c>
      <c r="BU91" s="637">
        <f t="shared" si="221"/>
        <v>80000</v>
      </c>
      <c r="BV91" s="637">
        <f t="shared" si="222"/>
        <v>0</v>
      </c>
      <c r="BW91" s="637">
        <f t="shared" si="223"/>
        <v>0</v>
      </c>
      <c r="BX91" s="637">
        <f t="shared" si="224"/>
        <v>160000</v>
      </c>
      <c r="BZ91" s="1673"/>
      <c r="CA91" s="1674"/>
      <c r="CB91" s="1675">
        <f t="shared" si="268"/>
        <v>0</v>
      </c>
      <c r="CC91" s="1673">
        <f t="shared" si="269"/>
        <v>0</v>
      </c>
      <c r="CD91" s="1675">
        <f t="shared" si="270"/>
        <v>0</v>
      </c>
      <c r="CE91" s="1673">
        <f t="shared" si="271"/>
        <v>0</v>
      </c>
      <c r="CF91" s="1675">
        <f t="shared" si="272"/>
        <v>0</v>
      </c>
    </row>
    <row r="92" spans="1:84" ht="15.75" hidden="1" customHeight="1" outlineLevel="3" x14ac:dyDescent="0.25">
      <c r="A92" s="538" t="s">
        <v>1231</v>
      </c>
      <c r="B92" s="251" t="s">
        <v>974</v>
      </c>
      <c r="C92" s="251"/>
      <c r="D92" s="251"/>
      <c r="E92" s="251"/>
      <c r="F92" s="536"/>
      <c r="G92" s="632"/>
      <c r="H92" s="632"/>
      <c r="I92" s="632"/>
      <c r="J92" s="632"/>
      <c r="K92" s="632"/>
      <c r="L92" s="661"/>
      <c r="M92" s="646"/>
      <c r="N92" s="653"/>
      <c r="O92" s="580"/>
      <c r="P92" s="643"/>
      <c r="Q92" s="640"/>
      <c r="R92" s="653"/>
      <c r="S92" s="646"/>
      <c r="T92" s="634" t="s">
        <v>300</v>
      </c>
      <c r="U92" s="635">
        <v>1</v>
      </c>
      <c r="V92" s="651"/>
      <c r="W92" s="636"/>
      <c r="X92" s="636"/>
      <c r="Y92" s="635">
        <f>+BPPPSL!D9</f>
        <v>85000</v>
      </c>
      <c r="Z92" s="637">
        <f t="shared" si="247"/>
        <v>85000</v>
      </c>
      <c r="AA92" s="779"/>
      <c r="AB92" s="778"/>
      <c r="AC92" s="637">
        <f t="shared" ref="AC92:AC97" si="273">+Z92</f>
        <v>85000</v>
      </c>
      <c r="AD92" s="637"/>
      <c r="AE92" s="638">
        <f>SUM(AC92:AD92)</f>
        <v>85000</v>
      </c>
      <c r="AF92" s="646"/>
      <c r="AG92" s="637">
        <f>+AC92*70%</f>
        <v>59499.999999999993</v>
      </c>
      <c r="AH92" s="637">
        <f>+AC92*30%</f>
        <v>25500</v>
      </c>
      <c r="AI92" s="637"/>
      <c r="AJ92" s="637"/>
      <c r="AK92" s="637"/>
      <c r="AL92" s="637">
        <f t="shared" si="264"/>
        <v>85000</v>
      </c>
      <c r="AM92" s="819">
        <f t="shared" si="210"/>
        <v>0</v>
      </c>
      <c r="AN92" s="637"/>
      <c r="AO92" s="637"/>
      <c r="AP92" s="637"/>
      <c r="AQ92" s="637"/>
      <c r="AR92" s="637"/>
      <c r="AS92" s="637">
        <f t="shared" si="265"/>
        <v>0</v>
      </c>
      <c r="AT92" s="819"/>
      <c r="AU92" s="637">
        <f t="shared" si="212"/>
        <v>59499.999999999993</v>
      </c>
      <c r="AV92" s="637">
        <f t="shared" si="213"/>
        <v>25500</v>
      </c>
      <c r="AW92" s="637">
        <f t="shared" si="214"/>
        <v>0</v>
      </c>
      <c r="AX92" s="637">
        <f t="shared" si="215"/>
        <v>0</v>
      </c>
      <c r="AY92" s="637">
        <f t="shared" si="216"/>
        <v>0</v>
      </c>
      <c r="AZ92" s="637">
        <f t="shared" si="217"/>
        <v>85000</v>
      </c>
      <c r="BA92" s="774"/>
      <c r="BB92" s="637"/>
      <c r="BC92" s="637"/>
      <c r="BD92" s="637">
        <f>+$AC$92*50%</f>
        <v>42500</v>
      </c>
      <c r="BE92" s="637">
        <f>+$AC$92*50%</f>
        <v>42500</v>
      </c>
      <c r="BF92" s="637"/>
      <c r="BG92" s="637"/>
      <c r="BH92" s="637">
        <f t="shared" si="249"/>
        <v>85000</v>
      </c>
      <c r="BI92" s="1549"/>
      <c r="BJ92" s="637"/>
      <c r="BK92" s="637"/>
      <c r="BL92" s="637"/>
      <c r="BM92" s="637"/>
      <c r="BN92" s="637"/>
      <c r="BO92" s="637">
        <f t="shared" si="256"/>
        <v>0</v>
      </c>
      <c r="BP92" s="637">
        <f t="shared" si="250"/>
        <v>0</v>
      </c>
      <c r="BR92" s="637">
        <f t="shared" si="218"/>
        <v>0</v>
      </c>
      <c r="BS92" s="637">
        <f t="shared" si="219"/>
        <v>0</v>
      </c>
      <c r="BT92" s="637">
        <f t="shared" si="220"/>
        <v>42500</v>
      </c>
      <c r="BU92" s="637">
        <f t="shared" si="221"/>
        <v>42500</v>
      </c>
      <c r="BV92" s="637">
        <f t="shared" si="222"/>
        <v>0</v>
      </c>
      <c r="BW92" s="637">
        <f t="shared" si="223"/>
        <v>0</v>
      </c>
      <c r="BX92" s="637">
        <f t="shared" si="224"/>
        <v>85000</v>
      </c>
      <c r="BZ92" s="1673"/>
      <c r="CA92" s="1674"/>
      <c r="CB92" s="1675">
        <f t="shared" si="268"/>
        <v>0</v>
      </c>
      <c r="CC92" s="1673">
        <f t="shared" si="269"/>
        <v>0</v>
      </c>
      <c r="CD92" s="1675">
        <f t="shared" si="270"/>
        <v>0</v>
      </c>
      <c r="CE92" s="1673">
        <f t="shared" si="271"/>
        <v>0</v>
      </c>
      <c r="CF92" s="1675">
        <f t="shared" si="272"/>
        <v>0</v>
      </c>
    </row>
    <row r="93" spans="1:84" ht="15.75" hidden="1" customHeight="1" outlineLevel="3" x14ac:dyDescent="0.25">
      <c r="A93" s="538" t="s">
        <v>1232</v>
      </c>
      <c r="B93" s="251" t="s">
        <v>1093</v>
      </c>
      <c r="C93" s="251"/>
      <c r="D93" s="251"/>
      <c r="E93" s="251"/>
      <c r="F93" s="536"/>
      <c r="G93" s="632"/>
      <c r="H93" s="632"/>
      <c r="I93" s="632"/>
      <c r="J93" s="632"/>
      <c r="K93" s="632"/>
      <c r="L93" s="661"/>
      <c r="M93" s="646"/>
      <c r="N93" s="653"/>
      <c r="O93" s="580"/>
      <c r="P93" s="643"/>
      <c r="Q93" s="640"/>
      <c r="R93" s="653"/>
      <c r="S93" s="646"/>
      <c r="T93" s="634" t="s">
        <v>300</v>
      </c>
      <c r="U93" s="635">
        <v>1</v>
      </c>
      <c r="V93" s="651"/>
      <c r="W93" s="636"/>
      <c r="X93" s="636"/>
      <c r="Y93" s="635">
        <f>+BPPPSL!D10</f>
        <v>75000</v>
      </c>
      <c r="Z93" s="637">
        <f t="shared" si="247"/>
        <v>75000</v>
      </c>
      <c r="AA93" s="779"/>
      <c r="AB93" s="778"/>
      <c r="AC93" s="637">
        <f t="shared" si="273"/>
        <v>75000</v>
      </c>
      <c r="AD93" s="637"/>
      <c r="AE93" s="638">
        <f>SUM(AC93:AD93)</f>
        <v>75000</v>
      </c>
      <c r="AF93" s="646"/>
      <c r="AG93" s="637">
        <f>+AC93*70%</f>
        <v>52500</v>
      </c>
      <c r="AH93" s="637">
        <f>+AC93*30%</f>
        <v>22500</v>
      </c>
      <c r="AI93" s="637"/>
      <c r="AJ93" s="637"/>
      <c r="AK93" s="637"/>
      <c r="AL93" s="637">
        <f t="shared" si="264"/>
        <v>75000</v>
      </c>
      <c r="AM93" s="819">
        <f t="shared" si="210"/>
        <v>0</v>
      </c>
      <c r="AN93" s="637"/>
      <c r="AO93" s="637"/>
      <c r="AP93" s="637"/>
      <c r="AQ93" s="637"/>
      <c r="AR93" s="637"/>
      <c r="AS93" s="637">
        <f t="shared" si="265"/>
        <v>0</v>
      </c>
      <c r="AT93" s="819"/>
      <c r="AU93" s="637">
        <f t="shared" si="212"/>
        <v>52500</v>
      </c>
      <c r="AV93" s="637">
        <f t="shared" si="213"/>
        <v>22500</v>
      </c>
      <c r="AW93" s="637">
        <f t="shared" si="214"/>
        <v>0</v>
      </c>
      <c r="AX93" s="637">
        <f t="shared" si="215"/>
        <v>0</v>
      </c>
      <c r="AY93" s="637">
        <f t="shared" si="216"/>
        <v>0</v>
      </c>
      <c r="AZ93" s="637">
        <f t="shared" si="217"/>
        <v>75000</v>
      </c>
      <c r="BA93" s="774"/>
      <c r="BB93" s="637"/>
      <c r="BC93" s="637"/>
      <c r="BD93" s="637">
        <f>+$AC$93*50%</f>
        <v>37500</v>
      </c>
      <c r="BE93" s="637">
        <f>+$AC$93*50%</f>
        <v>37500</v>
      </c>
      <c r="BF93" s="637"/>
      <c r="BG93" s="637"/>
      <c r="BH93" s="637">
        <f t="shared" si="249"/>
        <v>75000</v>
      </c>
      <c r="BI93" s="1549"/>
      <c r="BJ93" s="637"/>
      <c r="BK93" s="637"/>
      <c r="BL93" s="637"/>
      <c r="BM93" s="637"/>
      <c r="BN93" s="637"/>
      <c r="BO93" s="637">
        <f t="shared" si="256"/>
        <v>0</v>
      </c>
      <c r="BP93" s="637">
        <f t="shared" si="250"/>
        <v>0</v>
      </c>
      <c r="BR93" s="637">
        <f t="shared" si="218"/>
        <v>0</v>
      </c>
      <c r="BS93" s="637">
        <f t="shared" si="219"/>
        <v>0</v>
      </c>
      <c r="BT93" s="637">
        <f t="shared" si="220"/>
        <v>37500</v>
      </c>
      <c r="BU93" s="637">
        <f t="shared" si="221"/>
        <v>37500</v>
      </c>
      <c r="BV93" s="637">
        <f t="shared" si="222"/>
        <v>0</v>
      </c>
      <c r="BW93" s="637">
        <f t="shared" si="223"/>
        <v>0</v>
      </c>
      <c r="BX93" s="637">
        <f t="shared" si="224"/>
        <v>75000</v>
      </c>
      <c r="BZ93" s="1673"/>
      <c r="CA93" s="1674"/>
      <c r="CB93" s="1675">
        <f t="shared" si="268"/>
        <v>0</v>
      </c>
      <c r="CC93" s="1673">
        <f t="shared" si="269"/>
        <v>0</v>
      </c>
      <c r="CD93" s="1675">
        <f t="shared" si="270"/>
        <v>0</v>
      </c>
      <c r="CE93" s="1673">
        <f t="shared" si="271"/>
        <v>0</v>
      </c>
      <c r="CF93" s="1675">
        <f t="shared" si="272"/>
        <v>0</v>
      </c>
    </row>
    <row r="94" spans="1:84" ht="15.75" customHeight="1" outlineLevel="2" collapsed="1" x14ac:dyDescent="0.25">
      <c r="A94" s="538" t="s">
        <v>846</v>
      </c>
      <c r="B94" s="110" t="s">
        <v>689</v>
      </c>
      <c r="C94" s="110"/>
      <c r="D94" s="110"/>
      <c r="E94" s="111"/>
      <c r="F94" s="536"/>
      <c r="G94" s="295"/>
      <c r="H94" s="295" t="s">
        <v>780</v>
      </c>
      <c r="I94" s="295" t="s">
        <v>780</v>
      </c>
      <c r="J94" s="632"/>
      <c r="K94" s="632"/>
      <c r="L94" s="661"/>
      <c r="M94" s="646"/>
      <c r="N94" s="649" t="s">
        <v>714</v>
      </c>
      <c r="O94" s="580" t="s">
        <v>13</v>
      </c>
      <c r="P94" s="580" t="s">
        <v>176</v>
      </c>
      <c r="Q94" s="580" t="s">
        <v>730</v>
      </c>
      <c r="R94" s="653"/>
      <c r="S94" s="646"/>
      <c r="T94" s="634" t="s">
        <v>300</v>
      </c>
      <c r="U94" s="635">
        <v>1</v>
      </c>
      <c r="V94" s="651"/>
      <c r="W94" s="636"/>
      <c r="X94" s="636"/>
      <c r="Y94" s="635">
        <f>+BPPPSL!D11</f>
        <v>35000</v>
      </c>
      <c r="Z94" s="637">
        <f t="shared" si="247"/>
        <v>35000</v>
      </c>
      <c r="AA94" s="779"/>
      <c r="AB94" s="778"/>
      <c r="AC94" s="637">
        <f t="shared" si="273"/>
        <v>35000</v>
      </c>
      <c r="AD94" s="637"/>
      <c r="AE94" s="638">
        <f>SUM(AC94:AD94)</f>
        <v>35000</v>
      </c>
      <c r="AF94" s="646"/>
      <c r="AG94" s="637">
        <f>+AC94*70%</f>
        <v>24500</v>
      </c>
      <c r="AH94" s="637">
        <f>+AC94*30%</f>
        <v>10500</v>
      </c>
      <c r="AI94" s="637"/>
      <c r="AJ94" s="637"/>
      <c r="AK94" s="637"/>
      <c r="AL94" s="637">
        <f t="shared" si="264"/>
        <v>35000</v>
      </c>
      <c r="AM94" s="819">
        <f t="shared" si="210"/>
        <v>0</v>
      </c>
      <c r="AN94" s="637"/>
      <c r="AO94" s="637"/>
      <c r="AP94" s="637"/>
      <c r="AQ94" s="637"/>
      <c r="AR94" s="637"/>
      <c r="AS94" s="637">
        <f t="shared" si="265"/>
        <v>0</v>
      </c>
      <c r="AT94" s="819"/>
      <c r="AU94" s="637">
        <f t="shared" si="212"/>
        <v>24500</v>
      </c>
      <c r="AV94" s="637">
        <f t="shared" si="213"/>
        <v>10500</v>
      </c>
      <c r="AW94" s="637">
        <f t="shared" si="214"/>
        <v>0</v>
      </c>
      <c r="AX94" s="637">
        <f t="shared" si="215"/>
        <v>0</v>
      </c>
      <c r="AY94" s="637">
        <f t="shared" si="216"/>
        <v>0</v>
      </c>
      <c r="AZ94" s="637">
        <f t="shared" si="217"/>
        <v>35000</v>
      </c>
      <c r="BA94" s="774"/>
      <c r="BB94" s="637"/>
      <c r="BC94" s="637"/>
      <c r="BD94" s="637">
        <f>+$AC$94*50%</f>
        <v>17500</v>
      </c>
      <c r="BE94" s="637">
        <f>+$AC$94*50%</f>
        <v>17500</v>
      </c>
      <c r="BF94" s="637"/>
      <c r="BG94" s="637"/>
      <c r="BH94" s="637">
        <f t="shared" si="249"/>
        <v>35000</v>
      </c>
      <c r="BI94" s="1549"/>
      <c r="BJ94" s="637"/>
      <c r="BK94" s="637"/>
      <c r="BL94" s="637"/>
      <c r="BM94" s="637"/>
      <c r="BN94" s="637"/>
      <c r="BO94" s="637">
        <f t="shared" si="256"/>
        <v>0</v>
      </c>
      <c r="BP94" s="637">
        <f t="shared" si="250"/>
        <v>0</v>
      </c>
      <c r="BR94" s="637">
        <f t="shared" si="218"/>
        <v>0</v>
      </c>
      <c r="BS94" s="637">
        <f t="shared" si="219"/>
        <v>0</v>
      </c>
      <c r="BT94" s="637">
        <f t="shared" si="220"/>
        <v>17500</v>
      </c>
      <c r="BU94" s="637">
        <f t="shared" si="221"/>
        <v>17500</v>
      </c>
      <c r="BV94" s="637">
        <f t="shared" si="222"/>
        <v>0</v>
      </c>
      <c r="BW94" s="637">
        <f t="shared" si="223"/>
        <v>0</v>
      </c>
      <c r="BX94" s="637">
        <f t="shared" si="224"/>
        <v>35000</v>
      </c>
      <c r="BZ94" s="1673"/>
      <c r="CA94" s="1674"/>
      <c r="CB94" s="1675">
        <f t="shared" si="268"/>
        <v>0</v>
      </c>
      <c r="CC94" s="1673">
        <f t="shared" si="269"/>
        <v>0</v>
      </c>
      <c r="CD94" s="1675">
        <f t="shared" si="270"/>
        <v>0</v>
      </c>
      <c r="CE94" s="1673">
        <f t="shared" si="271"/>
        <v>0</v>
      </c>
      <c r="CF94" s="1675">
        <f t="shared" si="272"/>
        <v>0</v>
      </c>
    </row>
    <row r="95" spans="1:84" ht="15.75" customHeight="1" outlineLevel="2" x14ac:dyDescent="0.25">
      <c r="A95" s="538" t="s">
        <v>1227</v>
      </c>
      <c r="B95" s="110" t="s">
        <v>622</v>
      </c>
      <c r="C95" s="110"/>
      <c r="D95" s="110"/>
      <c r="E95" s="111"/>
      <c r="F95" s="536"/>
      <c r="G95" s="295"/>
      <c r="H95" s="295" t="s">
        <v>780</v>
      </c>
      <c r="I95" s="295" t="s">
        <v>780</v>
      </c>
      <c r="J95" s="632"/>
      <c r="K95" s="632"/>
      <c r="L95" s="661"/>
      <c r="M95" s="646"/>
      <c r="N95" s="664" t="s">
        <v>141</v>
      </c>
      <c r="O95" s="643" t="s">
        <v>13</v>
      </c>
      <c r="P95" s="580" t="s">
        <v>487</v>
      </c>
      <c r="Q95" s="722">
        <v>2</v>
      </c>
      <c r="R95" s="653"/>
      <c r="S95" s="646"/>
      <c r="T95" s="634"/>
      <c r="U95" s="635"/>
      <c r="V95" s="651"/>
      <c r="W95" s="636"/>
      <c r="X95" s="636"/>
      <c r="Y95" s="635"/>
      <c r="Z95" s="637">
        <f>+Z96</f>
        <v>90000</v>
      </c>
      <c r="AA95" s="779"/>
      <c r="AB95" s="778"/>
      <c r="AC95" s="637">
        <f t="shared" ref="AC95:BG95" si="274">+AC96</f>
        <v>90000</v>
      </c>
      <c r="AD95" s="637">
        <f t="shared" si="274"/>
        <v>0</v>
      </c>
      <c r="AE95" s="637">
        <f t="shared" si="274"/>
        <v>90000</v>
      </c>
      <c r="AF95" s="646"/>
      <c r="AG95" s="637">
        <f t="shared" si="274"/>
        <v>62999.999999999993</v>
      </c>
      <c r="AH95" s="637">
        <f t="shared" si="274"/>
        <v>27000</v>
      </c>
      <c r="AI95" s="637">
        <f t="shared" si="274"/>
        <v>0</v>
      </c>
      <c r="AJ95" s="637">
        <f t="shared" si="274"/>
        <v>0</v>
      </c>
      <c r="AK95" s="637">
        <f t="shared" si="274"/>
        <v>0</v>
      </c>
      <c r="AL95" s="637">
        <f t="shared" si="274"/>
        <v>90000</v>
      </c>
      <c r="AM95" s="819">
        <f t="shared" si="210"/>
        <v>0</v>
      </c>
      <c r="AN95" s="637"/>
      <c r="AO95" s="637"/>
      <c r="AP95" s="637"/>
      <c r="AQ95" s="637"/>
      <c r="AR95" s="637"/>
      <c r="AS95" s="637">
        <f t="shared" si="274"/>
        <v>0</v>
      </c>
      <c r="AT95" s="819"/>
      <c r="AU95" s="637">
        <f t="shared" si="212"/>
        <v>62999.999999999993</v>
      </c>
      <c r="AV95" s="637">
        <f t="shared" si="213"/>
        <v>27000</v>
      </c>
      <c r="AW95" s="637">
        <f t="shared" si="214"/>
        <v>0</v>
      </c>
      <c r="AX95" s="637">
        <f t="shared" si="215"/>
        <v>0</v>
      </c>
      <c r="AY95" s="637">
        <f t="shared" si="216"/>
        <v>0</v>
      </c>
      <c r="AZ95" s="637">
        <f t="shared" si="217"/>
        <v>90000</v>
      </c>
      <c r="BA95" s="774"/>
      <c r="BB95" s="637">
        <f t="shared" si="274"/>
        <v>0</v>
      </c>
      <c r="BC95" s="637">
        <f t="shared" si="274"/>
        <v>0</v>
      </c>
      <c r="BD95" s="637">
        <f t="shared" si="274"/>
        <v>45000</v>
      </c>
      <c r="BE95" s="637">
        <f t="shared" si="274"/>
        <v>45000</v>
      </c>
      <c r="BF95" s="637">
        <f t="shared" si="274"/>
        <v>0</v>
      </c>
      <c r="BG95" s="637">
        <f t="shared" si="274"/>
        <v>0</v>
      </c>
      <c r="BH95" s="637">
        <f t="shared" si="249"/>
        <v>90000</v>
      </c>
      <c r="BI95" s="1549"/>
      <c r="BJ95" s="637">
        <f t="shared" ref="BJ95:BO95" si="275">+BJ96</f>
        <v>0</v>
      </c>
      <c r="BK95" s="637">
        <f t="shared" si="275"/>
        <v>0</v>
      </c>
      <c r="BL95" s="637">
        <f t="shared" si="275"/>
        <v>0</v>
      </c>
      <c r="BM95" s="637">
        <f t="shared" si="275"/>
        <v>0</v>
      </c>
      <c r="BN95" s="637">
        <f t="shared" si="275"/>
        <v>0</v>
      </c>
      <c r="BO95" s="637">
        <f t="shared" si="256"/>
        <v>0</v>
      </c>
      <c r="BP95" s="637">
        <f t="shared" si="250"/>
        <v>0</v>
      </c>
      <c r="BR95" s="637">
        <f t="shared" si="218"/>
        <v>0</v>
      </c>
      <c r="BS95" s="637">
        <f t="shared" si="219"/>
        <v>0</v>
      </c>
      <c r="BT95" s="637">
        <f t="shared" si="220"/>
        <v>45000</v>
      </c>
      <c r="BU95" s="637">
        <f t="shared" si="221"/>
        <v>45000</v>
      </c>
      <c r="BV95" s="637">
        <f t="shared" si="222"/>
        <v>0</v>
      </c>
      <c r="BW95" s="637">
        <f t="shared" si="223"/>
        <v>0</v>
      </c>
      <c r="BX95" s="637">
        <f t="shared" si="224"/>
        <v>90000</v>
      </c>
      <c r="BZ95" s="1673">
        <f t="shared" ref="BZ95:CA95" si="276">+BZ96</f>
        <v>0</v>
      </c>
      <c r="CA95" s="637">
        <f t="shared" si="276"/>
        <v>0</v>
      </c>
      <c r="CB95" s="1675">
        <f t="shared" si="268"/>
        <v>0</v>
      </c>
      <c r="CC95" s="1673">
        <f t="shared" si="269"/>
        <v>0</v>
      </c>
      <c r="CD95" s="1675">
        <f t="shared" si="270"/>
        <v>0</v>
      </c>
      <c r="CE95" s="1673">
        <f t="shared" si="271"/>
        <v>0</v>
      </c>
      <c r="CF95" s="1675">
        <f t="shared" si="272"/>
        <v>0</v>
      </c>
    </row>
    <row r="96" spans="1:84" ht="15.75" hidden="1" customHeight="1" outlineLevel="3" x14ac:dyDescent="0.25">
      <c r="A96" s="538" t="s">
        <v>1228</v>
      </c>
      <c r="B96" s="264" t="s">
        <v>485</v>
      </c>
      <c r="C96" s="264"/>
      <c r="D96" s="264"/>
      <c r="E96" s="251"/>
      <c r="F96" s="536"/>
      <c r="G96" s="632"/>
      <c r="H96" s="632"/>
      <c r="I96" s="632"/>
      <c r="J96" s="632"/>
      <c r="K96" s="632"/>
      <c r="L96" s="661"/>
      <c r="M96" s="646"/>
      <c r="N96" s="653"/>
      <c r="O96" s="653"/>
      <c r="P96" s="643"/>
      <c r="Q96" s="640"/>
      <c r="R96" s="653"/>
      <c r="S96" s="646"/>
      <c r="T96" s="634" t="s">
        <v>300</v>
      </c>
      <c r="U96" s="635">
        <v>1</v>
      </c>
      <c r="V96" s="651"/>
      <c r="W96" s="636"/>
      <c r="X96" s="636"/>
      <c r="Y96" s="635">
        <f>+BPPPSL!D12</f>
        <v>90000</v>
      </c>
      <c r="Z96" s="637">
        <f t="shared" si="247"/>
        <v>90000</v>
      </c>
      <c r="AA96" s="779"/>
      <c r="AB96" s="778"/>
      <c r="AC96" s="637">
        <f t="shared" si="273"/>
        <v>90000</v>
      </c>
      <c r="AD96" s="637"/>
      <c r="AE96" s="638">
        <f>SUM(AC96:AD96)</f>
        <v>90000</v>
      </c>
      <c r="AF96" s="646"/>
      <c r="AG96" s="637">
        <f>+AC96*70%</f>
        <v>62999.999999999993</v>
      </c>
      <c r="AH96" s="637">
        <f>+AC96*30%</f>
        <v>27000</v>
      </c>
      <c r="AI96" s="637"/>
      <c r="AJ96" s="637"/>
      <c r="AK96" s="637"/>
      <c r="AL96" s="637">
        <f t="shared" si="264"/>
        <v>90000</v>
      </c>
      <c r="AM96" s="819">
        <f t="shared" si="210"/>
        <v>0</v>
      </c>
      <c r="AN96" s="637"/>
      <c r="AO96" s="637"/>
      <c r="AP96" s="637"/>
      <c r="AQ96" s="637"/>
      <c r="AR96" s="637"/>
      <c r="AS96" s="637">
        <f t="shared" ref="AS96:AS97" si="277">SUM(AN96:AR96)</f>
        <v>0</v>
      </c>
      <c r="AT96" s="819"/>
      <c r="AU96" s="637">
        <f t="shared" si="212"/>
        <v>62999.999999999993</v>
      </c>
      <c r="AV96" s="637">
        <f t="shared" si="213"/>
        <v>27000</v>
      </c>
      <c r="AW96" s="637">
        <f t="shared" si="214"/>
        <v>0</v>
      </c>
      <c r="AX96" s="637">
        <f t="shared" si="215"/>
        <v>0</v>
      </c>
      <c r="AY96" s="637">
        <f t="shared" si="216"/>
        <v>0</v>
      </c>
      <c r="AZ96" s="637">
        <f t="shared" si="217"/>
        <v>90000</v>
      </c>
      <c r="BA96" s="774"/>
      <c r="BB96" s="637"/>
      <c r="BC96" s="637"/>
      <c r="BD96" s="637">
        <f>+$AC$96*50%</f>
        <v>45000</v>
      </c>
      <c r="BE96" s="637">
        <f>+$AC$96*50%</f>
        <v>45000</v>
      </c>
      <c r="BF96" s="637"/>
      <c r="BG96" s="637"/>
      <c r="BH96" s="637">
        <f t="shared" si="249"/>
        <v>90000</v>
      </c>
      <c r="BI96" s="1549"/>
      <c r="BJ96" s="637"/>
      <c r="BK96" s="637"/>
      <c r="BL96" s="637"/>
      <c r="BM96" s="637"/>
      <c r="BN96" s="637"/>
      <c r="BO96" s="637">
        <f t="shared" si="256"/>
        <v>0</v>
      </c>
      <c r="BP96" s="637">
        <f t="shared" si="250"/>
        <v>0</v>
      </c>
      <c r="BR96" s="637">
        <f t="shared" si="218"/>
        <v>0</v>
      </c>
      <c r="BS96" s="637">
        <f t="shared" si="219"/>
        <v>0</v>
      </c>
      <c r="BT96" s="637">
        <f t="shared" si="220"/>
        <v>45000</v>
      </c>
      <c r="BU96" s="637">
        <f t="shared" si="221"/>
        <v>45000</v>
      </c>
      <c r="BV96" s="637">
        <f t="shared" si="222"/>
        <v>0</v>
      </c>
      <c r="BW96" s="637">
        <f t="shared" si="223"/>
        <v>0</v>
      </c>
      <c r="BX96" s="637">
        <f t="shared" si="224"/>
        <v>90000</v>
      </c>
      <c r="BZ96" s="1673"/>
      <c r="CA96" s="1674"/>
      <c r="CB96" s="1675">
        <f t="shared" si="268"/>
        <v>0</v>
      </c>
      <c r="CC96" s="1673">
        <f t="shared" si="269"/>
        <v>0</v>
      </c>
      <c r="CD96" s="1675">
        <f t="shared" si="270"/>
        <v>0</v>
      </c>
      <c r="CE96" s="1673">
        <f t="shared" si="271"/>
        <v>0</v>
      </c>
      <c r="CF96" s="1675">
        <f t="shared" si="272"/>
        <v>0</v>
      </c>
    </row>
    <row r="97" spans="1:84" ht="15.75" hidden="1" customHeight="1" outlineLevel="3" x14ac:dyDescent="0.25">
      <c r="A97" s="538" t="s">
        <v>1229</v>
      </c>
      <c r="B97" s="111" t="s">
        <v>762</v>
      </c>
      <c r="C97" s="251"/>
      <c r="D97" s="251"/>
      <c r="E97" s="251"/>
      <c r="F97" s="536"/>
      <c r="G97" s="295"/>
      <c r="H97" s="295" t="s">
        <v>780</v>
      </c>
      <c r="I97" s="295" t="s">
        <v>780</v>
      </c>
      <c r="J97" s="661"/>
      <c r="K97" s="661"/>
      <c r="L97" s="661"/>
      <c r="M97" s="646"/>
      <c r="N97" s="653" t="s">
        <v>758</v>
      </c>
      <c r="O97" s="580" t="s">
        <v>13</v>
      </c>
      <c r="P97" s="643" t="s">
        <v>760</v>
      </c>
      <c r="Q97" s="722" t="s">
        <v>1106</v>
      </c>
      <c r="R97" s="653" t="s">
        <v>759</v>
      </c>
      <c r="S97" s="646"/>
      <c r="T97" s="634" t="s">
        <v>766</v>
      </c>
      <c r="U97" s="697">
        <v>8</v>
      </c>
      <c r="V97" s="644"/>
      <c r="W97" s="636"/>
      <c r="X97" s="636"/>
      <c r="Y97" s="635"/>
      <c r="Z97" s="637">
        <f>+(Z90+Z94+Z95)*8%</f>
        <v>35600</v>
      </c>
      <c r="AA97" s="779"/>
      <c r="AB97" s="778"/>
      <c r="AC97" s="637">
        <f t="shared" si="273"/>
        <v>35600</v>
      </c>
      <c r="AD97" s="637"/>
      <c r="AE97" s="638">
        <f>SUM(AC97:AD97)</f>
        <v>35600</v>
      </c>
      <c r="AF97" s="646"/>
      <c r="AG97" s="637">
        <f>+AC97*70%</f>
        <v>24920</v>
      </c>
      <c r="AH97" s="637">
        <f>+AC97*30%</f>
        <v>10680</v>
      </c>
      <c r="AI97" s="637"/>
      <c r="AJ97" s="637"/>
      <c r="AK97" s="637"/>
      <c r="AL97" s="637">
        <f t="shared" si="264"/>
        <v>35600</v>
      </c>
      <c r="AM97" s="819">
        <f t="shared" si="210"/>
        <v>0</v>
      </c>
      <c r="AN97" s="637"/>
      <c r="AO97" s="637"/>
      <c r="AP97" s="637"/>
      <c r="AQ97" s="637"/>
      <c r="AR97" s="637"/>
      <c r="AS97" s="637">
        <f t="shared" si="277"/>
        <v>0</v>
      </c>
      <c r="AT97" s="819"/>
      <c r="AU97" s="637">
        <f t="shared" si="212"/>
        <v>24920</v>
      </c>
      <c r="AV97" s="637">
        <f t="shared" si="213"/>
        <v>10680</v>
      </c>
      <c r="AW97" s="637">
        <f t="shared" si="214"/>
        <v>0</v>
      </c>
      <c r="AX97" s="637">
        <f t="shared" si="215"/>
        <v>0</v>
      </c>
      <c r="AY97" s="637">
        <f t="shared" si="216"/>
        <v>0</v>
      </c>
      <c r="AZ97" s="637">
        <f t="shared" si="217"/>
        <v>35600</v>
      </c>
      <c r="BA97" s="774"/>
      <c r="BB97" s="637"/>
      <c r="BC97" s="637"/>
      <c r="BD97" s="637">
        <f>+$AC$97*50%</f>
        <v>17800</v>
      </c>
      <c r="BE97" s="637">
        <f>+$AC$97*50%</f>
        <v>17800</v>
      </c>
      <c r="BF97" s="637"/>
      <c r="BG97" s="637"/>
      <c r="BH97" s="637">
        <f t="shared" si="249"/>
        <v>35600</v>
      </c>
      <c r="BI97" s="1549"/>
      <c r="BJ97" s="637"/>
      <c r="BK97" s="637"/>
      <c r="BL97" s="637"/>
      <c r="BM97" s="637"/>
      <c r="BN97" s="637"/>
      <c r="BO97" s="637">
        <f t="shared" si="256"/>
        <v>0</v>
      </c>
      <c r="BP97" s="637">
        <f t="shared" si="250"/>
        <v>0</v>
      </c>
      <c r="BR97" s="637">
        <f t="shared" si="218"/>
        <v>0</v>
      </c>
      <c r="BS97" s="637">
        <f t="shared" si="219"/>
        <v>0</v>
      </c>
      <c r="BT97" s="637">
        <f t="shared" si="220"/>
        <v>17800</v>
      </c>
      <c r="BU97" s="637">
        <f t="shared" si="221"/>
        <v>17800</v>
      </c>
      <c r="BV97" s="637">
        <f t="shared" si="222"/>
        <v>0</v>
      </c>
      <c r="BW97" s="637">
        <f t="shared" si="223"/>
        <v>0</v>
      </c>
      <c r="BX97" s="637">
        <f t="shared" si="224"/>
        <v>35600</v>
      </c>
      <c r="BZ97" s="1673"/>
      <c r="CA97" s="1674"/>
      <c r="CB97" s="1675">
        <f t="shared" si="268"/>
        <v>0</v>
      </c>
      <c r="CC97" s="1673">
        <f t="shared" si="269"/>
        <v>0</v>
      </c>
      <c r="CD97" s="1675">
        <f t="shared" si="270"/>
        <v>0</v>
      </c>
      <c r="CE97" s="1673">
        <f t="shared" si="271"/>
        <v>0</v>
      </c>
      <c r="CF97" s="1675">
        <f t="shared" si="272"/>
        <v>0</v>
      </c>
    </row>
    <row r="98" spans="1:84" s="720" customFormat="1" ht="12.75" customHeight="1" outlineLevel="1" x14ac:dyDescent="0.25">
      <c r="A98" s="537" t="s">
        <v>830</v>
      </c>
      <c r="B98" s="710" t="s">
        <v>1042</v>
      </c>
      <c r="C98" s="710"/>
      <c r="D98" s="710"/>
      <c r="E98" s="1593"/>
      <c r="F98" s="539" t="s">
        <v>1045</v>
      </c>
      <c r="G98" s="712">
        <v>1</v>
      </c>
      <c r="H98" s="712">
        <v>1</v>
      </c>
      <c r="I98" s="712">
        <v>1</v>
      </c>
      <c r="J98" s="712">
        <v>1</v>
      </c>
      <c r="K98" s="712">
        <v>1</v>
      </c>
      <c r="L98" s="713">
        <f>SUM(G98:K98)</f>
        <v>5</v>
      </c>
      <c r="M98" s="793"/>
      <c r="N98" s="714"/>
      <c r="O98" s="714"/>
      <c r="P98" s="539"/>
      <c r="Q98" s="794"/>
      <c r="R98" s="714"/>
      <c r="S98" s="793"/>
      <c r="T98" s="715"/>
      <c r="U98" s="716"/>
      <c r="V98" s="717"/>
      <c r="W98" s="718"/>
      <c r="X98" s="718"/>
      <c r="Y98" s="716"/>
      <c r="Z98" s="719">
        <f>SUM(Z99:Z104)</f>
        <v>19000000</v>
      </c>
      <c r="AA98" s="795"/>
      <c r="AB98" s="796"/>
      <c r="AC98" s="719">
        <f>SUM(AC99:AC104)</f>
        <v>19000000</v>
      </c>
      <c r="AD98" s="719">
        <f>SUM(AD99:AD103)</f>
        <v>0</v>
      </c>
      <c r="AE98" s="719">
        <f>SUM(AE99:AE104)</f>
        <v>19000000</v>
      </c>
      <c r="AF98" s="793"/>
      <c r="AG98" s="719">
        <f t="shared" ref="AG98:AL98" si="278">SUM(AG99:AG104)</f>
        <v>2000000</v>
      </c>
      <c r="AH98" s="719">
        <f t="shared" si="278"/>
        <v>5886000</v>
      </c>
      <c r="AI98" s="719">
        <f t="shared" si="278"/>
        <v>3800000</v>
      </c>
      <c r="AJ98" s="719">
        <f t="shared" si="278"/>
        <v>3657000</v>
      </c>
      <c r="AK98" s="719">
        <f t="shared" si="278"/>
        <v>3657000</v>
      </c>
      <c r="AL98" s="719">
        <f t="shared" si="278"/>
        <v>19000000</v>
      </c>
      <c r="AM98" s="819">
        <f t="shared" si="210"/>
        <v>0</v>
      </c>
      <c r="AN98" s="719">
        <f t="shared" ref="AN98:AS98" si="279">SUM(AN99:AN104)</f>
        <v>0</v>
      </c>
      <c r="AO98" s="719">
        <f t="shared" si="279"/>
        <v>0</v>
      </c>
      <c r="AP98" s="719">
        <f t="shared" si="279"/>
        <v>0</v>
      </c>
      <c r="AQ98" s="719">
        <f t="shared" si="279"/>
        <v>0</v>
      </c>
      <c r="AR98" s="719">
        <f t="shared" si="279"/>
        <v>0</v>
      </c>
      <c r="AS98" s="719">
        <f t="shared" si="279"/>
        <v>0</v>
      </c>
      <c r="AT98" s="819"/>
      <c r="AU98" s="719">
        <f t="shared" si="212"/>
        <v>2000000</v>
      </c>
      <c r="AV98" s="719">
        <f t="shared" si="213"/>
        <v>5886000</v>
      </c>
      <c r="AW98" s="719">
        <f t="shared" si="214"/>
        <v>3800000</v>
      </c>
      <c r="AX98" s="719">
        <f t="shared" si="215"/>
        <v>3657000</v>
      </c>
      <c r="AY98" s="719">
        <f t="shared" si="216"/>
        <v>3657000</v>
      </c>
      <c r="AZ98" s="719">
        <f t="shared" si="217"/>
        <v>19000000</v>
      </c>
      <c r="BA98" s="774"/>
      <c r="BB98" s="719">
        <f t="shared" ref="BB98:BG98" si="280">SUM(BB99:BB104)</f>
        <v>0</v>
      </c>
      <c r="BC98" s="719">
        <f t="shared" si="280"/>
        <v>3657000</v>
      </c>
      <c r="BD98" s="719">
        <f t="shared" si="280"/>
        <v>3871500</v>
      </c>
      <c r="BE98" s="719">
        <f t="shared" si="280"/>
        <v>3871500</v>
      </c>
      <c r="BF98" s="719">
        <f t="shared" si="280"/>
        <v>3871500</v>
      </c>
      <c r="BG98" s="719">
        <f t="shared" si="280"/>
        <v>3728500</v>
      </c>
      <c r="BH98" s="719">
        <f t="shared" si="249"/>
        <v>19000000</v>
      </c>
      <c r="BI98" s="1549"/>
      <c r="BJ98" s="719">
        <f t="shared" ref="BJ98:BO98" si="281">SUM(BJ99:BJ104)</f>
        <v>0</v>
      </c>
      <c r="BK98" s="719">
        <f t="shared" si="281"/>
        <v>0</v>
      </c>
      <c r="BL98" s="719">
        <f t="shared" si="281"/>
        <v>0</v>
      </c>
      <c r="BM98" s="719">
        <f t="shared" si="281"/>
        <v>0</v>
      </c>
      <c r="BN98" s="719">
        <f t="shared" si="281"/>
        <v>0</v>
      </c>
      <c r="BO98" s="719">
        <f t="shared" si="256"/>
        <v>0</v>
      </c>
      <c r="BP98" s="719">
        <f t="shared" si="250"/>
        <v>0</v>
      </c>
      <c r="BQ98" s="1176"/>
      <c r="BR98" s="719">
        <f t="shared" si="218"/>
        <v>0</v>
      </c>
      <c r="BS98" s="719">
        <f t="shared" si="219"/>
        <v>3657000</v>
      </c>
      <c r="BT98" s="719">
        <f t="shared" si="220"/>
        <v>3871500</v>
      </c>
      <c r="BU98" s="719">
        <f t="shared" si="221"/>
        <v>3871500</v>
      </c>
      <c r="BV98" s="719">
        <f t="shared" si="222"/>
        <v>3871500</v>
      </c>
      <c r="BW98" s="719">
        <f t="shared" si="223"/>
        <v>3728500</v>
      </c>
      <c r="BX98" s="719">
        <f t="shared" si="224"/>
        <v>19000000</v>
      </c>
      <c r="BZ98" s="1693">
        <f>SUM(BZ99:BZ104)</f>
        <v>0</v>
      </c>
      <c r="CA98" s="719">
        <f>SUM(CA99:CA104)</f>
        <v>0</v>
      </c>
      <c r="CB98" s="1694">
        <f>+BZ98+CA98</f>
        <v>0</v>
      </c>
      <c r="CC98" s="1693">
        <f>+BB98</f>
        <v>0</v>
      </c>
      <c r="CD98" s="1694">
        <f>+BZ98-CC98</f>
        <v>0</v>
      </c>
      <c r="CE98" s="1693">
        <f>+BJ98</f>
        <v>0</v>
      </c>
      <c r="CF98" s="1694">
        <f>+CA98-CE98</f>
        <v>0</v>
      </c>
    </row>
    <row r="99" spans="1:84" ht="15.75" hidden="1" customHeight="1" outlineLevel="3" x14ac:dyDescent="0.25">
      <c r="A99" s="538" t="s">
        <v>836</v>
      </c>
      <c r="B99" s="111" t="s">
        <v>1100</v>
      </c>
      <c r="C99" s="251"/>
      <c r="D99" s="251"/>
      <c r="E99" s="251"/>
      <c r="F99" s="536"/>
      <c r="G99" s="295" t="s">
        <v>780</v>
      </c>
      <c r="H99" s="295"/>
      <c r="I99" s="661"/>
      <c r="J99" s="661"/>
      <c r="K99" s="661"/>
      <c r="L99" s="661"/>
      <c r="M99" s="646"/>
      <c r="N99" s="653" t="s">
        <v>733</v>
      </c>
      <c r="O99" s="580"/>
      <c r="P99" s="643"/>
      <c r="Q99" s="722"/>
      <c r="R99" s="653"/>
      <c r="S99" s="646"/>
      <c r="T99" s="634" t="s">
        <v>300</v>
      </c>
      <c r="U99" s="635">
        <v>1</v>
      </c>
      <c r="V99" s="644"/>
      <c r="W99" s="636"/>
      <c r="X99" s="746"/>
      <c r="Y99" s="798">
        <v>3657000</v>
      </c>
      <c r="Z99" s="637">
        <f>+U99*Y99</f>
        <v>3657000</v>
      </c>
      <c r="AA99" s="798"/>
      <c r="AB99" s="778"/>
      <c r="AC99" s="637">
        <f>+Z99</f>
        <v>3657000</v>
      </c>
      <c r="AD99" s="637"/>
      <c r="AE99" s="638">
        <f>SUM(AC99:AD99)</f>
        <v>3657000</v>
      </c>
      <c r="AF99" s="646"/>
      <c r="AG99" s="637">
        <v>1857000</v>
      </c>
      <c r="AH99" s="637">
        <f>+AC99-AG99</f>
        <v>1800000</v>
      </c>
      <c r="AI99" s="637"/>
      <c r="AJ99" s="637"/>
      <c r="AK99" s="637"/>
      <c r="AL99" s="637">
        <f>SUM(AG99:AK99)</f>
        <v>3657000</v>
      </c>
      <c r="AM99" s="819">
        <f t="shared" si="210"/>
        <v>0</v>
      </c>
      <c r="AN99" s="637"/>
      <c r="AO99" s="637"/>
      <c r="AP99" s="637"/>
      <c r="AQ99" s="637"/>
      <c r="AR99" s="637"/>
      <c r="AS99" s="637">
        <f>SUM(AN99:AR99)</f>
        <v>0</v>
      </c>
      <c r="AT99" s="819"/>
      <c r="AU99" s="637">
        <f t="shared" si="212"/>
        <v>1857000</v>
      </c>
      <c r="AV99" s="637">
        <f t="shared" si="213"/>
        <v>1800000</v>
      </c>
      <c r="AW99" s="637">
        <f t="shared" si="214"/>
        <v>0</v>
      </c>
      <c r="AX99" s="637">
        <f t="shared" si="215"/>
        <v>0</v>
      </c>
      <c r="AY99" s="637">
        <f t="shared" si="216"/>
        <v>0</v>
      </c>
      <c r="AZ99" s="637">
        <f t="shared" si="217"/>
        <v>3657000</v>
      </c>
      <c r="BA99" s="774"/>
      <c r="BB99" s="637"/>
      <c r="BC99" s="637">
        <f>+AC99</f>
        <v>3657000</v>
      </c>
      <c r="BD99" s="637"/>
      <c r="BE99" s="637"/>
      <c r="BF99" s="637"/>
      <c r="BG99" s="637"/>
      <c r="BH99" s="637">
        <f t="shared" si="249"/>
        <v>3657000</v>
      </c>
      <c r="BI99" s="1549"/>
      <c r="BJ99" s="637"/>
      <c r="BK99" s="637"/>
      <c r="BL99" s="637"/>
      <c r="BM99" s="637"/>
      <c r="BN99" s="637"/>
      <c r="BO99" s="637">
        <f t="shared" si="256"/>
        <v>0</v>
      </c>
      <c r="BP99" s="637">
        <f t="shared" si="250"/>
        <v>0</v>
      </c>
      <c r="BR99" s="637">
        <f t="shared" si="218"/>
        <v>0</v>
      </c>
      <c r="BS99" s="637">
        <f t="shared" si="219"/>
        <v>3657000</v>
      </c>
      <c r="BT99" s="637">
        <f t="shared" si="220"/>
        <v>0</v>
      </c>
      <c r="BU99" s="637">
        <f t="shared" si="221"/>
        <v>0</v>
      </c>
      <c r="BV99" s="637">
        <f t="shared" si="222"/>
        <v>0</v>
      </c>
      <c r="BW99" s="637">
        <f t="shared" si="223"/>
        <v>0</v>
      </c>
      <c r="BX99" s="637">
        <f t="shared" si="224"/>
        <v>3657000</v>
      </c>
      <c r="BZ99" s="1673"/>
      <c r="CA99" s="1674"/>
      <c r="CB99" s="1675">
        <f>+BZ99+CA99</f>
        <v>0</v>
      </c>
      <c r="CC99" s="1673">
        <f t="shared" ref="CC99:CC102" si="282">+BB99</f>
        <v>0</v>
      </c>
      <c r="CD99" s="1675">
        <f t="shared" ref="CD99:CD102" si="283">+BZ99-CC99</f>
        <v>0</v>
      </c>
      <c r="CE99" s="1673">
        <f t="shared" ref="CE99:CE102" si="284">+BJ99</f>
        <v>0</v>
      </c>
      <c r="CF99" s="1675">
        <f t="shared" ref="CF99:CF102" si="285">+CA99-CE99</f>
        <v>0</v>
      </c>
    </row>
    <row r="100" spans="1:84" ht="15.75" hidden="1" customHeight="1" outlineLevel="3" x14ac:dyDescent="0.25">
      <c r="A100" s="538" t="s">
        <v>837</v>
      </c>
      <c r="B100" s="111" t="s">
        <v>1101</v>
      </c>
      <c r="C100" s="251"/>
      <c r="D100" s="251"/>
      <c r="E100" s="251"/>
      <c r="F100" s="536"/>
      <c r="G100" s="295"/>
      <c r="H100" s="295" t="s">
        <v>780</v>
      </c>
      <c r="I100" s="661"/>
      <c r="J100" s="661"/>
      <c r="K100" s="661"/>
      <c r="L100" s="661"/>
      <c r="M100" s="646"/>
      <c r="N100" s="653" t="s">
        <v>733</v>
      </c>
      <c r="O100" s="580"/>
      <c r="P100" s="643"/>
      <c r="Q100" s="722"/>
      <c r="R100" s="653"/>
      <c r="S100" s="646"/>
      <c r="T100" s="634" t="s">
        <v>300</v>
      </c>
      <c r="U100" s="635">
        <v>1</v>
      </c>
      <c r="V100" s="644"/>
      <c r="W100" s="636"/>
      <c r="X100" s="636"/>
      <c r="Y100" s="798">
        <v>3657000</v>
      </c>
      <c r="Z100" s="637">
        <f t="shared" ref="Z100:Z103" si="286">+U100*Y100</f>
        <v>3657000</v>
      </c>
      <c r="AA100" s="798"/>
      <c r="AB100" s="778"/>
      <c r="AC100" s="637">
        <f t="shared" ref="AC100:AC103" si="287">+Z100</f>
        <v>3657000</v>
      </c>
      <c r="AD100" s="637"/>
      <c r="AE100" s="638">
        <f t="shared" ref="AE100:AE103" si="288">SUM(AC100:AD100)</f>
        <v>3657000</v>
      </c>
      <c r="AF100" s="646"/>
      <c r="AG100" s="637"/>
      <c r="AH100" s="637">
        <f>+$AC$100</f>
        <v>3657000</v>
      </c>
      <c r="AI100" s="637"/>
      <c r="AJ100" s="637"/>
      <c r="AK100" s="637"/>
      <c r="AL100" s="637">
        <f t="shared" ref="AL100:AL103" si="289">SUM(AG100:AK100)</f>
        <v>3657000</v>
      </c>
      <c r="AM100" s="819">
        <f t="shared" si="210"/>
        <v>0</v>
      </c>
      <c r="AN100" s="637"/>
      <c r="AO100" s="637"/>
      <c r="AP100" s="637"/>
      <c r="AQ100" s="637"/>
      <c r="AR100" s="637"/>
      <c r="AS100" s="637">
        <f t="shared" ref="AS100:AS103" si="290">SUM(AN100:AR100)</f>
        <v>0</v>
      </c>
      <c r="AT100" s="819"/>
      <c r="AU100" s="637">
        <f t="shared" si="212"/>
        <v>0</v>
      </c>
      <c r="AV100" s="637">
        <f t="shared" si="213"/>
        <v>3657000</v>
      </c>
      <c r="AW100" s="637">
        <f t="shared" si="214"/>
        <v>0</v>
      </c>
      <c r="AX100" s="637">
        <f t="shared" si="215"/>
        <v>0</v>
      </c>
      <c r="AY100" s="637">
        <f t="shared" si="216"/>
        <v>0</v>
      </c>
      <c r="AZ100" s="637">
        <f t="shared" si="217"/>
        <v>3657000</v>
      </c>
      <c r="BA100" s="774"/>
      <c r="BB100" s="637"/>
      <c r="BC100" s="637"/>
      <c r="BD100" s="637">
        <f>+AC100</f>
        <v>3657000</v>
      </c>
      <c r="BE100" s="637"/>
      <c r="BF100" s="637"/>
      <c r="BG100" s="637"/>
      <c r="BH100" s="637">
        <f t="shared" si="249"/>
        <v>3657000</v>
      </c>
      <c r="BI100" s="1549"/>
      <c r="BJ100" s="637"/>
      <c r="BK100" s="637"/>
      <c r="BL100" s="637"/>
      <c r="BM100" s="637"/>
      <c r="BN100" s="637"/>
      <c r="BO100" s="637">
        <f t="shared" si="256"/>
        <v>0</v>
      </c>
      <c r="BP100" s="637">
        <f t="shared" si="250"/>
        <v>0</v>
      </c>
      <c r="BR100" s="637">
        <f t="shared" si="218"/>
        <v>0</v>
      </c>
      <c r="BS100" s="637">
        <f t="shared" si="219"/>
        <v>0</v>
      </c>
      <c r="BT100" s="637">
        <f t="shared" si="220"/>
        <v>3657000</v>
      </c>
      <c r="BU100" s="637">
        <f t="shared" si="221"/>
        <v>0</v>
      </c>
      <c r="BV100" s="637">
        <f t="shared" si="222"/>
        <v>0</v>
      </c>
      <c r="BW100" s="637">
        <f t="shared" si="223"/>
        <v>0</v>
      </c>
      <c r="BX100" s="637">
        <f t="shared" si="224"/>
        <v>3657000</v>
      </c>
      <c r="BZ100" s="1673"/>
      <c r="CA100" s="1674"/>
      <c r="CB100" s="1675">
        <f t="shared" ref="CB99:CB102" si="291">+BZ100+CA100</f>
        <v>0</v>
      </c>
      <c r="CC100" s="1673">
        <f t="shared" si="282"/>
        <v>0</v>
      </c>
      <c r="CD100" s="1675">
        <f t="shared" si="283"/>
        <v>0</v>
      </c>
      <c r="CE100" s="1673">
        <f t="shared" si="284"/>
        <v>0</v>
      </c>
      <c r="CF100" s="1675">
        <f t="shared" si="285"/>
        <v>0</v>
      </c>
    </row>
    <row r="101" spans="1:84" ht="15.75" hidden="1" customHeight="1" outlineLevel="3" x14ac:dyDescent="0.25">
      <c r="A101" s="538" t="s">
        <v>838</v>
      </c>
      <c r="B101" s="111" t="s">
        <v>1102</v>
      </c>
      <c r="C101" s="251"/>
      <c r="D101" s="251"/>
      <c r="E101" s="251"/>
      <c r="F101" s="536"/>
      <c r="G101" s="295"/>
      <c r="H101" s="295"/>
      <c r="I101" s="295" t="s">
        <v>780</v>
      </c>
      <c r="J101" s="661"/>
      <c r="K101" s="661"/>
      <c r="L101" s="661"/>
      <c r="M101" s="646"/>
      <c r="N101" s="653" t="s">
        <v>733</v>
      </c>
      <c r="O101" s="580"/>
      <c r="P101" s="643"/>
      <c r="Q101" s="722"/>
      <c r="R101" s="653"/>
      <c r="S101" s="646"/>
      <c r="T101" s="634" t="s">
        <v>300</v>
      </c>
      <c r="U101" s="635">
        <v>1</v>
      </c>
      <c r="V101" s="644"/>
      <c r="W101" s="636"/>
      <c r="X101" s="636"/>
      <c r="Y101" s="798">
        <v>3657000</v>
      </c>
      <c r="Z101" s="637">
        <f t="shared" si="286"/>
        <v>3657000</v>
      </c>
      <c r="AA101" s="799"/>
      <c r="AB101" s="778"/>
      <c r="AC101" s="637">
        <f t="shared" si="287"/>
        <v>3657000</v>
      </c>
      <c r="AD101" s="637"/>
      <c r="AE101" s="638">
        <f t="shared" si="288"/>
        <v>3657000</v>
      </c>
      <c r="AF101" s="646"/>
      <c r="AG101" s="637"/>
      <c r="AH101" s="637"/>
      <c r="AI101" s="637">
        <f>+$AC$101</f>
        <v>3657000</v>
      </c>
      <c r="AJ101" s="637"/>
      <c r="AK101" s="637"/>
      <c r="AL101" s="637">
        <f t="shared" si="289"/>
        <v>3657000</v>
      </c>
      <c r="AM101" s="819">
        <f t="shared" si="210"/>
        <v>0</v>
      </c>
      <c r="AN101" s="637"/>
      <c r="AO101" s="637"/>
      <c r="AP101" s="637"/>
      <c r="AQ101" s="637"/>
      <c r="AR101" s="637"/>
      <c r="AS101" s="637">
        <f t="shared" si="290"/>
        <v>0</v>
      </c>
      <c r="AT101" s="819"/>
      <c r="AU101" s="637">
        <f t="shared" si="212"/>
        <v>0</v>
      </c>
      <c r="AV101" s="637">
        <f t="shared" si="213"/>
        <v>0</v>
      </c>
      <c r="AW101" s="637">
        <f t="shared" si="214"/>
        <v>3657000</v>
      </c>
      <c r="AX101" s="637">
        <f t="shared" si="215"/>
        <v>0</v>
      </c>
      <c r="AY101" s="637">
        <f t="shared" si="216"/>
        <v>0</v>
      </c>
      <c r="AZ101" s="637">
        <f t="shared" si="217"/>
        <v>3657000</v>
      </c>
      <c r="BA101" s="774"/>
      <c r="BB101" s="637"/>
      <c r="BC101" s="637"/>
      <c r="BD101" s="637"/>
      <c r="BE101" s="637">
        <f>+AC101</f>
        <v>3657000</v>
      </c>
      <c r="BF101" s="637"/>
      <c r="BG101" s="637"/>
      <c r="BH101" s="637">
        <f t="shared" si="249"/>
        <v>3657000</v>
      </c>
      <c r="BI101" s="1549"/>
      <c r="BJ101" s="637"/>
      <c r="BK101" s="637"/>
      <c r="BL101" s="637"/>
      <c r="BM101" s="637"/>
      <c r="BN101" s="637"/>
      <c r="BO101" s="637">
        <f t="shared" si="256"/>
        <v>0</v>
      </c>
      <c r="BP101" s="637">
        <f t="shared" si="250"/>
        <v>0</v>
      </c>
      <c r="BR101" s="637">
        <f t="shared" si="218"/>
        <v>0</v>
      </c>
      <c r="BS101" s="637">
        <f t="shared" si="219"/>
        <v>0</v>
      </c>
      <c r="BT101" s="637">
        <f t="shared" si="220"/>
        <v>0</v>
      </c>
      <c r="BU101" s="637">
        <f t="shared" si="221"/>
        <v>3657000</v>
      </c>
      <c r="BV101" s="637">
        <f t="shared" si="222"/>
        <v>0</v>
      </c>
      <c r="BW101" s="637">
        <f t="shared" si="223"/>
        <v>0</v>
      </c>
      <c r="BX101" s="637">
        <f t="shared" si="224"/>
        <v>3657000</v>
      </c>
      <c r="BZ101" s="1673"/>
      <c r="CA101" s="1674"/>
      <c r="CB101" s="1675">
        <f t="shared" si="291"/>
        <v>0</v>
      </c>
      <c r="CC101" s="1673">
        <f t="shared" si="282"/>
        <v>0</v>
      </c>
      <c r="CD101" s="1675">
        <f t="shared" si="283"/>
        <v>0</v>
      </c>
      <c r="CE101" s="1673">
        <f t="shared" si="284"/>
        <v>0</v>
      </c>
      <c r="CF101" s="1675">
        <f t="shared" si="285"/>
        <v>0</v>
      </c>
    </row>
    <row r="102" spans="1:84" ht="15.75" hidden="1" customHeight="1" outlineLevel="3" x14ac:dyDescent="0.25">
      <c r="A102" s="538" t="s">
        <v>1236</v>
      </c>
      <c r="B102" s="111" t="s">
        <v>1103</v>
      </c>
      <c r="C102" s="251"/>
      <c r="D102" s="251"/>
      <c r="E102" s="251"/>
      <c r="F102" s="536"/>
      <c r="G102" s="295"/>
      <c r="H102" s="295"/>
      <c r="I102" s="661"/>
      <c r="J102" s="295" t="s">
        <v>780</v>
      </c>
      <c r="K102" s="295"/>
      <c r="L102" s="661"/>
      <c r="M102" s="646"/>
      <c r="N102" s="653" t="s">
        <v>733</v>
      </c>
      <c r="O102" s="580"/>
      <c r="P102" s="643"/>
      <c r="Q102" s="722"/>
      <c r="R102" s="653"/>
      <c r="S102" s="646"/>
      <c r="T102" s="634" t="s">
        <v>300</v>
      </c>
      <c r="U102" s="635">
        <v>1</v>
      </c>
      <c r="V102" s="644"/>
      <c r="W102" s="636"/>
      <c r="X102" s="636"/>
      <c r="Y102" s="798">
        <v>3657000</v>
      </c>
      <c r="Z102" s="637">
        <f t="shared" si="286"/>
        <v>3657000</v>
      </c>
      <c r="AA102" s="779"/>
      <c r="AB102" s="778"/>
      <c r="AC102" s="637">
        <f t="shared" si="287"/>
        <v>3657000</v>
      </c>
      <c r="AD102" s="637"/>
      <c r="AE102" s="638">
        <f t="shared" si="288"/>
        <v>3657000</v>
      </c>
      <c r="AF102" s="646"/>
      <c r="AG102" s="637"/>
      <c r="AH102" s="637"/>
      <c r="AI102" s="637"/>
      <c r="AJ102" s="637">
        <f>+AC102</f>
        <v>3657000</v>
      </c>
      <c r="AK102" s="637"/>
      <c r="AL102" s="637">
        <f t="shared" si="289"/>
        <v>3657000</v>
      </c>
      <c r="AM102" s="819">
        <f t="shared" si="210"/>
        <v>0</v>
      </c>
      <c r="AN102" s="637"/>
      <c r="AO102" s="637"/>
      <c r="AP102" s="637"/>
      <c r="AQ102" s="637"/>
      <c r="AR102" s="637"/>
      <c r="AS102" s="637">
        <f t="shared" si="290"/>
        <v>0</v>
      </c>
      <c r="AT102" s="819"/>
      <c r="AU102" s="637">
        <f t="shared" si="212"/>
        <v>0</v>
      </c>
      <c r="AV102" s="637">
        <f t="shared" si="213"/>
        <v>0</v>
      </c>
      <c r="AW102" s="637">
        <f t="shared" si="214"/>
        <v>0</v>
      </c>
      <c r="AX102" s="637">
        <f t="shared" si="215"/>
        <v>3657000</v>
      </c>
      <c r="AY102" s="637">
        <f t="shared" si="216"/>
        <v>0</v>
      </c>
      <c r="AZ102" s="637">
        <f t="shared" si="217"/>
        <v>3657000</v>
      </c>
      <c r="BA102" s="774"/>
      <c r="BB102" s="637"/>
      <c r="BC102" s="637"/>
      <c r="BD102" s="637"/>
      <c r="BE102" s="637"/>
      <c r="BF102" s="637">
        <f>+AC102</f>
        <v>3657000</v>
      </c>
      <c r="BG102" s="637"/>
      <c r="BH102" s="637">
        <f t="shared" si="249"/>
        <v>3657000</v>
      </c>
      <c r="BI102" s="1549"/>
      <c r="BJ102" s="637"/>
      <c r="BK102" s="637"/>
      <c r="BL102" s="637"/>
      <c r="BM102" s="637"/>
      <c r="BN102" s="637"/>
      <c r="BO102" s="637">
        <f t="shared" si="256"/>
        <v>0</v>
      </c>
      <c r="BP102" s="637">
        <f t="shared" si="250"/>
        <v>0</v>
      </c>
      <c r="BR102" s="637">
        <f t="shared" si="218"/>
        <v>0</v>
      </c>
      <c r="BS102" s="637">
        <f t="shared" si="219"/>
        <v>0</v>
      </c>
      <c r="BT102" s="637">
        <f t="shared" si="220"/>
        <v>0</v>
      </c>
      <c r="BU102" s="637">
        <f t="shared" si="221"/>
        <v>0</v>
      </c>
      <c r="BV102" s="637">
        <f t="shared" si="222"/>
        <v>3657000</v>
      </c>
      <c r="BW102" s="637">
        <f t="shared" si="223"/>
        <v>0</v>
      </c>
      <c r="BX102" s="637">
        <f t="shared" si="224"/>
        <v>3657000</v>
      </c>
      <c r="BZ102" s="1673"/>
      <c r="CA102" s="1674"/>
      <c r="CB102" s="1675">
        <f t="shared" si="291"/>
        <v>0</v>
      </c>
      <c r="CC102" s="1673">
        <f t="shared" si="282"/>
        <v>0</v>
      </c>
      <c r="CD102" s="1675">
        <f t="shared" si="283"/>
        <v>0</v>
      </c>
      <c r="CE102" s="1673">
        <f t="shared" si="284"/>
        <v>0</v>
      </c>
      <c r="CF102" s="1675">
        <f t="shared" si="285"/>
        <v>0</v>
      </c>
    </row>
    <row r="103" spans="1:84" ht="15.75" hidden="1" customHeight="1" outlineLevel="3" x14ac:dyDescent="0.25">
      <c r="A103" s="538" t="s">
        <v>1237</v>
      </c>
      <c r="B103" s="111" t="s">
        <v>1104</v>
      </c>
      <c r="C103" s="251"/>
      <c r="D103" s="251"/>
      <c r="E103" s="251"/>
      <c r="F103" s="536"/>
      <c r="G103" s="295"/>
      <c r="H103" s="295"/>
      <c r="I103" s="661"/>
      <c r="J103" s="661"/>
      <c r="K103" s="295" t="s">
        <v>780</v>
      </c>
      <c r="L103" s="661"/>
      <c r="M103" s="646"/>
      <c r="N103" s="653" t="s">
        <v>733</v>
      </c>
      <c r="O103" s="580"/>
      <c r="P103" s="643"/>
      <c r="Q103" s="722"/>
      <c r="R103" s="653"/>
      <c r="S103" s="646"/>
      <c r="T103" s="634" t="s">
        <v>300</v>
      </c>
      <c r="U103" s="635">
        <v>1</v>
      </c>
      <c r="V103" s="644"/>
      <c r="W103" s="636"/>
      <c r="X103" s="636"/>
      <c r="Y103" s="798">
        <v>3657000</v>
      </c>
      <c r="Z103" s="637">
        <f t="shared" si="286"/>
        <v>3657000</v>
      </c>
      <c r="AA103" s="779"/>
      <c r="AB103" s="778"/>
      <c r="AC103" s="637">
        <f t="shared" si="287"/>
        <v>3657000</v>
      </c>
      <c r="AD103" s="637"/>
      <c r="AE103" s="638">
        <f t="shared" si="288"/>
        <v>3657000</v>
      </c>
      <c r="AF103" s="646"/>
      <c r="AG103" s="637"/>
      <c r="AH103" s="637"/>
      <c r="AI103" s="637"/>
      <c r="AJ103" s="637"/>
      <c r="AK103" s="637">
        <f>+AC103</f>
        <v>3657000</v>
      </c>
      <c r="AL103" s="637">
        <f t="shared" si="289"/>
        <v>3657000</v>
      </c>
      <c r="AM103" s="819">
        <f t="shared" si="210"/>
        <v>0</v>
      </c>
      <c r="AN103" s="637"/>
      <c r="AO103" s="637"/>
      <c r="AP103" s="637"/>
      <c r="AQ103" s="637"/>
      <c r="AR103" s="637"/>
      <c r="AS103" s="637">
        <f t="shared" si="290"/>
        <v>0</v>
      </c>
      <c r="AT103" s="819"/>
      <c r="AU103" s="637">
        <f t="shared" si="212"/>
        <v>0</v>
      </c>
      <c r="AV103" s="637">
        <f t="shared" si="213"/>
        <v>0</v>
      </c>
      <c r="AW103" s="637">
        <f t="shared" si="214"/>
        <v>0</v>
      </c>
      <c r="AX103" s="637">
        <f t="shared" si="215"/>
        <v>0</v>
      </c>
      <c r="AY103" s="637">
        <f t="shared" si="216"/>
        <v>3657000</v>
      </c>
      <c r="AZ103" s="637">
        <f t="shared" si="217"/>
        <v>3657000</v>
      </c>
      <c r="BA103" s="774"/>
      <c r="BB103" s="637"/>
      <c r="BC103" s="637"/>
      <c r="BD103" s="637"/>
      <c r="BE103" s="637"/>
      <c r="BF103" s="637"/>
      <c r="BG103" s="637">
        <f>+AC103</f>
        <v>3657000</v>
      </c>
      <c r="BH103" s="637">
        <f t="shared" si="249"/>
        <v>3657000</v>
      </c>
      <c r="BI103" s="1549"/>
      <c r="BJ103" s="637"/>
      <c r="BK103" s="637"/>
      <c r="BL103" s="637"/>
      <c r="BM103" s="637"/>
      <c r="BN103" s="637"/>
      <c r="BO103" s="637">
        <f t="shared" si="256"/>
        <v>0</v>
      </c>
      <c r="BP103" s="637">
        <f t="shared" si="250"/>
        <v>0</v>
      </c>
      <c r="BR103" s="637">
        <f t="shared" si="218"/>
        <v>0</v>
      </c>
      <c r="BS103" s="637">
        <f t="shared" si="219"/>
        <v>0</v>
      </c>
      <c r="BT103" s="637">
        <f t="shared" si="220"/>
        <v>0</v>
      </c>
      <c r="BU103" s="637">
        <f t="shared" si="221"/>
        <v>0</v>
      </c>
      <c r="BV103" s="637">
        <f t="shared" si="222"/>
        <v>0</v>
      </c>
      <c r="BW103" s="637">
        <f t="shared" si="223"/>
        <v>3657000</v>
      </c>
      <c r="BX103" s="637">
        <f t="shared" si="224"/>
        <v>3657000</v>
      </c>
      <c r="BZ103" s="1673"/>
      <c r="CA103" s="1674"/>
      <c r="CB103" s="1675">
        <f t="shared" ref="CB103:CB119" si="292">+BZ103+CA103</f>
        <v>0</v>
      </c>
      <c r="CC103" s="1673">
        <f t="shared" ref="CC103:CC119" si="293">+BB103</f>
        <v>0</v>
      </c>
      <c r="CD103" s="1675">
        <f t="shared" ref="CD103:CD119" si="294">+BZ103-CC103</f>
        <v>0</v>
      </c>
      <c r="CE103" s="1673">
        <f t="shared" ref="CE103:CE119" si="295">+BJ103</f>
        <v>0</v>
      </c>
      <c r="CF103" s="1675">
        <f t="shared" ref="CF103:CF119" si="296">+CA103-CE103</f>
        <v>0</v>
      </c>
    </row>
    <row r="104" spans="1:84" ht="15.75" hidden="1" customHeight="1" outlineLevel="3" x14ac:dyDescent="0.25">
      <c r="A104" s="538" t="s">
        <v>1238</v>
      </c>
      <c r="B104" s="111" t="s">
        <v>1105</v>
      </c>
      <c r="C104" s="251"/>
      <c r="D104" s="251"/>
      <c r="E104" s="251"/>
      <c r="F104" s="536"/>
      <c r="G104" s="580" t="s">
        <v>780</v>
      </c>
      <c r="H104" s="580" t="s">
        <v>780</v>
      </c>
      <c r="I104" s="580" t="s">
        <v>780</v>
      </c>
      <c r="J104" s="580" t="s">
        <v>780</v>
      </c>
      <c r="K104" s="580" t="s">
        <v>780</v>
      </c>
      <c r="L104" s="580"/>
      <c r="M104" s="800"/>
      <c r="N104" s="581" t="s">
        <v>83</v>
      </c>
      <c r="O104" s="760" t="s">
        <v>13</v>
      </c>
      <c r="P104" s="646" t="s">
        <v>682</v>
      </c>
      <c r="Q104" s="722">
        <f>+'9.3.2_Det. PA'!E84</f>
        <v>19</v>
      </c>
      <c r="R104" s="582"/>
      <c r="S104" s="800"/>
      <c r="T104" s="582" t="s">
        <v>300</v>
      </c>
      <c r="U104" s="583">
        <v>1</v>
      </c>
      <c r="V104" s="583"/>
      <c r="W104" s="583"/>
      <c r="X104" s="583"/>
      <c r="Y104" s="584">
        <f>2830000-2405000+190000+100000</f>
        <v>715000</v>
      </c>
      <c r="Z104" s="585">
        <f>+Y104*U104</f>
        <v>715000</v>
      </c>
      <c r="AA104" s="586"/>
      <c r="AB104" s="801"/>
      <c r="AC104" s="587">
        <f>+Z104</f>
        <v>715000</v>
      </c>
      <c r="AD104" s="587"/>
      <c r="AE104" s="587">
        <f>SUM(AC104:AD104)</f>
        <v>715000</v>
      </c>
      <c r="AF104" s="802"/>
      <c r="AG104" s="587">
        <f>+$AE$104*20%</f>
        <v>143000</v>
      </c>
      <c r="AH104" s="587">
        <f>+$AE$104*60%</f>
        <v>429000</v>
      </c>
      <c r="AI104" s="587">
        <f>+$AE$104*20%</f>
        <v>143000</v>
      </c>
      <c r="AJ104" s="587"/>
      <c r="AK104" s="587"/>
      <c r="AL104" s="588">
        <f t="shared" ref="AL104" si="297">SUM(AG104:AK104)</f>
        <v>715000</v>
      </c>
      <c r="AM104" s="819">
        <f t="shared" si="210"/>
        <v>0</v>
      </c>
      <c r="AN104" s="587"/>
      <c r="AO104" s="587"/>
      <c r="AP104" s="587"/>
      <c r="AQ104" s="587"/>
      <c r="AR104" s="587"/>
      <c r="AS104" s="588">
        <f t="shared" ref="AS104" si="298">SUM(AN104:AR104)</f>
        <v>0</v>
      </c>
      <c r="AT104" s="819"/>
      <c r="AU104" s="587">
        <f t="shared" si="212"/>
        <v>143000</v>
      </c>
      <c r="AV104" s="587">
        <f t="shared" si="213"/>
        <v>429000</v>
      </c>
      <c r="AW104" s="587">
        <f t="shared" si="214"/>
        <v>143000</v>
      </c>
      <c r="AX104" s="587">
        <f t="shared" si="215"/>
        <v>0</v>
      </c>
      <c r="AY104" s="587">
        <f t="shared" si="216"/>
        <v>0</v>
      </c>
      <c r="AZ104" s="588">
        <f t="shared" si="217"/>
        <v>715000</v>
      </c>
      <c r="BA104" s="774"/>
      <c r="BB104" s="587"/>
      <c r="BC104" s="587"/>
      <c r="BD104" s="587">
        <f>+$AC$104*30%</f>
        <v>214500</v>
      </c>
      <c r="BE104" s="587">
        <f>+$AC$104*30%</f>
        <v>214500</v>
      </c>
      <c r="BF104" s="587">
        <f>+$AC$104*30%</f>
        <v>214500</v>
      </c>
      <c r="BG104" s="587">
        <f>+$AC$104*10%</f>
        <v>71500</v>
      </c>
      <c r="BH104" s="587">
        <f t="shared" si="249"/>
        <v>715000</v>
      </c>
      <c r="BI104" s="1549"/>
      <c r="BJ104" s="587"/>
      <c r="BK104" s="587"/>
      <c r="BL104" s="587"/>
      <c r="BM104" s="587"/>
      <c r="BN104" s="587"/>
      <c r="BO104" s="587">
        <f t="shared" si="256"/>
        <v>0</v>
      </c>
      <c r="BP104" s="587">
        <f t="shared" si="250"/>
        <v>0</v>
      </c>
      <c r="BR104" s="587">
        <f t="shared" si="218"/>
        <v>0</v>
      </c>
      <c r="BS104" s="587">
        <f t="shared" si="219"/>
        <v>0</v>
      </c>
      <c r="BT104" s="587">
        <f t="shared" si="220"/>
        <v>214500</v>
      </c>
      <c r="BU104" s="587">
        <f t="shared" si="221"/>
        <v>214500</v>
      </c>
      <c r="BV104" s="587">
        <f t="shared" si="222"/>
        <v>214500</v>
      </c>
      <c r="BW104" s="587">
        <f t="shared" si="223"/>
        <v>71500</v>
      </c>
      <c r="BX104" s="587">
        <f t="shared" si="224"/>
        <v>715000</v>
      </c>
      <c r="BZ104" s="1695"/>
      <c r="CA104" s="1696"/>
      <c r="CB104" s="1697">
        <f t="shared" si="292"/>
        <v>0</v>
      </c>
      <c r="CC104" s="1695">
        <f t="shared" si="293"/>
        <v>0</v>
      </c>
      <c r="CD104" s="1697">
        <f t="shared" si="294"/>
        <v>0</v>
      </c>
      <c r="CE104" s="1695">
        <f t="shared" si="295"/>
        <v>0</v>
      </c>
      <c r="CF104" s="1697">
        <f t="shared" si="296"/>
        <v>0</v>
      </c>
    </row>
    <row r="105" spans="1:84" s="685" customFormat="1" ht="15.75" customHeight="1" outlineLevel="1" collapsed="1" x14ac:dyDescent="0.25">
      <c r="A105" s="674" t="s">
        <v>895</v>
      </c>
      <c r="B105" s="258" t="s">
        <v>702</v>
      </c>
      <c r="C105" s="258"/>
      <c r="D105" s="258"/>
      <c r="E105" s="1592"/>
      <c r="F105" s="675" t="s">
        <v>827</v>
      </c>
      <c r="G105" s="676"/>
      <c r="H105" s="676"/>
      <c r="I105" s="677">
        <v>1</v>
      </c>
      <c r="J105" s="677"/>
      <c r="K105" s="676"/>
      <c r="L105" s="678"/>
      <c r="M105" s="785"/>
      <c r="N105" s="679"/>
      <c r="O105" s="679"/>
      <c r="P105" s="675"/>
      <c r="Q105" s="786"/>
      <c r="R105" s="679"/>
      <c r="S105" s="785"/>
      <c r="T105" s="680"/>
      <c r="U105" s="681"/>
      <c r="V105" s="682"/>
      <c r="W105" s="683"/>
      <c r="X105" s="683"/>
      <c r="Y105" s="681"/>
      <c r="Z105" s="684">
        <f>SUM(Z106:Z108)</f>
        <v>297000</v>
      </c>
      <c r="AA105" s="787"/>
      <c r="AB105" s="788"/>
      <c r="AC105" s="684">
        <f t="shared" ref="AC105:AE105" si="299">SUM(AC106:AC108)</f>
        <v>297000</v>
      </c>
      <c r="AD105" s="684">
        <f t="shared" si="299"/>
        <v>0</v>
      </c>
      <c r="AE105" s="684">
        <f t="shared" si="299"/>
        <v>297000</v>
      </c>
      <c r="AF105" s="785"/>
      <c r="AG105" s="684">
        <f t="shared" ref="AG105:AL105" si="300">SUM(AG106:AG108)</f>
        <v>207900</v>
      </c>
      <c r="AH105" s="684">
        <f t="shared" si="300"/>
        <v>89100</v>
      </c>
      <c r="AI105" s="684">
        <f t="shared" si="300"/>
        <v>0</v>
      </c>
      <c r="AJ105" s="684">
        <f t="shared" si="300"/>
        <v>0</v>
      </c>
      <c r="AK105" s="684">
        <f t="shared" si="300"/>
        <v>0</v>
      </c>
      <c r="AL105" s="684">
        <f t="shared" si="300"/>
        <v>297000</v>
      </c>
      <c r="AM105" s="819">
        <f t="shared" si="210"/>
        <v>0</v>
      </c>
      <c r="AN105" s="684">
        <f t="shared" ref="AN105:AS105" si="301">SUM(AN106:AN108)</f>
        <v>0</v>
      </c>
      <c r="AO105" s="684">
        <f t="shared" si="301"/>
        <v>0</v>
      </c>
      <c r="AP105" s="684">
        <f t="shared" si="301"/>
        <v>0</v>
      </c>
      <c r="AQ105" s="684">
        <f t="shared" si="301"/>
        <v>0</v>
      </c>
      <c r="AR105" s="684">
        <f t="shared" si="301"/>
        <v>0</v>
      </c>
      <c r="AS105" s="684">
        <f t="shared" si="301"/>
        <v>0</v>
      </c>
      <c r="AT105" s="819"/>
      <c r="AU105" s="684">
        <f t="shared" si="212"/>
        <v>207900</v>
      </c>
      <c r="AV105" s="684">
        <f t="shared" si="213"/>
        <v>89100</v>
      </c>
      <c r="AW105" s="684">
        <f t="shared" si="214"/>
        <v>0</v>
      </c>
      <c r="AX105" s="684">
        <f t="shared" si="215"/>
        <v>0</v>
      </c>
      <c r="AY105" s="684">
        <f t="shared" si="216"/>
        <v>0</v>
      </c>
      <c r="AZ105" s="684">
        <f t="shared" si="217"/>
        <v>297000</v>
      </c>
      <c r="BA105" s="774"/>
      <c r="BB105" s="684">
        <f t="shared" ref="BB105:BG105" si="302">SUM(BB106:BB108)</f>
        <v>0</v>
      </c>
      <c r="BC105" s="684">
        <f t="shared" si="302"/>
        <v>0</v>
      </c>
      <c r="BD105" s="684">
        <f t="shared" si="302"/>
        <v>297000</v>
      </c>
      <c r="BE105" s="684">
        <f t="shared" si="302"/>
        <v>0</v>
      </c>
      <c r="BF105" s="684">
        <f t="shared" si="302"/>
        <v>0</v>
      </c>
      <c r="BG105" s="684">
        <f t="shared" si="302"/>
        <v>0</v>
      </c>
      <c r="BH105" s="684">
        <f t="shared" si="249"/>
        <v>297000</v>
      </c>
      <c r="BI105" s="1549"/>
      <c r="BJ105" s="684">
        <f t="shared" ref="BJ105:BO105" si="303">SUM(BJ106:BJ108)</f>
        <v>0</v>
      </c>
      <c r="BK105" s="684">
        <f t="shared" si="303"/>
        <v>0</v>
      </c>
      <c r="BL105" s="684">
        <f t="shared" si="303"/>
        <v>0</v>
      </c>
      <c r="BM105" s="684">
        <f t="shared" si="303"/>
        <v>0</v>
      </c>
      <c r="BN105" s="684">
        <f t="shared" si="303"/>
        <v>0</v>
      </c>
      <c r="BO105" s="684">
        <f t="shared" si="256"/>
        <v>0</v>
      </c>
      <c r="BP105" s="684">
        <f t="shared" si="250"/>
        <v>0</v>
      </c>
      <c r="BQ105" s="1175"/>
      <c r="BR105" s="684">
        <f t="shared" si="218"/>
        <v>0</v>
      </c>
      <c r="BS105" s="684">
        <f t="shared" si="219"/>
        <v>0</v>
      </c>
      <c r="BT105" s="684">
        <f t="shared" si="220"/>
        <v>297000</v>
      </c>
      <c r="BU105" s="684">
        <f t="shared" si="221"/>
        <v>0</v>
      </c>
      <c r="BV105" s="684">
        <f t="shared" si="222"/>
        <v>0</v>
      </c>
      <c r="BW105" s="684">
        <f t="shared" si="223"/>
        <v>0</v>
      </c>
      <c r="BX105" s="684">
        <f t="shared" si="224"/>
        <v>297000</v>
      </c>
      <c r="BZ105" s="1689">
        <f>SUM(BZ106:BZ108)</f>
        <v>0</v>
      </c>
      <c r="CA105" s="684">
        <f>SUM(CA106:CA108)</f>
        <v>0</v>
      </c>
      <c r="CB105" s="1690">
        <f t="shared" si="292"/>
        <v>0</v>
      </c>
      <c r="CC105" s="1689">
        <f t="shared" si="293"/>
        <v>0</v>
      </c>
      <c r="CD105" s="1690">
        <f t="shared" si="294"/>
        <v>0</v>
      </c>
      <c r="CE105" s="1689">
        <f t="shared" si="295"/>
        <v>0</v>
      </c>
      <c r="CF105" s="1690">
        <f t="shared" si="296"/>
        <v>0</v>
      </c>
    </row>
    <row r="106" spans="1:84" ht="15.75" customHeight="1" outlineLevel="2" x14ac:dyDescent="0.25">
      <c r="A106" s="538" t="s">
        <v>1239</v>
      </c>
      <c r="B106" s="111" t="s">
        <v>700</v>
      </c>
      <c r="C106" s="111"/>
      <c r="D106" s="111"/>
      <c r="E106" s="111"/>
      <c r="F106" s="536"/>
      <c r="G106" s="295" t="s">
        <v>780</v>
      </c>
      <c r="H106" s="295" t="s">
        <v>780</v>
      </c>
      <c r="I106" s="295" t="s">
        <v>780</v>
      </c>
      <c r="J106" s="632"/>
      <c r="K106" s="632"/>
      <c r="L106" s="661"/>
      <c r="M106" s="646"/>
      <c r="N106" s="664" t="s">
        <v>141</v>
      </c>
      <c r="O106" s="580" t="s">
        <v>13</v>
      </c>
      <c r="P106" s="643" t="s">
        <v>487</v>
      </c>
      <c r="Q106" s="640">
        <f>+'9.3.2_Det. PA'!F27</f>
        <v>4</v>
      </c>
      <c r="R106" s="653"/>
      <c r="S106" s="646"/>
      <c r="T106" s="634" t="s">
        <v>300</v>
      </c>
      <c r="U106" s="635">
        <v>1</v>
      </c>
      <c r="V106" s="651"/>
      <c r="W106" s="636"/>
      <c r="X106" s="636"/>
      <c r="Y106" s="635">
        <v>75000</v>
      </c>
      <c r="Z106" s="637">
        <f t="shared" si="247"/>
        <v>75000</v>
      </c>
      <c r="AA106" s="779"/>
      <c r="AB106" s="778"/>
      <c r="AC106" s="637">
        <f>+Z106</f>
        <v>75000</v>
      </c>
      <c r="AD106" s="637"/>
      <c r="AE106" s="638">
        <f>SUM(AC106:AD106)</f>
        <v>75000</v>
      </c>
      <c r="AF106" s="646"/>
      <c r="AG106" s="637">
        <f>+AC106*70%</f>
        <v>52500</v>
      </c>
      <c r="AH106" s="637">
        <f>+AC106*30%</f>
        <v>22500</v>
      </c>
      <c r="AI106" s="637"/>
      <c r="AJ106" s="637"/>
      <c r="AK106" s="637"/>
      <c r="AL106" s="637">
        <f t="shared" ref="AL106:AL108" si="304">SUM(AG106:AK106)</f>
        <v>75000</v>
      </c>
      <c r="AM106" s="819">
        <f t="shared" si="210"/>
        <v>0</v>
      </c>
      <c r="AN106" s="637"/>
      <c r="AO106" s="637"/>
      <c r="AP106" s="637"/>
      <c r="AQ106" s="637"/>
      <c r="AR106" s="637"/>
      <c r="AS106" s="637">
        <f t="shared" ref="AS106:AS108" si="305">SUM(AN106:AR106)</f>
        <v>0</v>
      </c>
      <c r="AT106" s="819"/>
      <c r="AU106" s="637">
        <f t="shared" si="212"/>
        <v>52500</v>
      </c>
      <c r="AV106" s="637">
        <f t="shared" si="213"/>
        <v>22500</v>
      </c>
      <c r="AW106" s="637">
        <f t="shared" si="214"/>
        <v>0</v>
      </c>
      <c r="AX106" s="637">
        <f t="shared" si="215"/>
        <v>0</v>
      </c>
      <c r="AY106" s="637">
        <f t="shared" si="216"/>
        <v>0</v>
      </c>
      <c r="AZ106" s="637">
        <f t="shared" si="217"/>
        <v>75000</v>
      </c>
      <c r="BA106" s="774"/>
      <c r="BB106" s="637"/>
      <c r="BC106" s="637"/>
      <c r="BD106" s="637">
        <f>+AC106</f>
        <v>75000</v>
      </c>
      <c r="BE106" s="637"/>
      <c r="BF106" s="637"/>
      <c r="BG106" s="637"/>
      <c r="BH106" s="637">
        <f t="shared" si="249"/>
        <v>75000</v>
      </c>
      <c r="BI106" s="1549"/>
      <c r="BJ106" s="637"/>
      <c r="BK106" s="637"/>
      <c r="BL106" s="637"/>
      <c r="BM106" s="637"/>
      <c r="BN106" s="637"/>
      <c r="BO106" s="637">
        <f t="shared" si="256"/>
        <v>0</v>
      </c>
      <c r="BP106" s="637">
        <f t="shared" si="250"/>
        <v>0</v>
      </c>
      <c r="BR106" s="637">
        <f t="shared" si="218"/>
        <v>0</v>
      </c>
      <c r="BS106" s="637">
        <f t="shared" si="219"/>
        <v>0</v>
      </c>
      <c r="BT106" s="637">
        <f t="shared" si="220"/>
        <v>75000</v>
      </c>
      <c r="BU106" s="637">
        <f t="shared" si="221"/>
        <v>0</v>
      </c>
      <c r="BV106" s="637">
        <f t="shared" si="222"/>
        <v>0</v>
      </c>
      <c r="BW106" s="637">
        <f t="shared" si="223"/>
        <v>0</v>
      </c>
      <c r="BX106" s="637">
        <f t="shared" si="224"/>
        <v>75000</v>
      </c>
      <c r="BZ106" s="1673"/>
      <c r="CA106" s="1674"/>
      <c r="CB106" s="1675">
        <f t="shared" si="292"/>
        <v>0</v>
      </c>
      <c r="CC106" s="1673">
        <f t="shared" si="293"/>
        <v>0</v>
      </c>
      <c r="CD106" s="1675">
        <f t="shared" si="294"/>
        <v>0</v>
      </c>
      <c r="CE106" s="1673">
        <f t="shared" si="295"/>
        <v>0</v>
      </c>
      <c r="CF106" s="1675">
        <f t="shared" si="296"/>
        <v>0</v>
      </c>
    </row>
    <row r="107" spans="1:84" ht="15.75" customHeight="1" outlineLevel="2" x14ac:dyDescent="0.25">
      <c r="A107" s="538" t="s">
        <v>1240</v>
      </c>
      <c r="B107" s="111" t="s">
        <v>693</v>
      </c>
      <c r="C107" s="111"/>
      <c r="D107" s="111"/>
      <c r="E107" s="111"/>
      <c r="F107" s="536"/>
      <c r="G107" s="295" t="s">
        <v>780</v>
      </c>
      <c r="H107" s="295" t="s">
        <v>780</v>
      </c>
      <c r="I107" s="295" t="s">
        <v>780</v>
      </c>
      <c r="J107" s="632"/>
      <c r="K107" s="632"/>
      <c r="L107" s="661"/>
      <c r="M107" s="646"/>
      <c r="N107" s="664" t="s">
        <v>141</v>
      </c>
      <c r="O107" s="580" t="s">
        <v>13</v>
      </c>
      <c r="P107" s="643" t="s">
        <v>487</v>
      </c>
      <c r="Q107" s="640">
        <f>+'9.3.2_Det. PA'!F27</f>
        <v>4</v>
      </c>
      <c r="R107" s="653"/>
      <c r="S107" s="646"/>
      <c r="T107" s="634" t="s">
        <v>300</v>
      </c>
      <c r="U107" s="635">
        <v>1</v>
      </c>
      <c r="V107" s="651"/>
      <c r="W107" s="636"/>
      <c r="X107" s="636"/>
      <c r="Y107" s="635">
        <v>200000</v>
      </c>
      <c r="Z107" s="637">
        <f t="shared" si="247"/>
        <v>200000</v>
      </c>
      <c r="AA107" s="779"/>
      <c r="AB107" s="778"/>
      <c r="AC107" s="637">
        <f>+Z107</f>
        <v>200000</v>
      </c>
      <c r="AD107" s="637"/>
      <c r="AE107" s="638">
        <f>SUM(AC107:AD107)</f>
        <v>200000</v>
      </c>
      <c r="AF107" s="646"/>
      <c r="AG107" s="637">
        <f>+AC107*70%</f>
        <v>140000</v>
      </c>
      <c r="AH107" s="637">
        <f>+AC107*30%</f>
        <v>60000</v>
      </c>
      <c r="AI107" s="637"/>
      <c r="AJ107" s="637"/>
      <c r="AK107" s="637"/>
      <c r="AL107" s="637">
        <f t="shared" si="304"/>
        <v>200000</v>
      </c>
      <c r="AM107" s="819">
        <f t="shared" si="210"/>
        <v>0</v>
      </c>
      <c r="AN107" s="637"/>
      <c r="AO107" s="637"/>
      <c r="AP107" s="637"/>
      <c r="AQ107" s="637"/>
      <c r="AR107" s="637"/>
      <c r="AS107" s="637">
        <f t="shared" si="305"/>
        <v>0</v>
      </c>
      <c r="AT107" s="819"/>
      <c r="AU107" s="637">
        <f t="shared" si="212"/>
        <v>140000</v>
      </c>
      <c r="AV107" s="637">
        <f t="shared" si="213"/>
        <v>60000</v>
      </c>
      <c r="AW107" s="637">
        <f t="shared" si="214"/>
        <v>0</v>
      </c>
      <c r="AX107" s="637">
        <f t="shared" si="215"/>
        <v>0</v>
      </c>
      <c r="AY107" s="637">
        <f t="shared" si="216"/>
        <v>0</v>
      </c>
      <c r="AZ107" s="637">
        <f t="shared" si="217"/>
        <v>200000</v>
      </c>
      <c r="BA107" s="774"/>
      <c r="BB107" s="637"/>
      <c r="BC107" s="637"/>
      <c r="BD107" s="637">
        <f t="shared" ref="BD107:BD108" si="306">+AC107</f>
        <v>200000</v>
      </c>
      <c r="BE107" s="637"/>
      <c r="BF107" s="637"/>
      <c r="BG107" s="637"/>
      <c r="BH107" s="637">
        <f t="shared" si="249"/>
        <v>200000</v>
      </c>
      <c r="BI107" s="1549"/>
      <c r="BJ107" s="637"/>
      <c r="BK107" s="637"/>
      <c r="BL107" s="637"/>
      <c r="BM107" s="637"/>
      <c r="BN107" s="637"/>
      <c r="BO107" s="637">
        <f t="shared" si="256"/>
        <v>0</v>
      </c>
      <c r="BP107" s="637">
        <f t="shared" si="250"/>
        <v>0</v>
      </c>
      <c r="BR107" s="637">
        <f t="shared" si="218"/>
        <v>0</v>
      </c>
      <c r="BS107" s="637">
        <f t="shared" si="219"/>
        <v>0</v>
      </c>
      <c r="BT107" s="637">
        <f t="shared" si="220"/>
        <v>200000</v>
      </c>
      <c r="BU107" s="637">
        <f t="shared" si="221"/>
        <v>0</v>
      </c>
      <c r="BV107" s="637">
        <f t="shared" si="222"/>
        <v>0</v>
      </c>
      <c r="BW107" s="637">
        <f t="shared" si="223"/>
        <v>0</v>
      </c>
      <c r="BX107" s="637">
        <f t="shared" si="224"/>
        <v>200000</v>
      </c>
      <c r="BZ107" s="1673"/>
      <c r="CA107" s="1674"/>
      <c r="CB107" s="1675">
        <f t="shared" si="292"/>
        <v>0</v>
      </c>
      <c r="CC107" s="1673">
        <f t="shared" si="293"/>
        <v>0</v>
      </c>
      <c r="CD107" s="1675">
        <f t="shared" si="294"/>
        <v>0</v>
      </c>
      <c r="CE107" s="1673">
        <f t="shared" si="295"/>
        <v>0</v>
      </c>
      <c r="CF107" s="1675">
        <f t="shared" si="296"/>
        <v>0</v>
      </c>
    </row>
    <row r="108" spans="1:84" ht="15.75" customHeight="1" outlineLevel="2" x14ac:dyDescent="0.25">
      <c r="A108" s="538" t="s">
        <v>1241</v>
      </c>
      <c r="B108" s="111" t="s">
        <v>762</v>
      </c>
      <c r="C108" s="251"/>
      <c r="D108" s="251"/>
      <c r="E108" s="251"/>
      <c r="F108" s="536"/>
      <c r="G108" s="295" t="s">
        <v>780</v>
      </c>
      <c r="H108" s="295" t="s">
        <v>780</v>
      </c>
      <c r="I108" s="295" t="s">
        <v>780</v>
      </c>
      <c r="J108" s="661"/>
      <c r="K108" s="661"/>
      <c r="L108" s="661"/>
      <c r="M108" s="646"/>
      <c r="N108" s="653" t="s">
        <v>758</v>
      </c>
      <c r="O108" s="580" t="s">
        <v>13</v>
      </c>
      <c r="P108" s="643" t="s">
        <v>760</v>
      </c>
      <c r="Q108" s="722" t="s">
        <v>1106</v>
      </c>
      <c r="R108" s="653" t="s">
        <v>759</v>
      </c>
      <c r="S108" s="646"/>
      <c r="T108" s="634" t="s">
        <v>766</v>
      </c>
      <c r="U108" s="697">
        <v>8</v>
      </c>
      <c r="V108" s="651"/>
      <c r="W108" s="636"/>
      <c r="X108" s="636"/>
      <c r="Y108" s="635"/>
      <c r="Z108" s="637">
        <f>+(Z106+Z107)*8%</f>
        <v>22000</v>
      </c>
      <c r="AA108" s="779"/>
      <c r="AB108" s="778"/>
      <c r="AC108" s="637">
        <f>+Z108</f>
        <v>22000</v>
      </c>
      <c r="AD108" s="637"/>
      <c r="AE108" s="638">
        <f>SUM(AC108:AD108)</f>
        <v>22000</v>
      </c>
      <c r="AF108" s="646"/>
      <c r="AG108" s="637">
        <f>+AC108*70%</f>
        <v>15399.999999999998</v>
      </c>
      <c r="AH108" s="637">
        <f>+AC108*30%</f>
        <v>6600</v>
      </c>
      <c r="AI108" s="637"/>
      <c r="AJ108" s="637"/>
      <c r="AK108" s="637"/>
      <c r="AL108" s="637">
        <f t="shared" si="304"/>
        <v>22000</v>
      </c>
      <c r="AM108" s="819">
        <f t="shared" si="210"/>
        <v>0</v>
      </c>
      <c r="AN108" s="637"/>
      <c r="AO108" s="637"/>
      <c r="AP108" s="637"/>
      <c r="AQ108" s="637"/>
      <c r="AR108" s="637"/>
      <c r="AS108" s="637">
        <f t="shared" si="305"/>
        <v>0</v>
      </c>
      <c r="AT108" s="819"/>
      <c r="AU108" s="637">
        <f t="shared" si="212"/>
        <v>15399.999999999998</v>
      </c>
      <c r="AV108" s="637">
        <f t="shared" si="213"/>
        <v>6600</v>
      </c>
      <c r="AW108" s="637">
        <f t="shared" si="214"/>
        <v>0</v>
      </c>
      <c r="AX108" s="637">
        <f t="shared" si="215"/>
        <v>0</v>
      </c>
      <c r="AY108" s="637">
        <f t="shared" si="216"/>
        <v>0</v>
      </c>
      <c r="AZ108" s="637">
        <f t="shared" si="217"/>
        <v>22000</v>
      </c>
      <c r="BA108" s="774"/>
      <c r="BB108" s="637"/>
      <c r="BC108" s="637"/>
      <c r="BD108" s="637">
        <f t="shared" si="306"/>
        <v>22000</v>
      </c>
      <c r="BE108" s="637"/>
      <c r="BF108" s="637"/>
      <c r="BG108" s="637"/>
      <c r="BH108" s="637">
        <f t="shared" si="249"/>
        <v>22000</v>
      </c>
      <c r="BI108" s="1549"/>
      <c r="BJ108" s="637"/>
      <c r="BK108" s="637"/>
      <c r="BL108" s="637"/>
      <c r="BM108" s="637"/>
      <c r="BN108" s="637"/>
      <c r="BO108" s="637">
        <f t="shared" si="256"/>
        <v>0</v>
      </c>
      <c r="BP108" s="637">
        <f t="shared" si="250"/>
        <v>0</v>
      </c>
      <c r="BR108" s="637">
        <f t="shared" si="218"/>
        <v>0</v>
      </c>
      <c r="BS108" s="637">
        <f t="shared" si="219"/>
        <v>0</v>
      </c>
      <c r="BT108" s="637">
        <f t="shared" si="220"/>
        <v>22000</v>
      </c>
      <c r="BU108" s="637">
        <f t="shared" si="221"/>
        <v>0</v>
      </c>
      <c r="BV108" s="637">
        <f t="shared" si="222"/>
        <v>0</v>
      </c>
      <c r="BW108" s="637">
        <f t="shared" si="223"/>
        <v>0</v>
      </c>
      <c r="BX108" s="637">
        <f t="shared" si="224"/>
        <v>22000</v>
      </c>
      <c r="BZ108" s="1673"/>
      <c r="CA108" s="1674"/>
      <c r="CB108" s="1675">
        <f t="shared" si="292"/>
        <v>0</v>
      </c>
      <c r="CC108" s="1673">
        <f t="shared" si="293"/>
        <v>0</v>
      </c>
      <c r="CD108" s="1675">
        <f t="shared" si="294"/>
        <v>0</v>
      </c>
      <c r="CE108" s="1673">
        <f t="shared" si="295"/>
        <v>0</v>
      </c>
      <c r="CF108" s="1675">
        <f t="shared" si="296"/>
        <v>0</v>
      </c>
    </row>
    <row r="109" spans="1:84" s="685" customFormat="1" ht="15.75" customHeight="1" outlineLevel="1" x14ac:dyDescent="0.25">
      <c r="A109" s="674" t="s">
        <v>1233</v>
      </c>
      <c r="B109" s="258" t="s">
        <v>750</v>
      </c>
      <c r="C109" s="258"/>
      <c r="D109" s="258"/>
      <c r="E109" s="1592"/>
      <c r="F109" s="675"/>
      <c r="G109" s="676"/>
      <c r="H109" s="676"/>
      <c r="I109" s="677">
        <v>1</v>
      </c>
      <c r="J109" s="677"/>
      <c r="K109" s="676"/>
      <c r="L109" s="678">
        <f>SUM(G109:K109)</f>
        <v>1</v>
      </c>
      <c r="M109" s="785"/>
      <c r="N109" s="679"/>
      <c r="O109" s="679"/>
      <c r="P109" s="675"/>
      <c r="Q109" s="786"/>
      <c r="R109" s="679"/>
      <c r="S109" s="785"/>
      <c r="T109" s="680"/>
      <c r="U109" s="681"/>
      <c r="V109" s="682"/>
      <c r="W109" s="683"/>
      <c r="X109" s="683"/>
      <c r="Y109" s="723"/>
      <c r="Z109" s="684">
        <f>+Z110+Z114+Z115+Z117</f>
        <v>334800</v>
      </c>
      <c r="AA109" s="803"/>
      <c r="AB109" s="778"/>
      <c r="AC109" s="684">
        <f t="shared" ref="AC109:AE109" si="307">+AC110+AC114+AC115+AC117</f>
        <v>334800</v>
      </c>
      <c r="AD109" s="684">
        <f t="shared" si="307"/>
        <v>0</v>
      </c>
      <c r="AE109" s="684">
        <f t="shared" si="307"/>
        <v>334800</v>
      </c>
      <c r="AF109" s="785"/>
      <c r="AG109" s="684">
        <f t="shared" ref="AG109:AL109" si="308">+AG110+AG114+AG115+AG117</f>
        <v>234360</v>
      </c>
      <c r="AH109" s="684">
        <f t="shared" si="308"/>
        <v>100440</v>
      </c>
      <c r="AI109" s="684">
        <f t="shared" si="308"/>
        <v>0</v>
      </c>
      <c r="AJ109" s="684">
        <f t="shared" si="308"/>
        <v>0</v>
      </c>
      <c r="AK109" s="684">
        <f t="shared" si="308"/>
        <v>0</v>
      </c>
      <c r="AL109" s="684">
        <f t="shared" si="308"/>
        <v>334800</v>
      </c>
      <c r="AM109" s="819">
        <f t="shared" si="210"/>
        <v>0</v>
      </c>
      <c r="AN109" s="684">
        <f t="shared" ref="AN109:AS109" si="309">+AN110+AN114+AN115+AN117</f>
        <v>0</v>
      </c>
      <c r="AO109" s="684">
        <f t="shared" si="309"/>
        <v>0</v>
      </c>
      <c r="AP109" s="684">
        <f t="shared" si="309"/>
        <v>0</v>
      </c>
      <c r="AQ109" s="684">
        <f t="shared" si="309"/>
        <v>0</v>
      </c>
      <c r="AR109" s="684">
        <f t="shared" si="309"/>
        <v>0</v>
      </c>
      <c r="AS109" s="684">
        <f t="shared" si="309"/>
        <v>0</v>
      </c>
      <c r="AT109" s="819"/>
      <c r="AU109" s="684">
        <f t="shared" si="212"/>
        <v>234360</v>
      </c>
      <c r="AV109" s="684">
        <f t="shared" si="213"/>
        <v>100440</v>
      </c>
      <c r="AW109" s="684">
        <f t="shared" si="214"/>
        <v>0</v>
      </c>
      <c r="AX109" s="684">
        <f t="shared" si="215"/>
        <v>0</v>
      </c>
      <c r="AY109" s="684">
        <f t="shared" si="216"/>
        <v>0</v>
      </c>
      <c r="AZ109" s="684">
        <f t="shared" si="217"/>
        <v>334800</v>
      </c>
      <c r="BA109" s="774"/>
      <c r="BB109" s="684">
        <f t="shared" ref="BB109:BH109" si="310">+BB110+BB114+BB115+BB117</f>
        <v>0</v>
      </c>
      <c r="BC109" s="684">
        <f t="shared" si="310"/>
        <v>0</v>
      </c>
      <c r="BD109" s="684">
        <f t="shared" si="310"/>
        <v>318060</v>
      </c>
      <c r="BE109" s="684">
        <f t="shared" si="310"/>
        <v>16740</v>
      </c>
      <c r="BF109" s="684">
        <f t="shared" si="310"/>
        <v>0</v>
      </c>
      <c r="BG109" s="684">
        <f t="shared" si="310"/>
        <v>0</v>
      </c>
      <c r="BH109" s="684">
        <f t="shared" si="310"/>
        <v>334800</v>
      </c>
      <c r="BI109" s="1549"/>
      <c r="BJ109" s="684">
        <f t="shared" ref="BJ109:BO109" si="311">+BJ110+BJ114+BJ115+BJ117</f>
        <v>0</v>
      </c>
      <c r="BK109" s="684">
        <f t="shared" si="311"/>
        <v>0</v>
      </c>
      <c r="BL109" s="684">
        <f t="shared" si="311"/>
        <v>0</v>
      </c>
      <c r="BM109" s="684">
        <f t="shared" si="311"/>
        <v>0</v>
      </c>
      <c r="BN109" s="684">
        <f t="shared" si="311"/>
        <v>0</v>
      </c>
      <c r="BO109" s="684">
        <f t="shared" si="256"/>
        <v>0</v>
      </c>
      <c r="BP109" s="684">
        <f t="shared" si="250"/>
        <v>0</v>
      </c>
      <c r="BQ109" s="1175"/>
      <c r="BR109" s="684">
        <f t="shared" si="218"/>
        <v>0</v>
      </c>
      <c r="BS109" s="684">
        <f t="shared" si="219"/>
        <v>0</v>
      </c>
      <c r="BT109" s="684">
        <f t="shared" si="220"/>
        <v>318060</v>
      </c>
      <c r="BU109" s="684">
        <f t="shared" si="221"/>
        <v>16740</v>
      </c>
      <c r="BV109" s="684">
        <f t="shared" si="222"/>
        <v>0</v>
      </c>
      <c r="BW109" s="684">
        <f t="shared" si="223"/>
        <v>0</v>
      </c>
      <c r="BX109" s="684">
        <f t="shared" si="224"/>
        <v>334800</v>
      </c>
      <c r="BZ109" s="1689">
        <f t="shared" ref="BZ109:CA109" si="312">+BZ110+BZ114+BZ115+BZ117</f>
        <v>0</v>
      </c>
      <c r="CA109" s="684">
        <f t="shared" si="312"/>
        <v>0</v>
      </c>
      <c r="CB109" s="1690">
        <f t="shared" si="292"/>
        <v>0</v>
      </c>
      <c r="CC109" s="1689">
        <f t="shared" si="293"/>
        <v>0</v>
      </c>
      <c r="CD109" s="1690">
        <f t="shared" si="294"/>
        <v>0</v>
      </c>
      <c r="CE109" s="1689">
        <f t="shared" si="295"/>
        <v>0</v>
      </c>
      <c r="CF109" s="1690">
        <f t="shared" si="296"/>
        <v>0</v>
      </c>
    </row>
    <row r="110" spans="1:84" s="602" customFormat="1" ht="15.75" customHeight="1" outlineLevel="2" x14ac:dyDescent="0.25">
      <c r="A110" s="538" t="s">
        <v>1242</v>
      </c>
      <c r="B110" s="111" t="s">
        <v>616</v>
      </c>
      <c r="C110" s="111"/>
      <c r="D110" s="111"/>
      <c r="E110" s="111"/>
      <c r="F110" s="646"/>
      <c r="G110" s="295" t="s">
        <v>780</v>
      </c>
      <c r="H110" s="295" t="s">
        <v>780</v>
      </c>
      <c r="I110" s="295" t="s">
        <v>780</v>
      </c>
      <c r="J110" s="696"/>
      <c r="K110" s="696"/>
      <c r="L110" s="640"/>
      <c r="M110" s="646"/>
      <c r="N110" s="664" t="s">
        <v>141</v>
      </c>
      <c r="O110" s="643" t="s">
        <v>13</v>
      </c>
      <c r="P110" s="580" t="s">
        <v>487</v>
      </c>
      <c r="Q110" s="722">
        <v>2</v>
      </c>
      <c r="R110" s="653"/>
      <c r="S110" s="646"/>
      <c r="T110" s="634"/>
      <c r="U110" s="635"/>
      <c r="V110" s="651"/>
      <c r="W110" s="636"/>
      <c r="X110" s="636"/>
      <c r="Y110" s="635"/>
      <c r="Z110" s="637">
        <f>SUM(Z111:Z113)</f>
        <v>220000</v>
      </c>
      <c r="AA110" s="791"/>
      <c r="AB110" s="778"/>
      <c r="AC110" s="637">
        <f t="shared" ref="AC110:AE110" si="313">SUM(AC111:AC113)</f>
        <v>220000</v>
      </c>
      <c r="AD110" s="637">
        <f t="shared" si="313"/>
        <v>0</v>
      </c>
      <c r="AE110" s="637">
        <f t="shared" si="313"/>
        <v>220000</v>
      </c>
      <c r="AF110" s="646"/>
      <c r="AG110" s="637">
        <f t="shared" ref="AG110:AK110" si="314">SUM(AG111:AG113)</f>
        <v>154000</v>
      </c>
      <c r="AH110" s="637">
        <f t="shared" si="314"/>
        <v>66000</v>
      </c>
      <c r="AI110" s="637">
        <f t="shared" si="314"/>
        <v>0</v>
      </c>
      <c r="AJ110" s="637">
        <f t="shared" si="314"/>
        <v>0</v>
      </c>
      <c r="AK110" s="637">
        <f t="shared" si="314"/>
        <v>0</v>
      </c>
      <c r="AL110" s="637">
        <f t="shared" ref="AL110" si="315">SUM(AL111:AL113)</f>
        <v>220000</v>
      </c>
      <c r="AM110" s="819">
        <f t="shared" si="210"/>
        <v>0</v>
      </c>
      <c r="AN110" s="637"/>
      <c r="AO110" s="637"/>
      <c r="AP110" s="637"/>
      <c r="AQ110" s="637"/>
      <c r="AR110" s="637"/>
      <c r="AS110" s="637">
        <f t="shared" ref="AS110" si="316">SUM(AS111:AS113)</f>
        <v>0</v>
      </c>
      <c r="AT110" s="819"/>
      <c r="AU110" s="637">
        <f t="shared" si="212"/>
        <v>154000</v>
      </c>
      <c r="AV110" s="637">
        <f t="shared" si="213"/>
        <v>66000</v>
      </c>
      <c r="AW110" s="637">
        <f t="shared" si="214"/>
        <v>0</v>
      </c>
      <c r="AX110" s="637">
        <f t="shared" si="215"/>
        <v>0</v>
      </c>
      <c r="AY110" s="637">
        <f t="shared" si="216"/>
        <v>0</v>
      </c>
      <c r="AZ110" s="637">
        <f t="shared" si="217"/>
        <v>220000</v>
      </c>
      <c r="BA110" s="774"/>
      <c r="BB110" s="637">
        <f t="shared" ref="BB110:BG110" si="317">SUM(BB111:BB113)</f>
        <v>0</v>
      </c>
      <c r="BC110" s="637">
        <f t="shared" si="317"/>
        <v>0</v>
      </c>
      <c r="BD110" s="637">
        <f t="shared" si="317"/>
        <v>209000</v>
      </c>
      <c r="BE110" s="637">
        <f t="shared" si="317"/>
        <v>11000</v>
      </c>
      <c r="BF110" s="637">
        <f t="shared" si="317"/>
        <v>0</v>
      </c>
      <c r="BG110" s="637">
        <f t="shared" si="317"/>
        <v>0</v>
      </c>
      <c r="BH110" s="637">
        <f t="shared" si="249"/>
        <v>220000</v>
      </c>
      <c r="BI110" s="1549"/>
      <c r="BJ110" s="637">
        <f t="shared" ref="BJ110:BO110" si="318">SUM(BJ111:BJ113)</f>
        <v>0</v>
      </c>
      <c r="BK110" s="637">
        <f t="shared" si="318"/>
        <v>0</v>
      </c>
      <c r="BL110" s="637">
        <f t="shared" si="318"/>
        <v>0</v>
      </c>
      <c r="BM110" s="637">
        <f t="shared" si="318"/>
        <v>0</v>
      </c>
      <c r="BN110" s="637">
        <f t="shared" si="318"/>
        <v>0</v>
      </c>
      <c r="BO110" s="637">
        <f t="shared" si="256"/>
        <v>0</v>
      </c>
      <c r="BP110" s="637">
        <f t="shared" si="250"/>
        <v>0</v>
      </c>
      <c r="BR110" s="637">
        <f t="shared" si="218"/>
        <v>0</v>
      </c>
      <c r="BS110" s="637">
        <f t="shared" si="219"/>
        <v>0</v>
      </c>
      <c r="BT110" s="637">
        <f t="shared" si="220"/>
        <v>209000</v>
      </c>
      <c r="BU110" s="637">
        <f t="shared" si="221"/>
        <v>11000</v>
      </c>
      <c r="BV110" s="637">
        <f t="shared" si="222"/>
        <v>0</v>
      </c>
      <c r="BW110" s="637">
        <f t="shared" si="223"/>
        <v>0</v>
      </c>
      <c r="BX110" s="637">
        <f t="shared" si="224"/>
        <v>220000</v>
      </c>
      <c r="BZ110" s="1673">
        <f t="shared" ref="BZ110:CA110" si="319">SUM(BZ111:BZ113)</f>
        <v>0</v>
      </c>
      <c r="CA110" s="1674">
        <f t="shared" si="319"/>
        <v>0</v>
      </c>
      <c r="CB110" s="1675">
        <f t="shared" si="292"/>
        <v>0</v>
      </c>
      <c r="CC110" s="1673">
        <f t="shared" si="293"/>
        <v>0</v>
      </c>
      <c r="CD110" s="1675">
        <f t="shared" si="294"/>
        <v>0</v>
      </c>
      <c r="CE110" s="1673">
        <f t="shared" si="295"/>
        <v>0</v>
      </c>
      <c r="CF110" s="1675">
        <f t="shared" si="296"/>
        <v>0</v>
      </c>
    </row>
    <row r="111" spans="1:84" ht="15.75" hidden="1" customHeight="1" outlineLevel="3" x14ac:dyDescent="0.25">
      <c r="A111" s="538" t="s">
        <v>832</v>
      </c>
      <c r="B111" s="264" t="s">
        <v>1094</v>
      </c>
      <c r="C111" s="264"/>
      <c r="D111" s="264"/>
      <c r="E111" s="251"/>
      <c r="F111" s="536"/>
      <c r="G111" s="632"/>
      <c r="H111" s="632"/>
      <c r="I111" s="632"/>
      <c r="J111" s="632"/>
      <c r="K111" s="632"/>
      <c r="L111" s="661"/>
      <c r="M111" s="646"/>
      <c r="N111" s="653"/>
      <c r="O111" s="653"/>
      <c r="P111" s="643"/>
      <c r="Q111" s="640"/>
      <c r="R111" s="653"/>
      <c r="S111" s="646"/>
      <c r="T111" s="634" t="s">
        <v>300</v>
      </c>
      <c r="U111" s="635">
        <v>1</v>
      </c>
      <c r="V111" s="651"/>
      <c r="W111" s="636"/>
      <c r="X111" s="636"/>
      <c r="Y111" s="635">
        <f>+'Contrapartida local'!C30</f>
        <v>85000</v>
      </c>
      <c r="Z111" s="637">
        <f t="shared" si="247"/>
        <v>85000</v>
      </c>
      <c r="AA111" s="779"/>
      <c r="AB111" s="778"/>
      <c r="AC111" s="637">
        <f t="shared" ref="AC111:AC117" si="320">+Z111</f>
        <v>85000</v>
      </c>
      <c r="AD111" s="637"/>
      <c r="AE111" s="638">
        <f>SUM(AC111:AD111)</f>
        <v>85000</v>
      </c>
      <c r="AF111" s="646"/>
      <c r="AG111" s="637">
        <f>+AC111*70%</f>
        <v>59499.999999999993</v>
      </c>
      <c r="AH111" s="637">
        <f>+AC111*30%</f>
        <v>25500</v>
      </c>
      <c r="AI111" s="637"/>
      <c r="AJ111" s="637"/>
      <c r="AK111" s="637"/>
      <c r="AL111" s="637">
        <f t="shared" ref="AL111:AL114" si="321">SUM(AG111:AK111)</f>
        <v>85000</v>
      </c>
      <c r="AM111" s="819">
        <f t="shared" si="210"/>
        <v>0</v>
      </c>
      <c r="AN111" s="637"/>
      <c r="AO111" s="637"/>
      <c r="AP111" s="637"/>
      <c r="AQ111" s="637"/>
      <c r="AR111" s="637"/>
      <c r="AS111" s="637">
        <f t="shared" ref="AS111:AS114" si="322">SUM(AN111:AR111)</f>
        <v>0</v>
      </c>
      <c r="AT111" s="819"/>
      <c r="AU111" s="637">
        <f t="shared" si="212"/>
        <v>59499.999999999993</v>
      </c>
      <c r="AV111" s="637">
        <f t="shared" si="213"/>
        <v>25500</v>
      </c>
      <c r="AW111" s="637">
        <f t="shared" si="214"/>
        <v>0</v>
      </c>
      <c r="AX111" s="637">
        <f t="shared" si="215"/>
        <v>0</v>
      </c>
      <c r="AY111" s="637">
        <f t="shared" si="216"/>
        <v>0</v>
      </c>
      <c r="AZ111" s="637">
        <f t="shared" si="217"/>
        <v>85000</v>
      </c>
      <c r="BA111" s="774"/>
      <c r="BB111" s="637"/>
      <c r="BC111" s="637"/>
      <c r="BD111" s="637">
        <f>+$AC$111*95%</f>
        <v>80750</v>
      </c>
      <c r="BE111" s="637">
        <f>+AC111*5%</f>
        <v>4250</v>
      </c>
      <c r="BF111" s="637"/>
      <c r="BG111" s="637"/>
      <c r="BH111" s="637">
        <f t="shared" si="249"/>
        <v>85000</v>
      </c>
      <c r="BI111" s="1549"/>
      <c r="BJ111" s="637"/>
      <c r="BK111" s="637"/>
      <c r="BL111" s="637"/>
      <c r="BM111" s="637"/>
      <c r="BN111" s="637"/>
      <c r="BO111" s="637">
        <f t="shared" si="256"/>
        <v>0</v>
      </c>
      <c r="BP111" s="637">
        <f t="shared" si="250"/>
        <v>0</v>
      </c>
      <c r="BR111" s="637">
        <f t="shared" si="218"/>
        <v>0</v>
      </c>
      <c r="BS111" s="637">
        <f t="shared" si="219"/>
        <v>0</v>
      </c>
      <c r="BT111" s="637">
        <f t="shared" si="220"/>
        <v>80750</v>
      </c>
      <c r="BU111" s="637">
        <f t="shared" si="221"/>
        <v>4250</v>
      </c>
      <c r="BV111" s="637">
        <f t="shared" si="222"/>
        <v>0</v>
      </c>
      <c r="BW111" s="637">
        <f t="shared" si="223"/>
        <v>0</v>
      </c>
      <c r="BX111" s="637">
        <f t="shared" si="224"/>
        <v>85000</v>
      </c>
      <c r="BZ111" s="1673"/>
      <c r="CA111" s="1674"/>
      <c r="CB111" s="1675">
        <f t="shared" si="292"/>
        <v>0</v>
      </c>
      <c r="CC111" s="1673">
        <f t="shared" si="293"/>
        <v>0</v>
      </c>
      <c r="CD111" s="1675">
        <f t="shared" si="294"/>
        <v>0</v>
      </c>
      <c r="CE111" s="1673">
        <f t="shared" si="295"/>
        <v>0</v>
      </c>
      <c r="CF111" s="1675">
        <f t="shared" si="296"/>
        <v>0</v>
      </c>
    </row>
    <row r="112" spans="1:84" ht="15.75" hidden="1" customHeight="1" outlineLevel="3" x14ac:dyDescent="0.25">
      <c r="A112" s="538" t="s">
        <v>833</v>
      </c>
      <c r="B112" s="264" t="s">
        <v>483</v>
      </c>
      <c r="C112" s="264"/>
      <c r="D112" s="264"/>
      <c r="E112" s="251"/>
      <c r="F112" s="536"/>
      <c r="G112" s="632"/>
      <c r="H112" s="632"/>
      <c r="I112" s="632"/>
      <c r="J112" s="632"/>
      <c r="K112" s="632"/>
      <c r="L112" s="661"/>
      <c r="M112" s="646"/>
      <c r="N112" s="653"/>
      <c r="O112" s="653"/>
      <c r="P112" s="643"/>
      <c r="Q112" s="640"/>
      <c r="R112" s="653"/>
      <c r="S112" s="646"/>
      <c r="T112" s="634" t="s">
        <v>300</v>
      </c>
      <c r="U112" s="635">
        <v>1</v>
      </c>
      <c r="V112" s="651"/>
      <c r="W112" s="636"/>
      <c r="X112" s="636"/>
      <c r="Y112" s="635">
        <f>+'Contrapartida local'!C31</f>
        <v>65000</v>
      </c>
      <c r="Z112" s="637">
        <f t="shared" si="247"/>
        <v>65000</v>
      </c>
      <c r="AA112" s="779"/>
      <c r="AB112" s="778"/>
      <c r="AC112" s="637">
        <f t="shared" si="320"/>
        <v>65000</v>
      </c>
      <c r="AD112" s="637"/>
      <c r="AE112" s="638">
        <f>SUM(AC112:AD112)</f>
        <v>65000</v>
      </c>
      <c r="AF112" s="646"/>
      <c r="AG112" s="637">
        <f>+AC112*70%</f>
        <v>45500</v>
      </c>
      <c r="AH112" s="637">
        <f>+AC112*30%</f>
        <v>19500</v>
      </c>
      <c r="AI112" s="637"/>
      <c r="AJ112" s="637"/>
      <c r="AK112" s="637"/>
      <c r="AL112" s="637">
        <f t="shared" si="321"/>
        <v>65000</v>
      </c>
      <c r="AM112" s="819">
        <f t="shared" si="210"/>
        <v>0</v>
      </c>
      <c r="AN112" s="637"/>
      <c r="AO112" s="637"/>
      <c r="AP112" s="637"/>
      <c r="AQ112" s="637"/>
      <c r="AR112" s="637"/>
      <c r="AS112" s="637">
        <f t="shared" si="322"/>
        <v>0</v>
      </c>
      <c r="AT112" s="819"/>
      <c r="AU112" s="637">
        <f t="shared" si="212"/>
        <v>45500</v>
      </c>
      <c r="AV112" s="637">
        <f t="shared" si="213"/>
        <v>19500</v>
      </c>
      <c r="AW112" s="637">
        <f t="shared" si="214"/>
        <v>0</v>
      </c>
      <c r="AX112" s="637">
        <f t="shared" si="215"/>
        <v>0</v>
      </c>
      <c r="AY112" s="637">
        <f t="shared" si="216"/>
        <v>0</v>
      </c>
      <c r="AZ112" s="637">
        <f t="shared" si="217"/>
        <v>65000</v>
      </c>
      <c r="BA112" s="774"/>
      <c r="BB112" s="637"/>
      <c r="BC112" s="637"/>
      <c r="BD112" s="637">
        <f>+AC112*95%</f>
        <v>61750</v>
      </c>
      <c r="BE112" s="637">
        <f t="shared" ref="BE112:BE114" si="323">+AC112*5%</f>
        <v>3250</v>
      </c>
      <c r="BF112" s="637"/>
      <c r="BG112" s="637"/>
      <c r="BH112" s="637">
        <f t="shared" si="249"/>
        <v>65000</v>
      </c>
      <c r="BI112" s="1549"/>
      <c r="BJ112" s="637"/>
      <c r="BK112" s="637"/>
      <c r="BL112" s="637"/>
      <c r="BM112" s="637"/>
      <c r="BN112" s="637"/>
      <c r="BO112" s="637">
        <f t="shared" si="256"/>
        <v>0</v>
      </c>
      <c r="BP112" s="637">
        <f t="shared" si="250"/>
        <v>0</v>
      </c>
      <c r="BR112" s="637">
        <f t="shared" si="218"/>
        <v>0</v>
      </c>
      <c r="BS112" s="637">
        <f t="shared" si="219"/>
        <v>0</v>
      </c>
      <c r="BT112" s="637">
        <f t="shared" si="220"/>
        <v>61750</v>
      </c>
      <c r="BU112" s="637">
        <f t="shared" si="221"/>
        <v>3250</v>
      </c>
      <c r="BV112" s="637">
        <f t="shared" si="222"/>
        <v>0</v>
      </c>
      <c r="BW112" s="637">
        <f t="shared" si="223"/>
        <v>0</v>
      </c>
      <c r="BX112" s="637">
        <f t="shared" si="224"/>
        <v>65000</v>
      </c>
      <c r="BZ112" s="1673"/>
      <c r="CA112" s="1674"/>
      <c r="CB112" s="1675">
        <f t="shared" si="292"/>
        <v>0</v>
      </c>
      <c r="CC112" s="1673">
        <f t="shared" si="293"/>
        <v>0</v>
      </c>
      <c r="CD112" s="1675">
        <f t="shared" si="294"/>
        <v>0</v>
      </c>
      <c r="CE112" s="1673">
        <f t="shared" si="295"/>
        <v>0</v>
      </c>
      <c r="CF112" s="1675">
        <f t="shared" si="296"/>
        <v>0</v>
      </c>
    </row>
    <row r="113" spans="1:84" ht="15.75" hidden="1" customHeight="1" outlineLevel="3" x14ac:dyDescent="0.25">
      <c r="A113" s="538" t="s">
        <v>834</v>
      </c>
      <c r="B113" s="264" t="s">
        <v>1095</v>
      </c>
      <c r="C113" s="264"/>
      <c r="D113" s="264"/>
      <c r="E113" s="251"/>
      <c r="F113" s="536"/>
      <c r="G113" s="632"/>
      <c r="H113" s="632"/>
      <c r="I113" s="632"/>
      <c r="J113" s="632"/>
      <c r="K113" s="632"/>
      <c r="L113" s="661"/>
      <c r="M113" s="646"/>
      <c r="N113" s="653"/>
      <c r="O113" s="653"/>
      <c r="P113" s="643"/>
      <c r="Q113" s="640"/>
      <c r="R113" s="653"/>
      <c r="S113" s="646"/>
      <c r="T113" s="634" t="s">
        <v>300</v>
      </c>
      <c r="U113" s="635">
        <v>1</v>
      </c>
      <c r="V113" s="651"/>
      <c r="W113" s="636"/>
      <c r="X113" s="636"/>
      <c r="Y113" s="635">
        <f>+'Contrapartida local'!C33</f>
        <v>70000</v>
      </c>
      <c r="Z113" s="637">
        <f>+U113*Y113</f>
        <v>70000</v>
      </c>
      <c r="AA113" s="779"/>
      <c r="AB113" s="778"/>
      <c r="AC113" s="637">
        <f t="shared" si="320"/>
        <v>70000</v>
      </c>
      <c r="AD113" s="637"/>
      <c r="AE113" s="638">
        <f>SUM(AC113:AD113)</f>
        <v>70000</v>
      </c>
      <c r="AF113" s="646"/>
      <c r="AG113" s="637">
        <f>+AC113*70%</f>
        <v>49000</v>
      </c>
      <c r="AH113" s="637">
        <f>+AC113*30%</f>
        <v>21000</v>
      </c>
      <c r="AI113" s="637"/>
      <c r="AJ113" s="637"/>
      <c r="AK113" s="637"/>
      <c r="AL113" s="637">
        <f t="shared" si="321"/>
        <v>70000</v>
      </c>
      <c r="AM113" s="819">
        <f t="shared" si="210"/>
        <v>0</v>
      </c>
      <c r="AN113" s="637"/>
      <c r="AO113" s="637"/>
      <c r="AP113" s="637"/>
      <c r="AQ113" s="637"/>
      <c r="AR113" s="637"/>
      <c r="AS113" s="637">
        <f t="shared" si="322"/>
        <v>0</v>
      </c>
      <c r="AT113" s="819"/>
      <c r="AU113" s="637">
        <f t="shared" si="212"/>
        <v>49000</v>
      </c>
      <c r="AV113" s="637">
        <f t="shared" si="213"/>
        <v>21000</v>
      </c>
      <c r="AW113" s="637">
        <f t="shared" si="214"/>
        <v>0</v>
      </c>
      <c r="AX113" s="637">
        <f t="shared" si="215"/>
        <v>0</v>
      </c>
      <c r="AY113" s="637">
        <f t="shared" si="216"/>
        <v>0</v>
      </c>
      <c r="AZ113" s="637">
        <f t="shared" si="217"/>
        <v>70000</v>
      </c>
      <c r="BA113" s="774"/>
      <c r="BB113" s="637"/>
      <c r="BC113" s="637"/>
      <c r="BD113" s="637">
        <f t="shared" ref="BD113:BD114" si="324">+AC113*95%</f>
        <v>66500</v>
      </c>
      <c r="BE113" s="637">
        <f t="shared" si="323"/>
        <v>3500</v>
      </c>
      <c r="BF113" s="637"/>
      <c r="BG113" s="637"/>
      <c r="BH113" s="637">
        <f t="shared" si="249"/>
        <v>70000</v>
      </c>
      <c r="BI113" s="1549"/>
      <c r="BJ113" s="637"/>
      <c r="BK113" s="637"/>
      <c r="BL113" s="637"/>
      <c r="BM113" s="637"/>
      <c r="BN113" s="637"/>
      <c r="BO113" s="637">
        <f t="shared" si="256"/>
        <v>0</v>
      </c>
      <c r="BP113" s="637">
        <f t="shared" si="250"/>
        <v>0</v>
      </c>
      <c r="BR113" s="637">
        <f t="shared" si="218"/>
        <v>0</v>
      </c>
      <c r="BS113" s="637">
        <f t="shared" si="219"/>
        <v>0</v>
      </c>
      <c r="BT113" s="637">
        <f t="shared" si="220"/>
        <v>66500</v>
      </c>
      <c r="BU113" s="637">
        <f t="shared" si="221"/>
        <v>3500</v>
      </c>
      <c r="BV113" s="637">
        <f t="shared" si="222"/>
        <v>0</v>
      </c>
      <c r="BW113" s="637">
        <f t="shared" si="223"/>
        <v>0</v>
      </c>
      <c r="BX113" s="637">
        <f t="shared" si="224"/>
        <v>70000</v>
      </c>
      <c r="BZ113" s="1673"/>
      <c r="CA113" s="1674"/>
      <c r="CB113" s="1675">
        <f t="shared" si="292"/>
        <v>0</v>
      </c>
      <c r="CC113" s="1673">
        <f t="shared" si="293"/>
        <v>0</v>
      </c>
      <c r="CD113" s="1675">
        <f t="shared" si="294"/>
        <v>0</v>
      </c>
      <c r="CE113" s="1673">
        <f t="shared" si="295"/>
        <v>0</v>
      </c>
      <c r="CF113" s="1675">
        <f t="shared" si="296"/>
        <v>0</v>
      </c>
    </row>
    <row r="114" spans="1:84" ht="15.75" customHeight="1" outlineLevel="2" collapsed="1" x14ac:dyDescent="0.25">
      <c r="A114" s="538" t="s">
        <v>1243</v>
      </c>
      <c r="B114" s="110" t="s">
        <v>661</v>
      </c>
      <c r="C114" s="110"/>
      <c r="D114" s="110"/>
      <c r="E114" s="111"/>
      <c r="F114" s="536"/>
      <c r="G114" s="295" t="s">
        <v>780</v>
      </c>
      <c r="H114" s="295" t="s">
        <v>780</v>
      </c>
      <c r="I114" s="295" t="s">
        <v>780</v>
      </c>
      <c r="J114" s="632"/>
      <c r="K114" s="632"/>
      <c r="L114" s="661"/>
      <c r="M114" s="646"/>
      <c r="N114" s="653" t="s">
        <v>47</v>
      </c>
      <c r="O114" s="580" t="s">
        <v>13</v>
      </c>
      <c r="P114" s="643" t="s">
        <v>176</v>
      </c>
      <c r="Q114" s="640">
        <f>+'9.3.2_Det. PA'!F42</f>
        <v>6</v>
      </c>
      <c r="R114" s="653"/>
      <c r="S114" s="646"/>
      <c r="T114" s="634" t="s">
        <v>300</v>
      </c>
      <c r="U114" s="635">
        <v>1</v>
      </c>
      <c r="V114" s="651"/>
      <c r="W114" s="636"/>
      <c r="X114" s="636"/>
      <c r="Y114" s="635">
        <f>+'Contrapartida local'!C34</f>
        <v>30000</v>
      </c>
      <c r="Z114" s="637">
        <f>+U114*Y114</f>
        <v>30000</v>
      </c>
      <c r="AA114" s="779"/>
      <c r="AB114" s="778"/>
      <c r="AC114" s="637">
        <f t="shared" si="320"/>
        <v>30000</v>
      </c>
      <c r="AD114" s="637"/>
      <c r="AE114" s="638">
        <f>SUM(AC114:AD114)</f>
        <v>30000</v>
      </c>
      <c r="AF114" s="646"/>
      <c r="AG114" s="637">
        <f>+AC114*70%</f>
        <v>21000</v>
      </c>
      <c r="AH114" s="637">
        <f>+AC114*30%</f>
        <v>9000</v>
      </c>
      <c r="AI114" s="637"/>
      <c r="AJ114" s="637"/>
      <c r="AK114" s="637"/>
      <c r="AL114" s="637">
        <f t="shared" si="321"/>
        <v>30000</v>
      </c>
      <c r="AM114" s="819">
        <f t="shared" si="210"/>
        <v>0</v>
      </c>
      <c r="AN114" s="637"/>
      <c r="AO114" s="637"/>
      <c r="AP114" s="637"/>
      <c r="AQ114" s="637"/>
      <c r="AR114" s="637"/>
      <c r="AS114" s="637">
        <f t="shared" si="322"/>
        <v>0</v>
      </c>
      <c r="AT114" s="819"/>
      <c r="AU114" s="637">
        <f t="shared" si="212"/>
        <v>21000</v>
      </c>
      <c r="AV114" s="637">
        <f t="shared" si="213"/>
        <v>9000</v>
      </c>
      <c r="AW114" s="637">
        <f t="shared" si="214"/>
        <v>0</v>
      </c>
      <c r="AX114" s="637">
        <f t="shared" si="215"/>
        <v>0</v>
      </c>
      <c r="AY114" s="637">
        <f t="shared" si="216"/>
        <v>0</v>
      </c>
      <c r="AZ114" s="637">
        <f t="shared" si="217"/>
        <v>30000</v>
      </c>
      <c r="BA114" s="774"/>
      <c r="BB114" s="637"/>
      <c r="BC114" s="637"/>
      <c r="BD114" s="637">
        <f t="shared" si="324"/>
        <v>28500</v>
      </c>
      <c r="BE114" s="637">
        <f t="shared" si="323"/>
        <v>1500</v>
      </c>
      <c r="BF114" s="637"/>
      <c r="BG114" s="637"/>
      <c r="BH114" s="637">
        <f t="shared" si="249"/>
        <v>30000</v>
      </c>
      <c r="BI114" s="1549"/>
      <c r="BJ114" s="637"/>
      <c r="BK114" s="637"/>
      <c r="BL114" s="637"/>
      <c r="BM114" s="637"/>
      <c r="BN114" s="637"/>
      <c r="BO114" s="637">
        <f t="shared" si="256"/>
        <v>0</v>
      </c>
      <c r="BP114" s="637">
        <f t="shared" si="250"/>
        <v>0</v>
      </c>
      <c r="BR114" s="637">
        <f t="shared" si="218"/>
        <v>0</v>
      </c>
      <c r="BS114" s="637">
        <f t="shared" si="219"/>
        <v>0</v>
      </c>
      <c r="BT114" s="637">
        <f t="shared" si="220"/>
        <v>28500</v>
      </c>
      <c r="BU114" s="637">
        <f t="shared" si="221"/>
        <v>1500</v>
      </c>
      <c r="BV114" s="637">
        <f t="shared" si="222"/>
        <v>0</v>
      </c>
      <c r="BW114" s="637">
        <f t="shared" si="223"/>
        <v>0</v>
      </c>
      <c r="BX114" s="637">
        <f t="shared" si="224"/>
        <v>30000</v>
      </c>
      <c r="BZ114" s="1673"/>
      <c r="CA114" s="1674"/>
      <c r="CB114" s="1675">
        <f t="shared" si="292"/>
        <v>0</v>
      </c>
      <c r="CC114" s="1673">
        <f t="shared" si="293"/>
        <v>0</v>
      </c>
      <c r="CD114" s="1675">
        <f t="shared" si="294"/>
        <v>0</v>
      </c>
      <c r="CE114" s="1673">
        <f t="shared" si="295"/>
        <v>0</v>
      </c>
      <c r="CF114" s="1675">
        <f t="shared" si="296"/>
        <v>0</v>
      </c>
    </row>
    <row r="115" spans="1:84" ht="15.75" customHeight="1" outlineLevel="2" x14ac:dyDescent="0.25">
      <c r="A115" s="538" t="s">
        <v>1244</v>
      </c>
      <c r="B115" s="110" t="s">
        <v>664</v>
      </c>
      <c r="C115" s="110"/>
      <c r="D115" s="110"/>
      <c r="E115" s="111"/>
      <c r="F115" s="536"/>
      <c r="G115" s="295" t="s">
        <v>780</v>
      </c>
      <c r="H115" s="295" t="s">
        <v>780</v>
      </c>
      <c r="I115" s="295" t="s">
        <v>780</v>
      </c>
      <c r="J115" s="632"/>
      <c r="K115" s="632"/>
      <c r="L115" s="661"/>
      <c r="M115" s="646"/>
      <c r="N115" s="664" t="s">
        <v>141</v>
      </c>
      <c r="O115" s="643" t="s">
        <v>13</v>
      </c>
      <c r="P115" s="580" t="s">
        <v>487</v>
      </c>
      <c r="Q115" s="722">
        <v>2</v>
      </c>
      <c r="R115" s="653"/>
      <c r="S115" s="646"/>
      <c r="T115" s="634"/>
      <c r="U115" s="635"/>
      <c r="V115" s="651"/>
      <c r="W115" s="636"/>
      <c r="X115" s="636"/>
      <c r="Y115" s="635"/>
      <c r="Z115" s="637">
        <f>+Z116</f>
        <v>60000</v>
      </c>
      <c r="AA115" s="779"/>
      <c r="AB115" s="778"/>
      <c r="AC115" s="637">
        <f t="shared" ref="AC115:BG115" si="325">+AC116</f>
        <v>60000</v>
      </c>
      <c r="AD115" s="637">
        <f t="shared" si="325"/>
        <v>0</v>
      </c>
      <c r="AE115" s="637">
        <f t="shared" si="325"/>
        <v>60000</v>
      </c>
      <c r="AF115" s="646"/>
      <c r="AG115" s="637">
        <f t="shared" si="325"/>
        <v>42000</v>
      </c>
      <c r="AH115" s="637">
        <f t="shared" si="325"/>
        <v>18000</v>
      </c>
      <c r="AI115" s="637">
        <f t="shared" si="325"/>
        <v>0</v>
      </c>
      <c r="AJ115" s="637">
        <f t="shared" si="325"/>
        <v>0</v>
      </c>
      <c r="AK115" s="637">
        <f t="shared" si="325"/>
        <v>0</v>
      </c>
      <c r="AL115" s="637">
        <f t="shared" si="325"/>
        <v>60000</v>
      </c>
      <c r="AM115" s="819">
        <f t="shared" si="210"/>
        <v>0</v>
      </c>
      <c r="AN115" s="637"/>
      <c r="AO115" s="637"/>
      <c r="AP115" s="637"/>
      <c r="AQ115" s="637"/>
      <c r="AR115" s="637"/>
      <c r="AS115" s="637">
        <f t="shared" si="325"/>
        <v>0</v>
      </c>
      <c r="AT115" s="819"/>
      <c r="AU115" s="637">
        <f t="shared" si="212"/>
        <v>42000</v>
      </c>
      <c r="AV115" s="637">
        <f t="shared" si="213"/>
        <v>18000</v>
      </c>
      <c r="AW115" s="637">
        <f t="shared" si="214"/>
        <v>0</v>
      </c>
      <c r="AX115" s="637">
        <f t="shared" si="215"/>
        <v>0</v>
      </c>
      <c r="AY115" s="637">
        <f t="shared" si="216"/>
        <v>0</v>
      </c>
      <c r="AZ115" s="637">
        <f t="shared" si="217"/>
        <v>60000</v>
      </c>
      <c r="BA115" s="774"/>
      <c r="BB115" s="637">
        <f t="shared" si="325"/>
        <v>0</v>
      </c>
      <c r="BC115" s="637">
        <f t="shared" si="325"/>
        <v>0</v>
      </c>
      <c r="BD115" s="637">
        <f t="shared" si="325"/>
        <v>57000</v>
      </c>
      <c r="BE115" s="637">
        <f t="shared" si="325"/>
        <v>3000</v>
      </c>
      <c r="BF115" s="637">
        <f t="shared" si="325"/>
        <v>0</v>
      </c>
      <c r="BG115" s="637">
        <f t="shared" si="325"/>
        <v>0</v>
      </c>
      <c r="BH115" s="637">
        <f t="shared" si="249"/>
        <v>60000</v>
      </c>
      <c r="BI115" s="1549"/>
      <c r="BJ115" s="637">
        <f t="shared" ref="BJ115:BO115" si="326">+BJ116</f>
        <v>0</v>
      </c>
      <c r="BK115" s="637">
        <f t="shared" si="326"/>
        <v>0</v>
      </c>
      <c r="BL115" s="637">
        <f t="shared" si="326"/>
        <v>0</v>
      </c>
      <c r="BM115" s="637">
        <f t="shared" si="326"/>
        <v>0</v>
      </c>
      <c r="BN115" s="637">
        <f t="shared" si="326"/>
        <v>0</v>
      </c>
      <c r="BO115" s="637">
        <f t="shared" si="256"/>
        <v>0</v>
      </c>
      <c r="BP115" s="637">
        <f t="shared" si="250"/>
        <v>0</v>
      </c>
      <c r="BR115" s="637">
        <f t="shared" si="218"/>
        <v>0</v>
      </c>
      <c r="BS115" s="637">
        <f t="shared" si="219"/>
        <v>0</v>
      </c>
      <c r="BT115" s="637">
        <f t="shared" si="220"/>
        <v>57000</v>
      </c>
      <c r="BU115" s="637">
        <f t="shared" si="221"/>
        <v>3000</v>
      </c>
      <c r="BV115" s="637">
        <f t="shared" si="222"/>
        <v>0</v>
      </c>
      <c r="BW115" s="637">
        <f t="shared" si="223"/>
        <v>0</v>
      </c>
      <c r="BX115" s="637">
        <f t="shared" si="224"/>
        <v>60000</v>
      </c>
      <c r="BZ115" s="1673">
        <f t="shared" ref="BZ115:CA115" si="327">+BZ116</f>
        <v>0</v>
      </c>
      <c r="CA115" s="1674">
        <f t="shared" si="327"/>
        <v>0</v>
      </c>
      <c r="CB115" s="1675">
        <f t="shared" si="292"/>
        <v>0</v>
      </c>
      <c r="CC115" s="1673">
        <f t="shared" si="293"/>
        <v>0</v>
      </c>
      <c r="CD115" s="1675">
        <f t="shared" si="294"/>
        <v>0</v>
      </c>
      <c r="CE115" s="1673">
        <f t="shared" si="295"/>
        <v>0</v>
      </c>
      <c r="CF115" s="1675">
        <f t="shared" si="296"/>
        <v>0</v>
      </c>
    </row>
    <row r="116" spans="1:84" ht="15.75" customHeight="1" outlineLevel="2" x14ac:dyDescent="0.25">
      <c r="A116" s="538" t="s">
        <v>1245</v>
      </c>
      <c r="B116" s="264" t="s">
        <v>486</v>
      </c>
      <c r="C116" s="264"/>
      <c r="D116" s="264"/>
      <c r="E116" s="251"/>
      <c r="F116" s="536"/>
      <c r="G116" s="632"/>
      <c r="H116" s="632"/>
      <c r="I116" s="632"/>
      <c r="J116" s="632"/>
      <c r="K116" s="632"/>
      <c r="L116" s="661"/>
      <c r="M116" s="646"/>
      <c r="N116" s="653"/>
      <c r="O116" s="653"/>
      <c r="P116" s="643"/>
      <c r="Q116" s="640"/>
      <c r="R116" s="653"/>
      <c r="S116" s="646"/>
      <c r="T116" s="634" t="s">
        <v>300</v>
      </c>
      <c r="U116" s="635">
        <v>1</v>
      </c>
      <c r="V116" s="651"/>
      <c r="W116" s="636"/>
      <c r="X116" s="636"/>
      <c r="Y116" s="635">
        <f>+'Contrapartida local'!C36</f>
        <v>60000</v>
      </c>
      <c r="Z116" s="637">
        <f>+U116*Y116</f>
        <v>60000</v>
      </c>
      <c r="AA116" s="779"/>
      <c r="AB116" s="778"/>
      <c r="AC116" s="637">
        <f t="shared" si="320"/>
        <v>60000</v>
      </c>
      <c r="AD116" s="637"/>
      <c r="AE116" s="638">
        <f>SUM(AC116:AD116)</f>
        <v>60000</v>
      </c>
      <c r="AF116" s="646"/>
      <c r="AG116" s="637">
        <f>+AC116*70%</f>
        <v>42000</v>
      </c>
      <c r="AH116" s="637">
        <f>+AC116*30%</f>
        <v>18000</v>
      </c>
      <c r="AI116" s="637"/>
      <c r="AJ116" s="637"/>
      <c r="AK116" s="637"/>
      <c r="AL116" s="637">
        <f t="shared" ref="AL116:AL124" si="328">SUM(AG116:AK116)</f>
        <v>60000</v>
      </c>
      <c r="AM116" s="819">
        <f t="shared" si="210"/>
        <v>0</v>
      </c>
      <c r="AN116" s="637"/>
      <c r="AO116" s="637"/>
      <c r="AP116" s="637"/>
      <c r="AQ116" s="637"/>
      <c r="AR116" s="637"/>
      <c r="AS116" s="637">
        <f t="shared" ref="AS116:AS117" si="329">SUM(AN116:AR116)</f>
        <v>0</v>
      </c>
      <c r="AT116" s="819"/>
      <c r="AU116" s="637">
        <f t="shared" si="212"/>
        <v>42000</v>
      </c>
      <c r="AV116" s="637">
        <f t="shared" si="213"/>
        <v>18000</v>
      </c>
      <c r="AW116" s="637">
        <f t="shared" si="214"/>
        <v>0</v>
      </c>
      <c r="AX116" s="637">
        <f t="shared" si="215"/>
        <v>0</v>
      </c>
      <c r="AY116" s="637">
        <f t="shared" si="216"/>
        <v>0</v>
      </c>
      <c r="AZ116" s="637">
        <f t="shared" si="217"/>
        <v>60000</v>
      </c>
      <c r="BA116" s="774"/>
      <c r="BB116" s="637"/>
      <c r="BC116" s="637"/>
      <c r="BD116" s="637">
        <f>+AC116*95%</f>
        <v>57000</v>
      </c>
      <c r="BE116" s="637">
        <f>+AC116*5%</f>
        <v>3000</v>
      </c>
      <c r="BF116" s="637"/>
      <c r="BG116" s="637"/>
      <c r="BH116" s="637">
        <f t="shared" si="249"/>
        <v>60000</v>
      </c>
      <c r="BI116" s="1549"/>
      <c r="BJ116" s="637"/>
      <c r="BK116" s="637"/>
      <c r="BL116" s="637"/>
      <c r="BM116" s="637"/>
      <c r="BN116" s="637"/>
      <c r="BO116" s="637">
        <f t="shared" si="256"/>
        <v>0</v>
      </c>
      <c r="BP116" s="637">
        <f t="shared" si="250"/>
        <v>0</v>
      </c>
      <c r="BR116" s="637">
        <f t="shared" si="218"/>
        <v>0</v>
      </c>
      <c r="BS116" s="637">
        <f t="shared" si="219"/>
        <v>0</v>
      </c>
      <c r="BT116" s="637">
        <f t="shared" si="220"/>
        <v>57000</v>
      </c>
      <c r="BU116" s="637">
        <f t="shared" si="221"/>
        <v>3000</v>
      </c>
      <c r="BV116" s="637">
        <f t="shared" si="222"/>
        <v>0</v>
      </c>
      <c r="BW116" s="637">
        <f t="shared" si="223"/>
        <v>0</v>
      </c>
      <c r="BX116" s="637">
        <f t="shared" si="224"/>
        <v>60000</v>
      </c>
      <c r="BZ116" s="1673"/>
      <c r="CA116" s="1674"/>
      <c r="CB116" s="1675">
        <f t="shared" si="292"/>
        <v>0</v>
      </c>
      <c r="CC116" s="1673">
        <f t="shared" si="293"/>
        <v>0</v>
      </c>
      <c r="CD116" s="1675">
        <f t="shared" si="294"/>
        <v>0</v>
      </c>
      <c r="CE116" s="1673">
        <f t="shared" si="295"/>
        <v>0</v>
      </c>
      <c r="CF116" s="1675">
        <f t="shared" si="296"/>
        <v>0</v>
      </c>
    </row>
    <row r="117" spans="1:84" ht="15.75" customHeight="1" outlineLevel="2" x14ac:dyDescent="0.25">
      <c r="A117" s="538" t="s">
        <v>1246</v>
      </c>
      <c r="B117" s="111" t="s">
        <v>762</v>
      </c>
      <c r="C117" s="251"/>
      <c r="D117" s="251"/>
      <c r="E117" s="251"/>
      <c r="F117" s="536"/>
      <c r="G117" s="295" t="s">
        <v>780</v>
      </c>
      <c r="H117" s="295" t="s">
        <v>780</v>
      </c>
      <c r="I117" s="295" t="s">
        <v>780</v>
      </c>
      <c r="J117" s="661"/>
      <c r="K117" s="661"/>
      <c r="L117" s="661"/>
      <c r="M117" s="646"/>
      <c r="N117" s="653" t="s">
        <v>758</v>
      </c>
      <c r="O117" s="580" t="s">
        <v>13</v>
      </c>
      <c r="P117" s="643" t="s">
        <v>760</v>
      </c>
      <c r="Q117" s="722" t="s">
        <v>1106</v>
      </c>
      <c r="R117" s="653" t="s">
        <v>759</v>
      </c>
      <c r="S117" s="646"/>
      <c r="T117" s="634" t="s">
        <v>766</v>
      </c>
      <c r="U117" s="697">
        <v>8</v>
      </c>
      <c r="V117" s="651"/>
      <c r="W117" s="636"/>
      <c r="X117" s="636"/>
      <c r="Y117" s="635"/>
      <c r="Z117" s="637">
        <f>+(Z110+Z114+Z115)*8%</f>
        <v>24800</v>
      </c>
      <c r="AA117" s="779"/>
      <c r="AB117" s="778"/>
      <c r="AC117" s="637">
        <f t="shared" si="320"/>
        <v>24800</v>
      </c>
      <c r="AD117" s="637"/>
      <c r="AE117" s="638">
        <f>SUM(AC117:AD117)</f>
        <v>24800</v>
      </c>
      <c r="AF117" s="646"/>
      <c r="AG117" s="637">
        <f>+AC117*70%</f>
        <v>17360</v>
      </c>
      <c r="AH117" s="637">
        <f>+AC117*30%</f>
        <v>7440</v>
      </c>
      <c r="AI117" s="637"/>
      <c r="AJ117" s="637"/>
      <c r="AK117" s="637"/>
      <c r="AL117" s="637">
        <f t="shared" si="328"/>
        <v>24800</v>
      </c>
      <c r="AM117" s="819">
        <f t="shared" si="210"/>
        <v>0</v>
      </c>
      <c r="AN117" s="637"/>
      <c r="AO117" s="637"/>
      <c r="AP117" s="637"/>
      <c r="AQ117" s="637"/>
      <c r="AR117" s="637"/>
      <c r="AS117" s="637">
        <f t="shared" si="329"/>
        <v>0</v>
      </c>
      <c r="AT117" s="819"/>
      <c r="AU117" s="637">
        <f t="shared" si="212"/>
        <v>17360</v>
      </c>
      <c r="AV117" s="637">
        <f t="shared" si="213"/>
        <v>7440</v>
      </c>
      <c r="AW117" s="637">
        <f t="shared" si="214"/>
        <v>0</v>
      </c>
      <c r="AX117" s="637">
        <f t="shared" si="215"/>
        <v>0</v>
      </c>
      <c r="AY117" s="637">
        <f t="shared" si="216"/>
        <v>0</v>
      </c>
      <c r="AZ117" s="637">
        <f t="shared" si="217"/>
        <v>24800</v>
      </c>
      <c r="BA117" s="774"/>
      <c r="BB117" s="637"/>
      <c r="BC117" s="637"/>
      <c r="BD117" s="637">
        <f>+AC117*95%</f>
        <v>23560</v>
      </c>
      <c r="BE117" s="637">
        <f>+AC117*5%</f>
        <v>1240</v>
      </c>
      <c r="BF117" s="637"/>
      <c r="BG117" s="637"/>
      <c r="BH117" s="637">
        <f t="shared" si="249"/>
        <v>24800</v>
      </c>
      <c r="BI117" s="1549"/>
      <c r="BJ117" s="637"/>
      <c r="BK117" s="637"/>
      <c r="BL117" s="637"/>
      <c r="BM117" s="637"/>
      <c r="BN117" s="637"/>
      <c r="BO117" s="637">
        <f t="shared" si="256"/>
        <v>0</v>
      </c>
      <c r="BP117" s="637">
        <f t="shared" si="250"/>
        <v>0</v>
      </c>
      <c r="BR117" s="637">
        <f t="shared" si="218"/>
        <v>0</v>
      </c>
      <c r="BS117" s="637">
        <f t="shared" si="219"/>
        <v>0</v>
      </c>
      <c r="BT117" s="637">
        <f t="shared" si="220"/>
        <v>23560</v>
      </c>
      <c r="BU117" s="637">
        <f t="shared" si="221"/>
        <v>1240</v>
      </c>
      <c r="BV117" s="637">
        <f t="shared" si="222"/>
        <v>0</v>
      </c>
      <c r="BW117" s="637">
        <f t="shared" si="223"/>
        <v>0</v>
      </c>
      <c r="BX117" s="637">
        <f t="shared" si="224"/>
        <v>24800</v>
      </c>
      <c r="BZ117" s="1673"/>
      <c r="CA117" s="1674"/>
      <c r="CB117" s="1675">
        <f t="shared" si="292"/>
        <v>0</v>
      </c>
      <c r="CC117" s="1673">
        <f t="shared" si="293"/>
        <v>0</v>
      </c>
      <c r="CD117" s="1675">
        <f t="shared" si="294"/>
        <v>0</v>
      </c>
      <c r="CE117" s="1673">
        <f t="shared" si="295"/>
        <v>0</v>
      </c>
      <c r="CF117" s="1675">
        <f t="shared" si="296"/>
        <v>0</v>
      </c>
    </row>
    <row r="118" spans="1:84" s="685" customFormat="1" ht="15.75" customHeight="1" outlineLevel="1" x14ac:dyDescent="0.25">
      <c r="A118" s="674" t="s">
        <v>1234</v>
      </c>
      <c r="B118" s="258" t="s">
        <v>751</v>
      </c>
      <c r="C118" s="258"/>
      <c r="D118" s="258"/>
      <c r="E118" s="1592"/>
      <c r="F118" s="675"/>
      <c r="G118" s="676"/>
      <c r="H118" s="676"/>
      <c r="I118" s="677">
        <v>2</v>
      </c>
      <c r="J118" s="677"/>
      <c r="K118" s="676"/>
      <c r="L118" s="678">
        <f>SUM(G118:K118)</f>
        <v>2</v>
      </c>
      <c r="M118" s="785"/>
      <c r="N118" s="679"/>
      <c r="O118" s="679"/>
      <c r="P118" s="675"/>
      <c r="Q118" s="786"/>
      <c r="R118" s="679"/>
      <c r="S118" s="785"/>
      <c r="T118" s="680"/>
      <c r="U118" s="681"/>
      <c r="V118" s="682"/>
      <c r="W118" s="683"/>
      <c r="X118" s="683"/>
      <c r="Y118" s="723"/>
      <c r="Z118" s="684">
        <f>+Z123+Z119+Z121</f>
        <v>297000</v>
      </c>
      <c r="AA118" s="787"/>
      <c r="AB118" s="788"/>
      <c r="AC118" s="684">
        <f t="shared" ref="AC118:AD118" si="330">+AC123+AC119+AC121</f>
        <v>297000</v>
      </c>
      <c r="AD118" s="684">
        <f t="shared" si="330"/>
        <v>0</v>
      </c>
      <c r="AE118" s="684">
        <f>+AE123+AE119+AE121</f>
        <v>297000</v>
      </c>
      <c r="AF118" s="785"/>
      <c r="AG118" s="684">
        <f t="shared" ref="AG118:AL118" si="331">+AG123+AG119+AG121</f>
        <v>207900</v>
      </c>
      <c r="AH118" s="684">
        <f t="shared" si="331"/>
        <v>89100</v>
      </c>
      <c r="AI118" s="684">
        <f t="shared" si="331"/>
        <v>0</v>
      </c>
      <c r="AJ118" s="684">
        <f t="shared" si="331"/>
        <v>0</v>
      </c>
      <c r="AK118" s="684">
        <f t="shared" si="331"/>
        <v>0</v>
      </c>
      <c r="AL118" s="684">
        <f t="shared" si="331"/>
        <v>297000</v>
      </c>
      <c r="AM118" s="819">
        <f t="shared" si="210"/>
        <v>0</v>
      </c>
      <c r="AN118" s="684">
        <f t="shared" ref="AN118:AS118" si="332">+AN123+AN119+AN121</f>
        <v>0</v>
      </c>
      <c r="AO118" s="684">
        <f t="shared" si="332"/>
        <v>0</v>
      </c>
      <c r="AP118" s="684">
        <f t="shared" si="332"/>
        <v>0</v>
      </c>
      <c r="AQ118" s="684">
        <f t="shared" si="332"/>
        <v>0</v>
      </c>
      <c r="AR118" s="684">
        <f t="shared" si="332"/>
        <v>0</v>
      </c>
      <c r="AS118" s="684">
        <f t="shared" si="332"/>
        <v>0</v>
      </c>
      <c r="AT118" s="819"/>
      <c r="AU118" s="684">
        <f t="shared" si="212"/>
        <v>207900</v>
      </c>
      <c r="AV118" s="684">
        <f t="shared" si="213"/>
        <v>89100</v>
      </c>
      <c r="AW118" s="684">
        <f t="shared" si="214"/>
        <v>0</v>
      </c>
      <c r="AX118" s="684">
        <f t="shared" si="215"/>
        <v>0</v>
      </c>
      <c r="AY118" s="684">
        <f t="shared" si="216"/>
        <v>0</v>
      </c>
      <c r="AZ118" s="684">
        <f t="shared" si="217"/>
        <v>297000</v>
      </c>
      <c r="BA118" s="774"/>
      <c r="BB118" s="684">
        <f t="shared" ref="BB118:BH118" si="333">+BB123+BB119+BB121</f>
        <v>0</v>
      </c>
      <c r="BC118" s="684">
        <f t="shared" si="333"/>
        <v>0</v>
      </c>
      <c r="BD118" s="684">
        <f t="shared" si="333"/>
        <v>282150</v>
      </c>
      <c r="BE118" s="684">
        <f t="shared" si="333"/>
        <v>14850</v>
      </c>
      <c r="BF118" s="684">
        <f t="shared" si="333"/>
        <v>0</v>
      </c>
      <c r="BG118" s="684">
        <f t="shared" si="333"/>
        <v>0</v>
      </c>
      <c r="BH118" s="684">
        <f t="shared" si="333"/>
        <v>297000</v>
      </c>
      <c r="BI118" s="1549"/>
      <c r="BJ118" s="684">
        <f t="shared" ref="BJ118:BO118" si="334">+BJ123+BJ119+BJ121</f>
        <v>0</v>
      </c>
      <c r="BK118" s="684">
        <f t="shared" si="334"/>
        <v>0</v>
      </c>
      <c r="BL118" s="684">
        <f t="shared" si="334"/>
        <v>0</v>
      </c>
      <c r="BM118" s="684">
        <f t="shared" si="334"/>
        <v>0</v>
      </c>
      <c r="BN118" s="684">
        <f t="shared" si="334"/>
        <v>0</v>
      </c>
      <c r="BO118" s="684">
        <f t="shared" si="256"/>
        <v>0</v>
      </c>
      <c r="BP118" s="684">
        <f t="shared" si="250"/>
        <v>0</v>
      </c>
      <c r="BQ118" s="1175"/>
      <c r="BR118" s="684">
        <f t="shared" si="218"/>
        <v>0</v>
      </c>
      <c r="BS118" s="684">
        <f t="shared" si="219"/>
        <v>0</v>
      </c>
      <c r="BT118" s="684">
        <f t="shared" si="220"/>
        <v>282150</v>
      </c>
      <c r="BU118" s="684">
        <f t="shared" si="221"/>
        <v>14850</v>
      </c>
      <c r="BV118" s="684">
        <f t="shared" si="222"/>
        <v>0</v>
      </c>
      <c r="BW118" s="684">
        <f t="shared" si="223"/>
        <v>0</v>
      </c>
      <c r="BX118" s="684">
        <f t="shared" si="224"/>
        <v>297000</v>
      </c>
      <c r="BZ118" s="1689">
        <f>+BZ123+BZ119+BZ121</f>
        <v>0</v>
      </c>
      <c r="CA118" s="684">
        <f>+CA123+CA119+CA121</f>
        <v>0</v>
      </c>
      <c r="CB118" s="1690">
        <f t="shared" si="292"/>
        <v>0</v>
      </c>
      <c r="CC118" s="1689">
        <f t="shared" si="293"/>
        <v>0</v>
      </c>
      <c r="CD118" s="1690">
        <f t="shared" si="294"/>
        <v>0</v>
      </c>
      <c r="CE118" s="1689">
        <f t="shared" si="295"/>
        <v>0</v>
      </c>
      <c r="CF118" s="1690">
        <f t="shared" si="296"/>
        <v>0</v>
      </c>
    </row>
    <row r="119" spans="1:84" s="602" customFormat="1" ht="15.75" customHeight="1" outlineLevel="2" x14ac:dyDescent="0.25">
      <c r="A119" s="538" t="s">
        <v>1247</v>
      </c>
      <c r="B119" s="111" t="s">
        <v>1096</v>
      </c>
      <c r="C119" s="111"/>
      <c r="D119" s="111"/>
      <c r="E119" s="111"/>
      <c r="F119" s="646"/>
      <c r="G119" s="295" t="s">
        <v>780</v>
      </c>
      <c r="H119" s="295" t="s">
        <v>780</v>
      </c>
      <c r="I119" s="295" t="s">
        <v>780</v>
      </c>
      <c r="J119" s="647"/>
      <c r="K119" s="647"/>
      <c r="L119" s="696">
        <f>SUM(G119:K119)</f>
        <v>0</v>
      </c>
      <c r="M119" s="646"/>
      <c r="N119" s="664" t="s">
        <v>141</v>
      </c>
      <c r="O119" s="643" t="s">
        <v>13</v>
      </c>
      <c r="P119" s="580" t="s">
        <v>487</v>
      </c>
      <c r="Q119" s="722">
        <v>2</v>
      </c>
      <c r="R119" s="653"/>
      <c r="S119" s="646"/>
      <c r="T119" s="634"/>
      <c r="U119" s="635"/>
      <c r="V119" s="651"/>
      <c r="W119" s="636"/>
      <c r="X119" s="636"/>
      <c r="Y119" s="635"/>
      <c r="Z119" s="637">
        <f>+Z120</f>
        <v>150000</v>
      </c>
      <c r="AA119" s="791"/>
      <c r="AB119" s="778"/>
      <c r="AC119" s="637">
        <f>+Z119</f>
        <v>150000</v>
      </c>
      <c r="AD119" s="637"/>
      <c r="AE119" s="637">
        <f>+AE120</f>
        <v>150000</v>
      </c>
      <c r="AF119" s="646"/>
      <c r="AG119" s="637">
        <f>+AC119*70%</f>
        <v>105000</v>
      </c>
      <c r="AH119" s="637">
        <f>+AC119*30%</f>
        <v>45000</v>
      </c>
      <c r="AI119" s="637"/>
      <c r="AJ119" s="637"/>
      <c r="AK119" s="637"/>
      <c r="AL119" s="637">
        <f t="shared" si="328"/>
        <v>150000</v>
      </c>
      <c r="AM119" s="819">
        <f t="shared" si="210"/>
        <v>0</v>
      </c>
      <c r="AN119" s="637"/>
      <c r="AO119" s="637"/>
      <c r="AP119" s="637"/>
      <c r="AQ119" s="637"/>
      <c r="AR119" s="637"/>
      <c r="AS119" s="637">
        <f t="shared" ref="AS119:AS120" si="335">SUM(AN119:AR119)</f>
        <v>0</v>
      </c>
      <c r="AT119" s="819"/>
      <c r="AU119" s="637">
        <f t="shared" si="212"/>
        <v>105000</v>
      </c>
      <c r="AV119" s="637">
        <f t="shared" si="213"/>
        <v>45000</v>
      </c>
      <c r="AW119" s="637">
        <f t="shared" si="214"/>
        <v>0</v>
      </c>
      <c r="AX119" s="637">
        <f t="shared" si="215"/>
        <v>0</v>
      </c>
      <c r="AY119" s="637">
        <f t="shared" si="216"/>
        <v>0</v>
      </c>
      <c r="AZ119" s="637">
        <f t="shared" si="217"/>
        <v>150000</v>
      </c>
      <c r="BA119" s="774"/>
      <c r="BB119" s="637">
        <f t="shared" ref="BB119:BH119" si="336">+BB120</f>
        <v>0</v>
      </c>
      <c r="BC119" s="637">
        <f t="shared" si="336"/>
        <v>0</v>
      </c>
      <c r="BD119" s="637">
        <f t="shared" si="336"/>
        <v>142500</v>
      </c>
      <c r="BE119" s="637">
        <f t="shared" si="336"/>
        <v>7500</v>
      </c>
      <c r="BF119" s="637">
        <f t="shared" si="336"/>
        <v>0</v>
      </c>
      <c r="BG119" s="637">
        <f t="shared" si="336"/>
        <v>0</v>
      </c>
      <c r="BH119" s="637">
        <f t="shared" si="336"/>
        <v>150000</v>
      </c>
      <c r="BI119" s="1549"/>
      <c r="BJ119" s="637"/>
      <c r="BK119" s="637"/>
      <c r="BL119" s="637"/>
      <c r="BM119" s="637"/>
      <c r="BN119" s="637"/>
      <c r="BO119" s="637">
        <f t="shared" si="256"/>
        <v>0</v>
      </c>
      <c r="BP119" s="637">
        <f t="shared" si="250"/>
        <v>0</v>
      </c>
      <c r="BR119" s="637">
        <f t="shared" si="218"/>
        <v>0</v>
      </c>
      <c r="BS119" s="637">
        <f t="shared" si="219"/>
        <v>0</v>
      </c>
      <c r="BT119" s="637">
        <f t="shared" si="220"/>
        <v>142500</v>
      </c>
      <c r="BU119" s="637">
        <f t="shared" si="221"/>
        <v>7500</v>
      </c>
      <c r="BV119" s="637">
        <f t="shared" si="222"/>
        <v>0</v>
      </c>
      <c r="BW119" s="637">
        <f t="shared" si="223"/>
        <v>0</v>
      </c>
      <c r="BX119" s="637">
        <f t="shared" si="224"/>
        <v>150000</v>
      </c>
      <c r="BZ119" s="1673">
        <f>+BZ120</f>
        <v>0</v>
      </c>
      <c r="CA119" s="637">
        <f>+CA120</f>
        <v>0</v>
      </c>
      <c r="CB119" s="1675">
        <f t="shared" si="292"/>
        <v>0</v>
      </c>
      <c r="CC119" s="1673">
        <f t="shared" si="293"/>
        <v>0</v>
      </c>
      <c r="CD119" s="1675">
        <f t="shared" si="294"/>
        <v>0</v>
      </c>
      <c r="CE119" s="1673">
        <f t="shared" si="295"/>
        <v>0</v>
      </c>
      <c r="CF119" s="1675">
        <f t="shared" si="296"/>
        <v>0</v>
      </c>
    </row>
    <row r="120" spans="1:84" ht="15.75" hidden="1" customHeight="1" outlineLevel="3" x14ac:dyDescent="0.25">
      <c r="A120" s="538" t="s">
        <v>1250</v>
      </c>
      <c r="B120" s="251" t="s">
        <v>666</v>
      </c>
      <c r="C120" s="251"/>
      <c r="D120" s="251"/>
      <c r="E120" s="251"/>
      <c r="F120" s="536"/>
      <c r="G120" s="632"/>
      <c r="H120" s="632"/>
      <c r="I120" s="632"/>
      <c r="J120" s="632"/>
      <c r="K120" s="632"/>
      <c r="L120" s="661"/>
      <c r="M120" s="646"/>
      <c r="N120" s="653"/>
      <c r="O120" s="653"/>
      <c r="P120" s="643"/>
      <c r="Q120" s="640"/>
      <c r="R120" s="653"/>
      <c r="S120" s="646"/>
      <c r="T120" s="634" t="s">
        <v>300</v>
      </c>
      <c r="U120" s="635">
        <v>1</v>
      </c>
      <c r="V120" s="651"/>
      <c r="W120" s="636"/>
      <c r="X120" s="636"/>
      <c r="Y120" s="635">
        <f>+'Contrapartida local'!C40</f>
        <v>150000</v>
      </c>
      <c r="Z120" s="637">
        <f t="shared" ref="Z120" si="337">+U120*Y120</f>
        <v>150000</v>
      </c>
      <c r="AA120" s="779"/>
      <c r="AB120" s="778"/>
      <c r="AC120" s="637">
        <f t="shared" ref="AC120:AC122" si="338">+Z120</f>
        <v>150000</v>
      </c>
      <c r="AD120" s="637"/>
      <c r="AE120" s="638">
        <f>SUM(AC120:AD120)</f>
        <v>150000</v>
      </c>
      <c r="AF120" s="646"/>
      <c r="AG120" s="637">
        <f>+AC120*70%</f>
        <v>105000</v>
      </c>
      <c r="AH120" s="637">
        <f>+AC120*30%</f>
        <v>45000</v>
      </c>
      <c r="AI120" s="637"/>
      <c r="AJ120" s="637"/>
      <c r="AK120" s="637"/>
      <c r="AL120" s="637">
        <f t="shared" si="328"/>
        <v>150000</v>
      </c>
      <c r="AM120" s="819">
        <f t="shared" si="210"/>
        <v>0</v>
      </c>
      <c r="AN120" s="637"/>
      <c r="AO120" s="637"/>
      <c r="AP120" s="637"/>
      <c r="AQ120" s="637"/>
      <c r="AR120" s="637"/>
      <c r="AS120" s="637">
        <f t="shared" si="335"/>
        <v>0</v>
      </c>
      <c r="AT120" s="819"/>
      <c r="AU120" s="637">
        <f t="shared" si="212"/>
        <v>105000</v>
      </c>
      <c r="AV120" s="637">
        <f t="shared" si="213"/>
        <v>45000</v>
      </c>
      <c r="AW120" s="637">
        <f t="shared" si="214"/>
        <v>0</v>
      </c>
      <c r="AX120" s="637">
        <f t="shared" si="215"/>
        <v>0</v>
      </c>
      <c r="AY120" s="637">
        <f t="shared" si="216"/>
        <v>0</v>
      </c>
      <c r="AZ120" s="637">
        <f t="shared" si="217"/>
        <v>150000</v>
      </c>
      <c r="BA120" s="774"/>
      <c r="BB120" s="637"/>
      <c r="BC120" s="637"/>
      <c r="BD120" s="637">
        <f>+AC120*95%</f>
        <v>142500</v>
      </c>
      <c r="BE120" s="637">
        <f>+AC120*5%</f>
        <v>7500</v>
      </c>
      <c r="BF120" s="637"/>
      <c r="BG120" s="637"/>
      <c r="BH120" s="637">
        <f t="shared" si="249"/>
        <v>150000</v>
      </c>
      <c r="BI120" s="1549"/>
      <c r="BJ120" s="637"/>
      <c r="BK120" s="637"/>
      <c r="BL120" s="637"/>
      <c r="BM120" s="637"/>
      <c r="BN120" s="637"/>
      <c r="BO120" s="637">
        <f t="shared" si="256"/>
        <v>0</v>
      </c>
      <c r="BP120" s="637">
        <f t="shared" si="250"/>
        <v>0</v>
      </c>
      <c r="BR120" s="637">
        <f t="shared" si="218"/>
        <v>0</v>
      </c>
      <c r="BS120" s="637">
        <f t="shared" si="219"/>
        <v>0</v>
      </c>
      <c r="BT120" s="637">
        <f t="shared" si="220"/>
        <v>142500</v>
      </c>
      <c r="BU120" s="637">
        <f t="shared" si="221"/>
        <v>7500</v>
      </c>
      <c r="BV120" s="637">
        <f t="shared" si="222"/>
        <v>0</v>
      </c>
      <c r="BW120" s="637">
        <f t="shared" si="223"/>
        <v>0</v>
      </c>
      <c r="BX120" s="637">
        <f t="shared" si="224"/>
        <v>150000</v>
      </c>
      <c r="BZ120" s="1673"/>
      <c r="CA120" s="1674"/>
      <c r="CB120" s="1675">
        <f t="shared" ref="CB120:CB183" si="339">+BZ120+CA120</f>
        <v>0</v>
      </c>
      <c r="CC120" s="1673">
        <f t="shared" ref="CC120:CC183" si="340">+BB120</f>
        <v>0</v>
      </c>
      <c r="CD120" s="1675">
        <f t="shared" ref="CD120:CD183" si="341">+BZ120-CC120</f>
        <v>0</v>
      </c>
      <c r="CE120" s="1673">
        <f t="shared" ref="CE120:CE183" si="342">+BJ120</f>
        <v>0</v>
      </c>
      <c r="CF120" s="1675">
        <f t="shared" ref="CF120:CF183" si="343">+CA120-CE120</f>
        <v>0</v>
      </c>
    </row>
    <row r="121" spans="1:84" s="602" customFormat="1" ht="15.75" customHeight="1" outlineLevel="2" collapsed="1" x14ac:dyDescent="0.25">
      <c r="A121" s="538" t="s">
        <v>1248</v>
      </c>
      <c r="B121" s="111" t="s">
        <v>623</v>
      </c>
      <c r="C121" s="111"/>
      <c r="D121" s="111"/>
      <c r="E121" s="111"/>
      <c r="F121" s="646"/>
      <c r="G121" s="295" t="s">
        <v>780</v>
      </c>
      <c r="H121" s="295" t="s">
        <v>780</v>
      </c>
      <c r="I121" s="295" t="s">
        <v>780</v>
      </c>
      <c r="J121" s="647"/>
      <c r="K121" s="647"/>
      <c r="L121" s="696">
        <f>SUM(G121:K121)</f>
        <v>0</v>
      </c>
      <c r="M121" s="646"/>
      <c r="N121" s="664" t="s">
        <v>141</v>
      </c>
      <c r="O121" s="643" t="s">
        <v>13</v>
      </c>
      <c r="P121" s="580" t="s">
        <v>487</v>
      </c>
      <c r="Q121" s="722">
        <v>2</v>
      </c>
      <c r="R121" s="653"/>
      <c r="S121" s="646"/>
      <c r="T121" s="634"/>
      <c r="U121" s="635"/>
      <c r="V121" s="651"/>
      <c r="W121" s="636"/>
      <c r="X121" s="636"/>
      <c r="Y121" s="635"/>
      <c r="Z121" s="637">
        <f>+Z122</f>
        <v>125000</v>
      </c>
      <c r="AA121" s="791"/>
      <c r="AB121" s="778"/>
      <c r="AC121" s="637">
        <f t="shared" si="338"/>
        <v>125000</v>
      </c>
      <c r="AD121" s="637"/>
      <c r="AE121" s="637">
        <f t="shared" ref="AE121" si="344">+AE122</f>
        <v>125000</v>
      </c>
      <c r="AF121" s="646"/>
      <c r="AG121" s="637">
        <f>+AC121*70%</f>
        <v>87500</v>
      </c>
      <c r="AH121" s="637">
        <f>+AC121*30%</f>
        <v>37500</v>
      </c>
      <c r="AI121" s="637"/>
      <c r="AJ121" s="637"/>
      <c r="AK121" s="637"/>
      <c r="AL121" s="637">
        <f>SUM(AG121:AK121)</f>
        <v>125000</v>
      </c>
      <c r="AM121" s="819">
        <f t="shared" si="210"/>
        <v>0</v>
      </c>
      <c r="AN121" s="637"/>
      <c r="AO121" s="637"/>
      <c r="AP121" s="637"/>
      <c r="AQ121" s="637"/>
      <c r="AR121" s="637"/>
      <c r="AS121" s="637">
        <f>SUM(AN121:AR121)</f>
        <v>0</v>
      </c>
      <c r="AT121" s="819"/>
      <c r="AU121" s="637">
        <f t="shared" si="212"/>
        <v>87500</v>
      </c>
      <c r="AV121" s="637">
        <f t="shared" si="213"/>
        <v>37500</v>
      </c>
      <c r="AW121" s="637">
        <f t="shared" si="214"/>
        <v>0</v>
      </c>
      <c r="AX121" s="637">
        <f t="shared" si="215"/>
        <v>0</v>
      </c>
      <c r="AY121" s="637">
        <f t="shared" si="216"/>
        <v>0</v>
      </c>
      <c r="AZ121" s="637">
        <f t="shared" si="217"/>
        <v>125000</v>
      </c>
      <c r="BA121" s="774"/>
      <c r="BB121" s="637">
        <f t="shared" ref="BB121:BH121" si="345">+BB122</f>
        <v>0</v>
      </c>
      <c r="BC121" s="637">
        <f t="shared" si="345"/>
        <v>0</v>
      </c>
      <c r="BD121" s="637">
        <f t="shared" si="345"/>
        <v>118750</v>
      </c>
      <c r="BE121" s="637">
        <f t="shared" si="345"/>
        <v>6250</v>
      </c>
      <c r="BF121" s="637">
        <f t="shared" si="345"/>
        <v>0</v>
      </c>
      <c r="BG121" s="637">
        <f t="shared" si="345"/>
        <v>0</v>
      </c>
      <c r="BH121" s="637">
        <f t="shared" si="345"/>
        <v>125000</v>
      </c>
      <c r="BI121" s="1549"/>
      <c r="BJ121" s="637"/>
      <c r="BK121" s="637"/>
      <c r="BL121" s="637"/>
      <c r="BM121" s="637"/>
      <c r="BN121" s="637"/>
      <c r="BO121" s="637">
        <f t="shared" si="256"/>
        <v>0</v>
      </c>
      <c r="BP121" s="637">
        <f t="shared" si="250"/>
        <v>0</v>
      </c>
      <c r="BR121" s="637">
        <f t="shared" si="218"/>
        <v>0</v>
      </c>
      <c r="BS121" s="637">
        <f t="shared" si="219"/>
        <v>0</v>
      </c>
      <c r="BT121" s="637">
        <f t="shared" si="220"/>
        <v>118750</v>
      </c>
      <c r="BU121" s="637">
        <f t="shared" si="221"/>
        <v>6250</v>
      </c>
      <c r="BV121" s="637">
        <f t="shared" si="222"/>
        <v>0</v>
      </c>
      <c r="BW121" s="637">
        <f t="shared" si="223"/>
        <v>0</v>
      </c>
      <c r="BX121" s="637">
        <f t="shared" si="224"/>
        <v>125000</v>
      </c>
      <c r="BZ121" s="1673">
        <f>+BZ122</f>
        <v>0</v>
      </c>
      <c r="CA121" s="637">
        <f>+CA122</f>
        <v>0</v>
      </c>
      <c r="CB121" s="1675">
        <f t="shared" si="339"/>
        <v>0</v>
      </c>
      <c r="CC121" s="1673">
        <f t="shared" si="340"/>
        <v>0</v>
      </c>
      <c r="CD121" s="1675">
        <f t="shared" si="341"/>
        <v>0</v>
      </c>
      <c r="CE121" s="1673">
        <f t="shared" si="342"/>
        <v>0</v>
      </c>
      <c r="CF121" s="1675">
        <f t="shared" si="343"/>
        <v>0</v>
      </c>
    </row>
    <row r="122" spans="1:84" ht="15.75" hidden="1" customHeight="1" outlineLevel="3" x14ac:dyDescent="0.25">
      <c r="A122" s="538" t="s">
        <v>1251</v>
      </c>
      <c r="B122" s="251" t="s">
        <v>581</v>
      </c>
      <c r="C122" s="251"/>
      <c r="D122" s="251"/>
      <c r="E122" s="251"/>
      <c r="F122" s="536"/>
      <c r="G122" s="632"/>
      <c r="H122" s="632"/>
      <c r="I122" s="632"/>
      <c r="J122" s="632"/>
      <c r="K122" s="632"/>
      <c r="L122" s="661"/>
      <c r="M122" s="646"/>
      <c r="N122" s="653"/>
      <c r="O122" s="653"/>
      <c r="P122" s="643"/>
      <c r="Q122" s="640"/>
      <c r="R122" s="653"/>
      <c r="S122" s="646"/>
      <c r="T122" s="634" t="s">
        <v>300</v>
      </c>
      <c r="U122" s="635">
        <v>1</v>
      </c>
      <c r="V122" s="651"/>
      <c r="W122" s="636"/>
      <c r="X122" s="636"/>
      <c r="Y122" s="635">
        <f>+'Contrapartida local'!C39</f>
        <v>125000</v>
      </c>
      <c r="Z122" s="637">
        <f t="shared" ref="Z122" si="346">+U122*Y122</f>
        <v>125000</v>
      </c>
      <c r="AA122" s="779"/>
      <c r="AB122" s="778"/>
      <c r="AC122" s="637">
        <f t="shared" si="338"/>
        <v>125000</v>
      </c>
      <c r="AD122" s="637"/>
      <c r="AE122" s="638">
        <f>SUM(AC122:AD122)</f>
        <v>125000</v>
      </c>
      <c r="AF122" s="646"/>
      <c r="AG122" s="637">
        <f>+AC122*70%</f>
        <v>87500</v>
      </c>
      <c r="AH122" s="637">
        <f>+AC122*30%</f>
        <v>37500</v>
      </c>
      <c r="AI122" s="637"/>
      <c r="AJ122" s="637"/>
      <c r="AK122" s="637"/>
      <c r="AL122" s="637">
        <f t="shared" si="328"/>
        <v>125000</v>
      </c>
      <c r="AM122" s="819">
        <f t="shared" si="210"/>
        <v>0</v>
      </c>
      <c r="AN122" s="637"/>
      <c r="AO122" s="637"/>
      <c r="AP122" s="637"/>
      <c r="AQ122" s="637"/>
      <c r="AR122" s="637"/>
      <c r="AS122" s="637">
        <f t="shared" ref="AS122:AS124" si="347">SUM(AN122:AR122)</f>
        <v>0</v>
      </c>
      <c r="AT122" s="819"/>
      <c r="AU122" s="637">
        <f t="shared" si="212"/>
        <v>87500</v>
      </c>
      <c r="AV122" s="637">
        <f t="shared" si="213"/>
        <v>37500</v>
      </c>
      <c r="AW122" s="637">
        <f t="shared" si="214"/>
        <v>0</v>
      </c>
      <c r="AX122" s="637">
        <f t="shared" si="215"/>
        <v>0</v>
      </c>
      <c r="AY122" s="637">
        <f t="shared" si="216"/>
        <v>0</v>
      </c>
      <c r="AZ122" s="637">
        <f t="shared" si="217"/>
        <v>125000</v>
      </c>
      <c r="BA122" s="774"/>
      <c r="BB122" s="637"/>
      <c r="BC122" s="637"/>
      <c r="BD122" s="637">
        <f t="shared" ref="BD122:BD124" si="348">+AC122*95%</f>
        <v>118750</v>
      </c>
      <c r="BE122" s="637">
        <f t="shared" ref="BE122:BE124" si="349">+AC122*5%</f>
        <v>6250</v>
      </c>
      <c r="BF122" s="637"/>
      <c r="BG122" s="637"/>
      <c r="BH122" s="637">
        <f t="shared" si="249"/>
        <v>125000</v>
      </c>
      <c r="BI122" s="1549"/>
      <c r="BJ122" s="637"/>
      <c r="BK122" s="637"/>
      <c r="BL122" s="637"/>
      <c r="BM122" s="637"/>
      <c r="BN122" s="637"/>
      <c r="BO122" s="637">
        <f t="shared" si="256"/>
        <v>0</v>
      </c>
      <c r="BP122" s="637">
        <f t="shared" si="250"/>
        <v>0</v>
      </c>
      <c r="BR122" s="637">
        <f t="shared" si="218"/>
        <v>0</v>
      </c>
      <c r="BS122" s="637">
        <f t="shared" si="219"/>
        <v>0</v>
      </c>
      <c r="BT122" s="637">
        <f t="shared" si="220"/>
        <v>118750</v>
      </c>
      <c r="BU122" s="637">
        <f t="shared" si="221"/>
        <v>6250</v>
      </c>
      <c r="BV122" s="637">
        <f t="shared" si="222"/>
        <v>0</v>
      </c>
      <c r="BW122" s="637">
        <f t="shared" si="223"/>
        <v>0</v>
      </c>
      <c r="BX122" s="637">
        <f t="shared" si="224"/>
        <v>125000</v>
      </c>
      <c r="BZ122" s="1673"/>
      <c r="CA122" s="1674"/>
      <c r="CB122" s="1675">
        <f t="shared" si="339"/>
        <v>0</v>
      </c>
      <c r="CC122" s="1673">
        <f t="shared" si="340"/>
        <v>0</v>
      </c>
      <c r="CD122" s="1675">
        <f t="shared" si="341"/>
        <v>0</v>
      </c>
      <c r="CE122" s="1673">
        <f t="shared" si="342"/>
        <v>0</v>
      </c>
      <c r="CF122" s="1675">
        <f t="shared" si="343"/>
        <v>0</v>
      </c>
    </row>
    <row r="123" spans="1:84" ht="16.5" customHeight="1" outlineLevel="2" collapsed="1" x14ac:dyDescent="0.25">
      <c r="A123" s="538" t="s">
        <v>1249</v>
      </c>
      <c r="B123" s="111" t="s">
        <v>762</v>
      </c>
      <c r="C123" s="251"/>
      <c r="D123" s="251"/>
      <c r="E123" s="251"/>
      <c r="F123" s="536"/>
      <c r="G123" s="295" t="s">
        <v>780</v>
      </c>
      <c r="H123" s="295" t="s">
        <v>780</v>
      </c>
      <c r="I123" s="295" t="s">
        <v>780</v>
      </c>
      <c r="J123" s="661"/>
      <c r="K123" s="661"/>
      <c r="L123" s="661"/>
      <c r="M123" s="646"/>
      <c r="N123" s="653" t="s">
        <v>758</v>
      </c>
      <c r="O123" s="580" t="s">
        <v>13</v>
      </c>
      <c r="P123" s="643" t="s">
        <v>760</v>
      </c>
      <c r="Q123" s="722" t="s">
        <v>1106</v>
      </c>
      <c r="R123" s="653" t="s">
        <v>759</v>
      </c>
      <c r="S123" s="646"/>
      <c r="T123" s="634" t="s">
        <v>766</v>
      </c>
      <c r="U123" s="697">
        <v>8</v>
      </c>
      <c r="V123" s="651"/>
      <c r="W123" s="636"/>
      <c r="X123" s="636"/>
      <c r="Y123" s="635"/>
      <c r="Z123" s="637">
        <f>+(Z119+Z121)*8%</f>
        <v>22000</v>
      </c>
      <c r="AA123" s="779"/>
      <c r="AB123" s="778"/>
      <c r="AC123" s="637">
        <f>+Z123</f>
        <v>22000</v>
      </c>
      <c r="AD123" s="637"/>
      <c r="AE123" s="638">
        <f>SUM(AC123:AD123)</f>
        <v>22000</v>
      </c>
      <c r="AF123" s="646"/>
      <c r="AG123" s="637">
        <f>+AC123*70%</f>
        <v>15399.999999999998</v>
      </c>
      <c r="AH123" s="637">
        <f>+AC123*30%</f>
        <v>6600</v>
      </c>
      <c r="AI123" s="637"/>
      <c r="AJ123" s="637"/>
      <c r="AK123" s="637"/>
      <c r="AL123" s="637">
        <f t="shared" si="328"/>
        <v>22000</v>
      </c>
      <c r="AM123" s="819">
        <f t="shared" si="210"/>
        <v>0</v>
      </c>
      <c r="AN123" s="637"/>
      <c r="AO123" s="637"/>
      <c r="AP123" s="637"/>
      <c r="AQ123" s="637"/>
      <c r="AR123" s="637"/>
      <c r="AS123" s="637">
        <f t="shared" si="347"/>
        <v>0</v>
      </c>
      <c r="AT123" s="819"/>
      <c r="AU123" s="637">
        <f t="shared" si="212"/>
        <v>15399.999999999998</v>
      </c>
      <c r="AV123" s="637">
        <f t="shared" si="213"/>
        <v>6600</v>
      </c>
      <c r="AW123" s="637">
        <f t="shared" si="214"/>
        <v>0</v>
      </c>
      <c r="AX123" s="637">
        <f t="shared" si="215"/>
        <v>0</v>
      </c>
      <c r="AY123" s="637">
        <f t="shared" si="216"/>
        <v>0</v>
      </c>
      <c r="AZ123" s="637">
        <f t="shared" si="217"/>
        <v>22000</v>
      </c>
      <c r="BA123" s="774"/>
      <c r="BB123" s="637"/>
      <c r="BC123" s="637"/>
      <c r="BD123" s="637">
        <f t="shared" si="348"/>
        <v>20900</v>
      </c>
      <c r="BE123" s="637">
        <f t="shared" si="349"/>
        <v>1100</v>
      </c>
      <c r="BF123" s="637"/>
      <c r="BG123" s="637"/>
      <c r="BH123" s="637">
        <f t="shared" si="249"/>
        <v>22000</v>
      </c>
      <c r="BI123" s="1549"/>
      <c r="BJ123" s="637"/>
      <c r="BK123" s="637"/>
      <c r="BL123" s="637"/>
      <c r="BM123" s="637"/>
      <c r="BN123" s="637"/>
      <c r="BO123" s="637">
        <f t="shared" si="256"/>
        <v>0</v>
      </c>
      <c r="BP123" s="637">
        <f t="shared" si="250"/>
        <v>0</v>
      </c>
      <c r="BR123" s="637">
        <f t="shared" si="218"/>
        <v>0</v>
      </c>
      <c r="BS123" s="637">
        <f t="shared" si="219"/>
        <v>0</v>
      </c>
      <c r="BT123" s="637">
        <f t="shared" si="220"/>
        <v>20900</v>
      </c>
      <c r="BU123" s="637">
        <f t="shared" si="221"/>
        <v>1100</v>
      </c>
      <c r="BV123" s="637">
        <f t="shared" si="222"/>
        <v>0</v>
      </c>
      <c r="BW123" s="637">
        <f t="shared" si="223"/>
        <v>0</v>
      </c>
      <c r="BX123" s="637">
        <f t="shared" si="224"/>
        <v>22000</v>
      </c>
      <c r="BZ123" s="1673"/>
      <c r="CA123" s="1674"/>
      <c r="CB123" s="1675">
        <f t="shared" si="339"/>
        <v>0</v>
      </c>
      <c r="CC123" s="1673">
        <f t="shared" si="340"/>
        <v>0</v>
      </c>
      <c r="CD123" s="1675">
        <f t="shared" si="341"/>
        <v>0</v>
      </c>
      <c r="CE123" s="1673">
        <f t="shared" si="342"/>
        <v>0</v>
      </c>
      <c r="CF123" s="1675">
        <f t="shared" si="343"/>
        <v>0</v>
      </c>
    </row>
    <row r="124" spans="1:84" s="602" customFormat="1" ht="15.75" customHeight="1" outlineLevel="1" x14ac:dyDescent="0.25">
      <c r="A124" s="538" t="s">
        <v>1235</v>
      </c>
      <c r="B124" s="111" t="s">
        <v>893</v>
      </c>
      <c r="C124" s="111"/>
      <c r="D124" s="111"/>
      <c r="E124" s="111"/>
      <c r="F124" s="646"/>
      <c r="G124" s="696"/>
      <c r="H124" s="295" t="s">
        <v>780</v>
      </c>
      <c r="I124" s="295" t="s">
        <v>780</v>
      </c>
      <c r="J124" s="696"/>
      <c r="K124" s="696"/>
      <c r="L124" s="640"/>
      <c r="M124" s="646"/>
      <c r="N124" s="653" t="s">
        <v>733</v>
      </c>
      <c r="O124" s="653"/>
      <c r="P124" s="643"/>
      <c r="Q124" s="640"/>
      <c r="R124" s="653"/>
      <c r="S124" s="646"/>
      <c r="T124" s="634" t="s">
        <v>300</v>
      </c>
      <c r="U124" s="707" t="s">
        <v>121</v>
      </c>
      <c r="V124" s="651"/>
      <c r="W124" s="636"/>
      <c r="X124" s="636"/>
      <c r="Y124" s="635">
        <f>190800+600</f>
        <v>191400</v>
      </c>
      <c r="Z124" s="637">
        <f>+Y124*U124</f>
        <v>191400</v>
      </c>
      <c r="AA124" s="791"/>
      <c r="AB124" s="778"/>
      <c r="AC124" s="637">
        <f>+Z124</f>
        <v>191400</v>
      </c>
      <c r="AD124" s="637"/>
      <c r="AE124" s="637">
        <f>SUM(AC124:AD124)</f>
        <v>191400</v>
      </c>
      <c r="AF124" s="646"/>
      <c r="AG124" s="637"/>
      <c r="AH124" s="637">
        <f>+AC124</f>
        <v>191400</v>
      </c>
      <c r="AI124" s="637"/>
      <c r="AJ124" s="637"/>
      <c r="AK124" s="637"/>
      <c r="AL124" s="637">
        <f t="shared" si="328"/>
        <v>191400</v>
      </c>
      <c r="AM124" s="819">
        <f t="shared" si="210"/>
        <v>0</v>
      </c>
      <c r="AN124" s="637"/>
      <c r="AO124" s="637"/>
      <c r="AP124" s="637"/>
      <c r="AQ124" s="637"/>
      <c r="AR124" s="637"/>
      <c r="AS124" s="637">
        <f t="shared" si="347"/>
        <v>0</v>
      </c>
      <c r="AT124" s="819"/>
      <c r="AU124" s="637">
        <f t="shared" si="212"/>
        <v>0</v>
      </c>
      <c r="AV124" s="637">
        <f t="shared" si="213"/>
        <v>191400</v>
      </c>
      <c r="AW124" s="637">
        <f t="shared" si="214"/>
        <v>0</v>
      </c>
      <c r="AX124" s="637">
        <f t="shared" si="215"/>
        <v>0</v>
      </c>
      <c r="AY124" s="637">
        <f t="shared" si="216"/>
        <v>0</v>
      </c>
      <c r="AZ124" s="637">
        <f t="shared" si="217"/>
        <v>191400</v>
      </c>
      <c r="BA124" s="774"/>
      <c r="BB124" s="637"/>
      <c r="BC124" s="637"/>
      <c r="BD124" s="637">
        <f t="shared" si="348"/>
        <v>181830</v>
      </c>
      <c r="BE124" s="637">
        <f t="shared" si="349"/>
        <v>9570</v>
      </c>
      <c r="BF124" s="637"/>
      <c r="BG124" s="637"/>
      <c r="BH124" s="637">
        <f t="shared" si="249"/>
        <v>191400</v>
      </c>
      <c r="BI124" s="1549"/>
      <c r="BJ124" s="637"/>
      <c r="BK124" s="637"/>
      <c r="BL124" s="637"/>
      <c r="BM124" s="637"/>
      <c r="BN124" s="637"/>
      <c r="BO124" s="637">
        <f t="shared" si="256"/>
        <v>0</v>
      </c>
      <c r="BP124" s="637">
        <f t="shared" si="250"/>
        <v>0</v>
      </c>
      <c r="BR124" s="637">
        <f t="shared" si="218"/>
        <v>0</v>
      </c>
      <c r="BS124" s="637">
        <f t="shared" si="219"/>
        <v>0</v>
      </c>
      <c r="BT124" s="637">
        <f t="shared" si="220"/>
        <v>181830</v>
      </c>
      <c r="BU124" s="637">
        <f t="shared" si="221"/>
        <v>9570</v>
      </c>
      <c r="BV124" s="637">
        <f t="shared" si="222"/>
        <v>0</v>
      </c>
      <c r="BW124" s="637">
        <f t="shared" si="223"/>
        <v>0</v>
      </c>
      <c r="BX124" s="637">
        <f t="shared" si="224"/>
        <v>191400</v>
      </c>
      <c r="BZ124" s="1673"/>
      <c r="CA124" s="1674"/>
      <c r="CB124" s="1675">
        <f t="shared" si="339"/>
        <v>0</v>
      </c>
      <c r="CC124" s="1673">
        <f t="shared" si="340"/>
        <v>0</v>
      </c>
      <c r="CD124" s="1675">
        <f t="shared" si="341"/>
        <v>0</v>
      </c>
      <c r="CE124" s="1673">
        <f t="shared" si="342"/>
        <v>0</v>
      </c>
      <c r="CF124" s="1675">
        <f t="shared" si="343"/>
        <v>0</v>
      </c>
    </row>
    <row r="125" spans="1:84" s="630" customFormat="1" ht="28.5" customHeight="1" x14ac:dyDescent="0.25">
      <c r="A125" s="624" t="s">
        <v>124</v>
      </c>
      <c r="B125" s="495" t="s">
        <v>1163</v>
      </c>
      <c r="C125" s="495"/>
      <c r="D125" s="495"/>
      <c r="E125" s="1405"/>
      <c r="F125" s="625" t="s">
        <v>1004</v>
      </c>
      <c r="G125" s="626"/>
      <c r="H125" s="626">
        <v>1</v>
      </c>
      <c r="I125" s="626"/>
      <c r="J125" s="626"/>
      <c r="K125" s="626"/>
      <c r="L125" s="626">
        <f>SUM(G125:K125)</f>
        <v>1</v>
      </c>
      <c r="M125" s="776"/>
      <c r="N125" s="625"/>
      <c r="O125" s="627"/>
      <c r="P125" s="625"/>
      <c r="Q125" s="625"/>
      <c r="R125" s="627"/>
      <c r="S125" s="776"/>
      <c r="T125" s="625"/>
      <c r="U125" s="627"/>
      <c r="V125" s="627"/>
      <c r="W125" s="628"/>
      <c r="X125" s="628"/>
      <c r="Y125" s="629"/>
      <c r="Z125" s="629">
        <f>+Z128+Z137+Z144+Z160</f>
        <v>2100000</v>
      </c>
      <c r="AA125" s="709"/>
      <c r="AB125" s="773"/>
      <c r="AC125" s="629">
        <f t="shared" ref="AC125:AE125" si="350">+AC128+AC137+AC144+AC160</f>
        <v>2100000</v>
      </c>
      <c r="AD125" s="629">
        <f t="shared" si="350"/>
        <v>0</v>
      </c>
      <c r="AE125" s="629">
        <f t="shared" si="350"/>
        <v>2100000</v>
      </c>
      <c r="AF125" s="776"/>
      <c r="AG125" s="629">
        <f t="shared" ref="AG125:AL125" si="351">+AG128+AG137+AG144+AG160</f>
        <v>1115100</v>
      </c>
      <c r="AH125" s="629">
        <f t="shared" si="351"/>
        <v>984900</v>
      </c>
      <c r="AI125" s="629">
        <f t="shared" si="351"/>
        <v>0</v>
      </c>
      <c r="AJ125" s="629">
        <f t="shared" si="351"/>
        <v>0</v>
      </c>
      <c r="AK125" s="629">
        <f t="shared" si="351"/>
        <v>0</v>
      </c>
      <c r="AL125" s="629">
        <f t="shared" si="351"/>
        <v>2100000</v>
      </c>
      <c r="AM125" s="819">
        <f t="shared" si="210"/>
        <v>0</v>
      </c>
      <c r="AN125" s="629">
        <f t="shared" ref="AN125:AS125" si="352">+AN128+AN137+AN144+AN160</f>
        <v>0</v>
      </c>
      <c r="AO125" s="629">
        <f t="shared" si="352"/>
        <v>0</v>
      </c>
      <c r="AP125" s="629">
        <f t="shared" si="352"/>
        <v>0</v>
      </c>
      <c r="AQ125" s="629">
        <f t="shared" si="352"/>
        <v>0</v>
      </c>
      <c r="AR125" s="629">
        <f t="shared" si="352"/>
        <v>0</v>
      </c>
      <c r="AS125" s="629">
        <f t="shared" si="352"/>
        <v>0</v>
      </c>
      <c r="AT125" s="819"/>
      <c r="AU125" s="629">
        <f t="shared" si="212"/>
        <v>1115100</v>
      </c>
      <c r="AV125" s="629">
        <f t="shared" si="213"/>
        <v>984900</v>
      </c>
      <c r="AW125" s="629">
        <f t="shared" si="214"/>
        <v>0</v>
      </c>
      <c r="AX125" s="629">
        <f t="shared" si="215"/>
        <v>0</v>
      </c>
      <c r="AY125" s="629">
        <f t="shared" si="216"/>
        <v>0</v>
      </c>
      <c r="AZ125" s="629">
        <f t="shared" si="217"/>
        <v>2100000</v>
      </c>
      <c r="BA125" s="774"/>
      <c r="BB125" s="629">
        <f t="shared" ref="BB125:BG125" si="353">+BB128+BB137+BB144+BB160</f>
        <v>0</v>
      </c>
      <c r="BC125" s="629">
        <f t="shared" si="353"/>
        <v>1050000</v>
      </c>
      <c r="BD125" s="629">
        <f t="shared" si="353"/>
        <v>1050000</v>
      </c>
      <c r="BE125" s="629">
        <f t="shared" si="353"/>
        <v>0</v>
      </c>
      <c r="BF125" s="629">
        <f t="shared" si="353"/>
        <v>0</v>
      </c>
      <c r="BG125" s="629">
        <f t="shared" si="353"/>
        <v>0</v>
      </c>
      <c r="BH125" s="629">
        <f t="shared" si="249"/>
        <v>2100000</v>
      </c>
      <c r="BI125" s="1549"/>
      <c r="BJ125" s="629">
        <f t="shared" ref="BJ125:BO125" si="354">+BJ128+BJ137+BJ144+BJ160</f>
        <v>0</v>
      </c>
      <c r="BK125" s="629">
        <f t="shared" si="354"/>
        <v>0</v>
      </c>
      <c r="BL125" s="629">
        <f t="shared" si="354"/>
        <v>0</v>
      </c>
      <c r="BM125" s="629">
        <f t="shared" si="354"/>
        <v>0</v>
      </c>
      <c r="BN125" s="629">
        <f t="shared" si="354"/>
        <v>0</v>
      </c>
      <c r="BO125" s="629">
        <f t="shared" si="354"/>
        <v>0</v>
      </c>
      <c r="BP125" s="629">
        <f t="shared" si="250"/>
        <v>0</v>
      </c>
      <c r="BQ125" s="599"/>
      <c r="BR125" s="629">
        <f t="shared" si="218"/>
        <v>0</v>
      </c>
      <c r="BS125" s="629">
        <f t="shared" si="219"/>
        <v>1050000</v>
      </c>
      <c r="BT125" s="629">
        <f t="shared" si="220"/>
        <v>1050000</v>
      </c>
      <c r="BU125" s="629">
        <f t="shared" si="221"/>
        <v>0</v>
      </c>
      <c r="BV125" s="629">
        <f t="shared" si="222"/>
        <v>0</v>
      </c>
      <c r="BW125" s="629">
        <f t="shared" si="223"/>
        <v>0</v>
      </c>
      <c r="BX125" s="629">
        <f t="shared" si="224"/>
        <v>2100000</v>
      </c>
      <c r="BZ125" s="1679">
        <f t="shared" ref="BZ125:CA125" si="355">+BZ128+BZ137+BZ144+BZ160</f>
        <v>0</v>
      </c>
      <c r="CA125" s="629">
        <f t="shared" si="355"/>
        <v>0</v>
      </c>
      <c r="CB125" s="1680">
        <f t="shared" si="339"/>
        <v>0</v>
      </c>
      <c r="CC125" s="1679">
        <f t="shared" si="340"/>
        <v>0</v>
      </c>
      <c r="CD125" s="1680">
        <f t="shared" si="341"/>
        <v>0</v>
      </c>
      <c r="CE125" s="1679">
        <f t="shared" si="342"/>
        <v>0</v>
      </c>
      <c r="CF125" s="1680">
        <f t="shared" si="343"/>
        <v>0</v>
      </c>
    </row>
    <row r="126" spans="1:84" s="685" customFormat="1" ht="15.75" customHeight="1" outlineLevel="1" x14ac:dyDescent="0.25">
      <c r="A126" s="841" t="s">
        <v>289</v>
      </c>
      <c r="B126" s="855" t="s">
        <v>1188</v>
      </c>
      <c r="C126" s="842"/>
      <c r="D126" s="842"/>
      <c r="E126" s="1592"/>
      <c r="F126" s="843"/>
      <c r="G126" s="844"/>
      <c r="H126" s="845"/>
      <c r="I126" s="844"/>
      <c r="J126" s="845"/>
      <c r="K126" s="844"/>
      <c r="L126" s="846"/>
      <c r="M126" s="785"/>
      <c r="N126" s="847"/>
      <c r="O126" s="847"/>
      <c r="P126" s="843"/>
      <c r="Q126" s="848"/>
      <c r="R126" s="847"/>
      <c r="S126" s="785"/>
      <c r="T126" s="849"/>
      <c r="U126" s="850"/>
      <c r="V126" s="851"/>
      <c r="W126" s="852"/>
      <c r="X126" s="852"/>
      <c r="Y126" s="850"/>
      <c r="Z126" s="853"/>
      <c r="AA126" s="854"/>
      <c r="AB126" s="788"/>
      <c r="AC126" s="853"/>
      <c r="AD126" s="853"/>
      <c r="AE126" s="853"/>
      <c r="AF126" s="785"/>
      <c r="AG126" s="853"/>
      <c r="AH126" s="853"/>
      <c r="AI126" s="853"/>
      <c r="AJ126" s="853"/>
      <c r="AK126" s="853"/>
      <c r="AL126" s="853"/>
      <c r="AM126" s="819"/>
      <c r="AN126" s="853"/>
      <c r="AO126" s="853"/>
      <c r="AP126" s="853"/>
      <c r="AQ126" s="853"/>
      <c r="AR126" s="853"/>
      <c r="AS126" s="853"/>
      <c r="AT126" s="819"/>
      <c r="AU126" s="853"/>
      <c r="AV126" s="853"/>
      <c r="AW126" s="853"/>
      <c r="AX126" s="853"/>
      <c r="AY126" s="853"/>
      <c r="AZ126" s="853"/>
      <c r="BA126" s="774"/>
      <c r="BB126" s="853"/>
      <c r="BC126" s="853"/>
      <c r="BD126" s="853"/>
      <c r="BE126" s="853"/>
      <c r="BF126" s="853"/>
      <c r="BG126" s="853"/>
      <c r="BH126" s="853"/>
      <c r="BI126" s="1549"/>
      <c r="BJ126" s="853"/>
      <c r="BK126" s="853"/>
      <c r="BL126" s="853"/>
      <c r="BM126" s="853"/>
      <c r="BN126" s="853"/>
      <c r="BO126" s="853"/>
      <c r="BP126" s="853"/>
      <c r="BQ126" s="1175"/>
      <c r="BR126" s="853"/>
      <c r="BS126" s="853"/>
      <c r="BT126" s="853"/>
      <c r="BU126" s="853"/>
      <c r="BV126" s="853"/>
      <c r="BW126" s="853"/>
      <c r="BX126" s="853"/>
      <c r="BZ126" s="1686"/>
      <c r="CA126" s="1687"/>
      <c r="CB126" s="1688">
        <f t="shared" si="339"/>
        <v>0</v>
      </c>
      <c r="CC126" s="1686">
        <f t="shared" si="340"/>
        <v>0</v>
      </c>
      <c r="CD126" s="1688">
        <f t="shared" si="341"/>
        <v>0</v>
      </c>
      <c r="CE126" s="1686">
        <f t="shared" si="342"/>
        <v>0</v>
      </c>
      <c r="CF126" s="1688">
        <f t="shared" si="343"/>
        <v>0</v>
      </c>
    </row>
    <row r="127" spans="1:84" s="685" customFormat="1" ht="15.75" customHeight="1" outlineLevel="1" x14ac:dyDescent="0.25">
      <c r="A127" s="841" t="s">
        <v>290</v>
      </c>
      <c r="B127" s="855" t="s">
        <v>1190</v>
      </c>
      <c r="C127" s="842"/>
      <c r="D127" s="842"/>
      <c r="E127" s="1592"/>
      <c r="F127" s="843"/>
      <c r="G127" s="844"/>
      <c r="H127" s="845"/>
      <c r="I127" s="844"/>
      <c r="J127" s="845"/>
      <c r="K127" s="844"/>
      <c r="L127" s="846"/>
      <c r="M127" s="785"/>
      <c r="N127" s="847"/>
      <c r="O127" s="847"/>
      <c r="P127" s="843"/>
      <c r="Q127" s="848"/>
      <c r="R127" s="847"/>
      <c r="S127" s="785"/>
      <c r="T127" s="849"/>
      <c r="U127" s="850"/>
      <c r="V127" s="851"/>
      <c r="W127" s="852"/>
      <c r="X127" s="852"/>
      <c r="Y127" s="850"/>
      <c r="Z127" s="853"/>
      <c r="AA127" s="854"/>
      <c r="AB127" s="788"/>
      <c r="AC127" s="853"/>
      <c r="AD127" s="853"/>
      <c r="AE127" s="853"/>
      <c r="AF127" s="785"/>
      <c r="AG127" s="853"/>
      <c r="AH127" s="853"/>
      <c r="AI127" s="853"/>
      <c r="AJ127" s="853"/>
      <c r="AK127" s="853"/>
      <c r="AL127" s="853"/>
      <c r="AM127" s="819"/>
      <c r="AN127" s="853"/>
      <c r="AO127" s="853"/>
      <c r="AP127" s="853"/>
      <c r="AQ127" s="853"/>
      <c r="AR127" s="853"/>
      <c r="AS127" s="853"/>
      <c r="AT127" s="819"/>
      <c r="AU127" s="853"/>
      <c r="AV127" s="853"/>
      <c r="AW127" s="853"/>
      <c r="AX127" s="853"/>
      <c r="AY127" s="853"/>
      <c r="AZ127" s="853"/>
      <c r="BA127" s="774"/>
      <c r="BB127" s="853"/>
      <c r="BC127" s="853"/>
      <c r="BD127" s="853"/>
      <c r="BE127" s="853"/>
      <c r="BF127" s="853"/>
      <c r="BG127" s="853"/>
      <c r="BH127" s="853"/>
      <c r="BI127" s="1549"/>
      <c r="BJ127" s="853"/>
      <c r="BK127" s="853"/>
      <c r="BL127" s="853"/>
      <c r="BM127" s="853"/>
      <c r="BN127" s="853"/>
      <c r="BO127" s="853"/>
      <c r="BP127" s="853"/>
      <c r="BQ127" s="1175"/>
      <c r="BR127" s="853"/>
      <c r="BS127" s="853"/>
      <c r="BT127" s="853"/>
      <c r="BU127" s="853"/>
      <c r="BV127" s="853"/>
      <c r="BW127" s="853"/>
      <c r="BX127" s="853"/>
      <c r="BZ127" s="1686"/>
      <c r="CA127" s="1687"/>
      <c r="CB127" s="1688">
        <f t="shared" si="339"/>
        <v>0</v>
      </c>
      <c r="CC127" s="1686">
        <f t="shared" si="340"/>
        <v>0</v>
      </c>
      <c r="CD127" s="1688">
        <f t="shared" si="341"/>
        <v>0</v>
      </c>
      <c r="CE127" s="1686">
        <f t="shared" si="342"/>
        <v>0</v>
      </c>
      <c r="CF127" s="1688">
        <f t="shared" si="343"/>
        <v>0</v>
      </c>
    </row>
    <row r="128" spans="1:84" s="685" customFormat="1" ht="15.75" customHeight="1" outlineLevel="1" x14ac:dyDescent="0.25">
      <c r="A128" s="674" t="s">
        <v>291</v>
      </c>
      <c r="B128" s="263" t="s">
        <v>747</v>
      </c>
      <c r="C128" s="263"/>
      <c r="D128" s="263"/>
      <c r="E128" s="1594"/>
      <c r="F128" s="675"/>
      <c r="G128" s="676"/>
      <c r="H128" s="677">
        <v>1</v>
      </c>
      <c r="I128" s="676"/>
      <c r="J128" s="677"/>
      <c r="K128" s="676"/>
      <c r="L128" s="678">
        <f>SUM(G128:K128)</f>
        <v>1</v>
      </c>
      <c r="M128" s="785"/>
      <c r="N128" s="679"/>
      <c r="O128" s="679"/>
      <c r="P128" s="675"/>
      <c r="Q128" s="786"/>
      <c r="R128" s="679"/>
      <c r="S128" s="785"/>
      <c r="T128" s="680"/>
      <c r="U128" s="681"/>
      <c r="V128" s="682"/>
      <c r="W128" s="683"/>
      <c r="X128" s="683"/>
      <c r="Y128" s="681"/>
      <c r="Z128" s="684">
        <f>+Z129+Z133+Z135+Z136</f>
        <v>502200</v>
      </c>
      <c r="AA128" s="787"/>
      <c r="AB128" s="788"/>
      <c r="AC128" s="684">
        <f t="shared" ref="AC128:AE128" si="356">+AC129+AC133+AC135+AC136</f>
        <v>502200</v>
      </c>
      <c r="AD128" s="684">
        <f t="shared" si="356"/>
        <v>0</v>
      </c>
      <c r="AE128" s="684">
        <f t="shared" si="356"/>
        <v>502200</v>
      </c>
      <c r="AF128" s="785"/>
      <c r="AG128" s="684">
        <f t="shared" ref="AG128:AL128" si="357">+AG129+AG133+AG135+AG136</f>
        <v>351540</v>
      </c>
      <c r="AH128" s="684">
        <f t="shared" si="357"/>
        <v>150660</v>
      </c>
      <c r="AI128" s="684">
        <f t="shared" si="357"/>
        <v>0</v>
      </c>
      <c r="AJ128" s="684">
        <f t="shared" si="357"/>
        <v>0</v>
      </c>
      <c r="AK128" s="684">
        <f t="shared" si="357"/>
        <v>0</v>
      </c>
      <c r="AL128" s="684">
        <f t="shared" si="357"/>
        <v>502200</v>
      </c>
      <c r="AM128" s="819">
        <f t="shared" si="210"/>
        <v>0</v>
      </c>
      <c r="AN128" s="684">
        <f t="shared" ref="AN128:AS128" si="358">+AN129+AN133+AN135+AN136</f>
        <v>0</v>
      </c>
      <c r="AO128" s="684">
        <f t="shared" si="358"/>
        <v>0</v>
      </c>
      <c r="AP128" s="684">
        <f t="shared" si="358"/>
        <v>0</v>
      </c>
      <c r="AQ128" s="684">
        <f t="shared" si="358"/>
        <v>0</v>
      </c>
      <c r="AR128" s="684">
        <f t="shared" si="358"/>
        <v>0</v>
      </c>
      <c r="AS128" s="684">
        <f t="shared" si="358"/>
        <v>0</v>
      </c>
      <c r="AT128" s="819"/>
      <c r="AU128" s="684">
        <f t="shared" si="212"/>
        <v>351540</v>
      </c>
      <c r="AV128" s="684">
        <f t="shared" si="213"/>
        <v>150660</v>
      </c>
      <c r="AW128" s="684">
        <f t="shared" si="214"/>
        <v>0</v>
      </c>
      <c r="AX128" s="684">
        <f t="shared" si="215"/>
        <v>0</v>
      </c>
      <c r="AY128" s="684">
        <f t="shared" si="216"/>
        <v>0</v>
      </c>
      <c r="AZ128" s="684">
        <f t="shared" si="217"/>
        <v>502200</v>
      </c>
      <c r="BA128" s="774"/>
      <c r="BB128" s="684">
        <f t="shared" ref="BB128:BG128" si="359">+BB129+BB133+BB135+BB136</f>
        <v>0</v>
      </c>
      <c r="BC128" s="684">
        <f t="shared" si="359"/>
        <v>251100</v>
      </c>
      <c r="BD128" s="684">
        <f t="shared" si="359"/>
        <v>251100</v>
      </c>
      <c r="BE128" s="684">
        <f t="shared" si="359"/>
        <v>0</v>
      </c>
      <c r="BF128" s="684">
        <f t="shared" si="359"/>
        <v>0</v>
      </c>
      <c r="BG128" s="684">
        <f t="shared" si="359"/>
        <v>0</v>
      </c>
      <c r="BH128" s="684">
        <f t="shared" si="249"/>
        <v>502200</v>
      </c>
      <c r="BI128" s="1549"/>
      <c r="BJ128" s="684">
        <f t="shared" ref="BJ128:BO128" si="360">+BJ129+BJ133+BJ135+BJ136</f>
        <v>0</v>
      </c>
      <c r="BK128" s="684">
        <f t="shared" si="360"/>
        <v>0</v>
      </c>
      <c r="BL128" s="684">
        <f t="shared" si="360"/>
        <v>0</v>
      </c>
      <c r="BM128" s="684">
        <f t="shared" si="360"/>
        <v>0</v>
      </c>
      <c r="BN128" s="684">
        <f t="shared" si="360"/>
        <v>0</v>
      </c>
      <c r="BO128" s="684">
        <f t="shared" si="360"/>
        <v>0</v>
      </c>
      <c r="BP128" s="684">
        <f t="shared" si="250"/>
        <v>0</v>
      </c>
      <c r="BQ128" s="1175"/>
      <c r="BR128" s="684">
        <f t="shared" si="218"/>
        <v>0</v>
      </c>
      <c r="BS128" s="684">
        <f t="shared" si="219"/>
        <v>251100</v>
      </c>
      <c r="BT128" s="684">
        <f t="shared" si="220"/>
        <v>251100</v>
      </c>
      <c r="BU128" s="684">
        <f t="shared" si="221"/>
        <v>0</v>
      </c>
      <c r="BV128" s="684">
        <f t="shared" si="222"/>
        <v>0</v>
      </c>
      <c r="BW128" s="684">
        <f t="shared" si="223"/>
        <v>0</v>
      </c>
      <c r="BX128" s="684">
        <f t="shared" si="224"/>
        <v>502200</v>
      </c>
      <c r="BZ128" s="1689">
        <f t="shared" ref="BZ128:CA128" si="361">+BZ129+BZ133+BZ135+BZ136</f>
        <v>0</v>
      </c>
      <c r="CA128" s="684">
        <f t="shared" si="361"/>
        <v>0</v>
      </c>
      <c r="CB128" s="1690">
        <f t="shared" si="339"/>
        <v>0</v>
      </c>
      <c r="CC128" s="1689">
        <f t="shared" si="340"/>
        <v>0</v>
      </c>
      <c r="CD128" s="1690">
        <f t="shared" si="341"/>
        <v>0</v>
      </c>
      <c r="CE128" s="1689">
        <f t="shared" si="342"/>
        <v>0</v>
      </c>
      <c r="CF128" s="1690">
        <f t="shared" si="343"/>
        <v>0</v>
      </c>
    </row>
    <row r="129" spans="1:84" s="602" customFormat="1" ht="15.75" customHeight="1" outlineLevel="2" x14ac:dyDescent="0.25">
      <c r="A129" s="538" t="s">
        <v>477</v>
      </c>
      <c r="B129" s="111" t="s">
        <v>624</v>
      </c>
      <c r="C129" s="111"/>
      <c r="D129" s="111"/>
      <c r="E129" s="111"/>
      <c r="F129" s="646"/>
      <c r="G129" s="295" t="s">
        <v>780</v>
      </c>
      <c r="H129" s="295" t="s">
        <v>780</v>
      </c>
      <c r="I129" s="647"/>
      <c r="J129" s="696"/>
      <c r="K129" s="647"/>
      <c r="L129" s="696"/>
      <c r="M129" s="646"/>
      <c r="N129" s="653" t="s">
        <v>141</v>
      </c>
      <c r="O129" s="580" t="s">
        <v>13</v>
      </c>
      <c r="P129" s="643" t="s">
        <v>487</v>
      </c>
      <c r="Q129" s="640">
        <f>+'9.3.2_Det. PA'!F20</f>
        <v>3</v>
      </c>
      <c r="R129" s="653"/>
      <c r="S129" s="646"/>
      <c r="T129" s="634"/>
      <c r="U129" s="635"/>
      <c r="V129" s="651"/>
      <c r="W129" s="636"/>
      <c r="X129" s="636"/>
      <c r="Y129" s="635"/>
      <c r="Z129" s="637">
        <f>SUM(Z130:Z132)</f>
        <v>190000</v>
      </c>
      <c r="AA129" s="791"/>
      <c r="AB129" s="778"/>
      <c r="AC129" s="637">
        <f t="shared" ref="AC129:AE129" si="362">SUM(AC130:AC132)</f>
        <v>190000</v>
      </c>
      <c r="AD129" s="637">
        <f t="shared" si="362"/>
        <v>0</v>
      </c>
      <c r="AE129" s="637">
        <f t="shared" si="362"/>
        <v>190000</v>
      </c>
      <c r="AF129" s="646"/>
      <c r="AG129" s="637">
        <f t="shared" ref="AG129:AK129" si="363">SUM(AG130:AG132)</f>
        <v>133000</v>
      </c>
      <c r="AH129" s="637">
        <f t="shared" si="363"/>
        <v>57000</v>
      </c>
      <c r="AI129" s="637">
        <f t="shared" si="363"/>
        <v>0</v>
      </c>
      <c r="AJ129" s="637">
        <f t="shared" si="363"/>
        <v>0</v>
      </c>
      <c r="AK129" s="637">
        <f t="shared" si="363"/>
        <v>0</v>
      </c>
      <c r="AL129" s="637">
        <f t="shared" ref="AL129" si="364">SUM(AL130:AL132)</f>
        <v>190000</v>
      </c>
      <c r="AM129" s="819">
        <f t="shared" si="210"/>
        <v>0</v>
      </c>
      <c r="AN129" s="637"/>
      <c r="AO129" s="637"/>
      <c r="AP129" s="637"/>
      <c r="AQ129" s="637"/>
      <c r="AR129" s="637"/>
      <c r="AS129" s="637">
        <f t="shared" ref="AS129" si="365">SUM(AS130:AS132)</f>
        <v>0</v>
      </c>
      <c r="AT129" s="819"/>
      <c r="AU129" s="637">
        <f t="shared" si="212"/>
        <v>133000</v>
      </c>
      <c r="AV129" s="637">
        <f t="shared" si="213"/>
        <v>57000</v>
      </c>
      <c r="AW129" s="637">
        <f t="shared" si="214"/>
        <v>0</v>
      </c>
      <c r="AX129" s="637">
        <f t="shared" si="215"/>
        <v>0</v>
      </c>
      <c r="AY129" s="637">
        <f t="shared" si="216"/>
        <v>0</v>
      </c>
      <c r="AZ129" s="637">
        <f t="shared" si="217"/>
        <v>190000</v>
      </c>
      <c r="BA129" s="774"/>
      <c r="BB129" s="637">
        <f t="shared" ref="BB129:BG129" si="366">SUM(BB130:BB132)</f>
        <v>0</v>
      </c>
      <c r="BC129" s="637">
        <f t="shared" si="366"/>
        <v>95000</v>
      </c>
      <c r="BD129" s="637">
        <f t="shared" si="366"/>
        <v>95000</v>
      </c>
      <c r="BE129" s="637">
        <f t="shared" si="366"/>
        <v>0</v>
      </c>
      <c r="BF129" s="637">
        <f t="shared" si="366"/>
        <v>0</v>
      </c>
      <c r="BG129" s="637">
        <f t="shared" si="366"/>
        <v>0</v>
      </c>
      <c r="BH129" s="637">
        <f t="shared" si="249"/>
        <v>190000</v>
      </c>
      <c r="BI129" s="1549"/>
      <c r="BJ129" s="637">
        <f t="shared" ref="BJ129:BO129" si="367">SUM(BJ130:BJ132)</f>
        <v>0</v>
      </c>
      <c r="BK129" s="637">
        <f t="shared" si="367"/>
        <v>0</v>
      </c>
      <c r="BL129" s="637">
        <f t="shared" si="367"/>
        <v>0</v>
      </c>
      <c r="BM129" s="637">
        <f t="shared" si="367"/>
        <v>0</v>
      </c>
      <c r="BN129" s="637">
        <f t="shared" si="367"/>
        <v>0</v>
      </c>
      <c r="BO129" s="637">
        <f t="shared" si="367"/>
        <v>0</v>
      </c>
      <c r="BP129" s="637">
        <f t="shared" si="250"/>
        <v>0</v>
      </c>
      <c r="BR129" s="637">
        <f t="shared" si="218"/>
        <v>0</v>
      </c>
      <c r="BS129" s="637">
        <f t="shared" si="219"/>
        <v>95000</v>
      </c>
      <c r="BT129" s="637">
        <f t="shared" si="220"/>
        <v>95000</v>
      </c>
      <c r="BU129" s="637">
        <f t="shared" si="221"/>
        <v>0</v>
      </c>
      <c r="BV129" s="637">
        <f t="shared" si="222"/>
        <v>0</v>
      </c>
      <c r="BW129" s="637">
        <f t="shared" si="223"/>
        <v>0</v>
      </c>
      <c r="BX129" s="637">
        <f t="shared" si="224"/>
        <v>190000</v>
      </c>
      <c r="BZ129" s="1673">
        <f>SUM(BZ130:BZ132)</f>
        <v>0</v>
      </c>
      <c r="CA129" s="637">
        <f>SUM(CA130:CA132)</f>
        <v>0</v>
      </c>
      <c r="CB129" s="1675">
        <f t="shared" si="339"/>
        <v>0</v>
      </c>
      <c r="CC129" s="1673">
        <f t="shared" si="340"/>
        <v>0</v>
      </c>
      <c r="CD129" s="1675">
        <f t="shared" si="341"/>
        <v>0</v>
      </c>
      <c r="CE129" s="1673">
        <f t="shared" si="342"/>
        <v>0</v>
      </c>
      <c r="CF129" s="1675">
        <f t="shared" si="343"/>
        <v>0</v>
      </c>
    </row>
    <row r="130" spans="1:84" ht="15.75" hidden="1" customHeight="1" outlineLevel="3" x14ac:dyDescent="0.25">
      <c r="A130" s="538" t="s">
        <v>480</v>
      </c>
      <c r="B130" s="251" t="s">
        <v>454</v>
      </c>
      <c r="C130" s="251"/>
      <c r="D130" s="251"/>
      <c r="E130" s="251"/>
      <c r="F130" s="536"/>
      <c r="G130" s="632"/>
      <c r="H130" s="632"/>
      <c r="I130" s="632"/>
      <c r="J130" s="632"/>
      <c r="K130" s="632"/>
      <c r="L130" s="661"/>
      <c r="M130" s="646"/>
      <c r="N130" s="653"/>
      <c r="O130" s="653"/>
      <c r="P130" s="643"/>
      <c r="Q130" s="640"/>
      <c r="R130" s="653"/>
      <c r="S130" s="646"/>
      <c r="T130" s="634" t="s">
        <v>300</v>
      </c>
      <c r="U130" s="635">
        <v>1</v>
      </c>
      <c r="V130" s="651"/>
      <c r="W130" s="636"/>
      <c r="X130" s="636"/>
      <c r="Y130" s="635">
        <f>+PNVB!C9</f>
        <v>100000</v>
      </c>
      <c r="Z130" s="637">
        <f>+U130*Y130</f>
        <v>100000</v>
      </c>
      <c r="AA130" s="779"/>
      <c r="AB130" s="778"/>
      <c r="AC130" s="637">
        <f>+Z130</f>
        <v>100000</v>
      </c>
      <c r="AD130" s="637"/>
      <c r="AE130" s="638">
        <f>SUM(AC130:AD130)</f>
        <v>100000</v>
      </c>
      <c r="AF130" s="646"/>
      <c r="AG130" s="637">
        <f>+AC130*70%</f>
        <v>70000</v>
      </c>
      <c r="AH130" s="637">
        <f>+AC130*30%</f>
        <v>30000</v>
      </c>
      <c r="AI130" s="637"/>
      <c r="AJ130" s="637"/>
      <c r="AK130" s="637"/>
      <c r="AL130" s="637">
        <f t="shared" ref="AL130:AL140" si="368">SUM(AG130:AK130)</f>
        <v>100000</v>
      </c>
      <c r="AM130" s="819">
        <f t="shared" si="210"/>
        <v>0</v>
      </c>
      <c r="AN130" s="637"/>
      <c r="AO130" s="637"/>
      <c r="AP130" s="637"/>
      <c r="AQ130" s="637"/>
      <c r="AR130" s="637"/>
      <c r="AS130" s="637">
        <f t="shared" ref="AS130:AS136" si="369">SUM(AN130:AR130)</f>
        <v>0</v>
      </c>
      <c r="AT130" s="819"/>
      <c r="AU130" s="637">
        <f t="shared" si="212"/>
        <v>70000</v>
      </c>
      <c r="AV130" s="637">
        <f t="shared" si="213"/>
        <v>30000</v>
      </c>
      <c r="AW130" s="637">
        <f t="shared" si="214"/>
        <v>0</v>
      </c>
      <c r="AX130" s="637">
        <f t="shared" si="215"/>
        <v>0</v>
      </c>
      <c r="AY130" s="637">
        <f t="shared" si="216"/>
        <v>0</v>
      </c>
      <c r="AZ130" s="637">
        <f t="shared" si="217"/>
        <v>100000</v>
      </c>
      <c r="BA130" s="774"/>
      <c r="BB130" s="637"/>
      <c r="BC130" s="637">
        <f>+AC130*50%</f>
        <v>50000</v>
      </c>
      <c r="BD130" s="637">
        <f>+AC130*50%</f>
        <v>50000</v>
      </c>
      <c r="BE130" s="637"/>
      <c r="BF130" s="637"/>
      <c r="BG130" s="637"/>
      <c r="BH130" s="637">
        <f t="shared" si="249"/>
        <v>100000</v>
      </c>
      <c r="BI130" s="1549"/>
      <c r="BJ130" s="637"/>
      <c r="BK130" s="637"/>
      <c r="BL130" s="637"/>
      <c r="BM130" s="637"/>
      <c r="BN130" s="637"/>
      <c r="BO130" s="637"/>
      <c r="BP130" s="637">
        <f t="shared" si="250"/>
        <v>0</v>
      </c>
      <c r="BR130" s="637">
        <f t="shared" si="218"/>
        <v>0</v>
      </c>
      <c r="BS130" s="637">
        <f t="shared" si="219"/>
        <v>50000</v>
      </c>
      <c r="BT130" s="637">
        <f t="shared" si="220"/>
        <v>50000</v>
      </c>
      <c r="BU130" s="637">
        <f t="shared" si="221"/>
        <v>0</v>
      </c>
      <c r="BV130" s="637">
        <f t="shared" si="222"/>
        <v>0</v>
      </c>
      <c r="BW130" s="637">
        <f t="shared" si="223"/>
        <v>0</v>
      </c>
      <c r="BX130" s="637">
        <f t="shared" si="224"/>
        <v>100000</v>
      </c>
      <c r="BZ130" s="1673"/>
      <c r="CA130" s="1674"/>
      <c r="CB130" s="1675">
        <f t="shared" si="339"/>
        <v>0</v>
      </c>
      <c r="CC130" s="1673">
        <f t="shared" si="340"/>
        <v>0</v>
      </c>
      <c r="CD130" s="1675">
        <f t="shared" si="341"/>
        <v>0</v>
      </c>
      <c r="CE130" s="1673">
        <f t="shared" si="342"/>
        <v>0</v>
      </c>
      <c r="CF130" s="1675">
        <f t="shared" si="343"/>
        <v>0</v>
      </c>
    </row>
    <row r="131" spans="1:84" ht="15.75" hidden="1" customHeight="1" outlineLevel="3" x14ac:dyDescent="0.25">
      <c r="A131" s="538" t="s">
        <v>481</v>
      </c>
      <c r="B131" s="251" t="s">
        <v>584</v>
      </c>
      <c r="C131" s="251"/>
      <c r="D131" s="251"/>
      <c r="E131" s="251"/>
      <c r="F131" s="536"/>
      <c r="G131" s="632"/>
      <c r="H131" s="632"/>
      <c r="I131" s="632"/>
      <c r="J131" s="632"/>
      <c r="K131" s="632"/>
      <c r="L131" s="661"/>
      <c r="M131" s="646"/>
      <c r="N131" s="653"/>
      <c r="O131" s="653"/>
      <c r="P131" s="643"/>
      <c r="Q131" s="640"/>
      <c r="R131" s="653"/>
      <c r="S131" s="646"/>
      <c r="T131" s="634" t="s">
        <v>300</v>
      </c>
      <c r="U131" s="635">
        <v>1</v>
      </c>
      <c r="V131" s="651"/>
      <c r="W131" s="636"/>
      <c r="X131" s="636"/>
      <c r="Y131" s="635">
        <v>50000</v>
      </c>
      <c r="Z131" s="637">
        <f>+U131*Y131</f>
        <v>50000</v>
      </c>
      <c r="AA131" s="779"/>
      <c r="AB131" s="778"/>
      <c r="AC131" s="637">
        <f>+Z131</f>
        <v>50000</v>
      </c>
      <c r="AD131" s="637"/>
      <c r="AE131" s="638">
        <f>SUM(AC131:AD131)</f>
        <v>50000</v>
      </c>
      <c r="AF131" s="646"/>
      <c r="AG131" s="637">
        <f>+AC131*70%</f>
        <v>35000</v>
      </c>
      <c r="AH131" s="637">
        <f>+AC131*30%</f>
        <v>15000</v>
      </c>
      <c r="AI131" s="637"/>
      <c r="AJ131" s="637"/>
      <c r="AK131" s="637"/>
      <c r="AL131" s="637">
        <f t="shared" si="368"/>
        <v>50000</v>
      </c>
      <c r="AM131" s="819">
        <f t="shared" si="210"/>
        <v>0</v>
      </c>
      <c r="AN131" s="637"/>
      <c r="AO131" s="637"/>
      <c r="AP131" s="637"/>
      <c r="AQ131" s="637"/>
      <c r="AR131" s="637"/>
      <c r="AS131" s="637">
        <f t="shared" si="369"/>
        <v>0</v>
      </c>
      <c r="AT131" s="819"/>
      <c r="AU131" s="637">
        <f t="shared" si="212"/>
        <v>35000</v>
      </c>
      <c r="AV131" s="637">
        <f t="shared" si="213"/>
        <v>15000</v>
      </c>
      <c r="AW131" s="637">
        <f t="shared" si="214"/>
        <v>0</v>
      </c>
      <c r="AX131" s="637">
        <f t="shared" si="215"/>
        <v>0</v>
      </c>
      <c r="AY131" s="637">
        <f t="shared" si="216"/>
        <v>0</v>
      </c>
      <c r="AZ131" s="637">
        <f t="shared" si="217"/>
        <v>50000</v>
      </c>
      <c r="BA131" s="774"/>
      <c r="BB131" s="637"/>
      <c r="BC131" s="637">
        <f t="shared" ref="BC131:BC132" si="370">+AC131*50%</f>
        <v>25000</v>
      </c>
      <c r="BD131" s="637">
        <f t="shared" ref="BD131:BD132" si="371">+AC131*50%</f>
        <v>25000</v>
      </c>
      <c r="BE131" s="637"/>
      <c r="BF131" s="637"/>
      <c r="BG131" s="637"/>
      <c r="BH131" s="637">
        <f t="shared" si="249"/>
        <v>50000</v>
      </c>
      <c r="BI131" s="1549"/>
      <c r="BJ131" s="637"/>
      <c r="BK131" s="637"/>
      <c r="BL131" s="637"/>
      <c r="BM131" s="637"/>
      <c r="BN131" s="637"/>
      <c r="BO131" s="637"/>
      <c r="BP131" s="637">
        <f t="shared" si="250"/>
        <v>0</v>
      </c>
      <c r="BR131" s="637">
        <f t="shared" si="218"/>
        <v>0</v>
      </c>
      <c r="BS131" s="637">
        <f t="shared" si="219"/>
        <v>25000</v>
      </c>
      <c r="BT131" s="637">
        <f t="shared" si="220"/>
        <v>25000</v>
      </c>
      <c r="BU131" s="637">
        <f t="shared" si="221"/>
        <v>0</v>
      </c>
      <c r="BV131" s="637">
        <f t="shared" si="222"/>
        <v>0</v>
      </c>
      <c r="BW131" s="637">
        <f t="shared" si="223"/>
        <v>0</v>
      </c>
      <c r="BX131" s="637">
        <f t="shared" si="224"/>
        <v>50000</v>
      </c>
      <c r="BZ131" s="1673"/>
      <c r="CA131" s="1674"/>
      <c r="CB131" s="1675">
        <f t="shared" si="339"/>
        <v>0</v>
      </c>
      <c r="CC131" s="1673">
        <f t="shared" si="340"/>
        <v>0</v>
      </c>
      <c r="CD131" s="1675">
        <f t="shared" si="341"/>
        <v>0</v>
      </c>
      <c r="CE131" s="1673">
        <f t="shared" si="342"/>
        <v>0</v>
      </c>
      <c r="CF131" s="1675">
        <f t="shared" si="343"/>
        <v>0</v>
      </c>
    </row>
    <row r="132" spans="1:84" ht="15.75" hidden="1" customHeight="1" outlineLevel="3" x14ac:dyDescent="0.25">
      <c r="A132" s="538" t="s">
        <v>710</v>
      </c>
      <c r="B132" s="264" t="s">
        <v>489</v>
      </c>
      <c r="C132" s="264"/>
      <c r="D132" s="264"/>
      <c r="E132" s="251"/>
      <c r="F132" s="536"/>
      <c r="G132" s="632"/>
      <c r="H132" s="632"/>
      <c r="I132" s="632"/>
      <c r="J132" s="632"/>
      <c r="K132" s="632"/>
      <c r="L132" s="661"/>
      <c r="M132" s="646"/>
      <c r="N132" s="653"/>
      <c r="O132" s="653"/>
      <c r="P132" s="643"/>
      <c r="Q132" s="640"/>
      <c r="R132" s="653"/>
      <c r="S132" s="646"/>
      <c r="T132" s="634" t="s">
        <v>300</v>
      </c>
      <c r="U132" s="635">
        <v>1</v>
      </c>
      <c r="V132" s="651"/>
      <c r="W132" s="636"/>
      <c r="X132" s="636"/>
      <c r="Y132" s="635">
        <f>+'Contrapartida local'!C6</f>
        <v>40000</v>
      </c>
      <c r="Z132" s="637">
        <f>+U132*Y132</f>
        <v>40000</v>
      </c>
      <c r="AA132" s="779"/>
      <c r="AB132" s="778"/>
      <c r="AC132" s="637">
        <f>+Z132</f>
        <v>40000</v>
      </c>
      <c r="AD132" s="637"/>
      <c r="AE132" s="638">
        <f>SUM(AC132:AD132)</f>
        <v>40000</v>
      </c>
      <c r="AF132" s="646"/>
      <c r="AG132" s="637">
        <f>+AC132*70%</f>
        <v>28000</v>
      </c>
      <c r="AH132" s="637">
        <f>+AC132*30%</f>
        <v>12000</v>
      </c>
      <c r="AI132" s="637"/>
      <c r="AJ132" s="637"/>
      <c r="AK132" s="637"/>
      <c r="AL132" s="637">
        <f t="shared" si="368"/>
        <v>40000</v>
      </c>
      <c r="AM132" s="819">
        <f t="shared" si="210"/>
        <v>0</v>
      </c>
      <c r="AN132" s="637"/>
      <c r="AO132" s="637"/>
      <c r="AP132" s="637"/>
      <c r="AQ132" s="637"/>
      <c r="AR132" s="637"/>
      <c r="AS132" s="637">
        <f t="shared" si="369"/>
        <v>0</v>
      </c>
      <c r="AT132" s="819"/>
      <c r="AU132" s="637">
        <f t="shared" si="212"/>
        <v>28000</v>
      </c>
      <c r="AV132" s="637">
        <f t="shared" si="213"/>
        <v>12000</v>
      </c>
      <c r="AW132" s="637">
        <f t="shared" si="214"/>
        <v>0</v>
      </c>
      <c r="AX132" s="637">
        <f t="shared" si="215"/>
        <v>0</v>
      </c>
      <c r="AY132" s="637">
        <f t="shared" si="216"/>
        <v>0</v>
      </c>
      <c r="AZ132" s="637">
        <f t="shared" si="217"/>
        <v>40000</v>
      </c>
      <c r="BA132" s="774"/>
      <c r="BB132" s="637"/>
      <c r="BC132" s="637">
        <f t="shared" si="370"/>
        <v>20000</v>
      </c>
      <c r="BD132" s="637">
        <f t="shared" si="371"/>
        <v>20000</v>
      </c>
      <c r="BE132" s="637"/>
      <c r="BF132" s="637"/>
      <c r="BG132" s="637"/>
      <c r="BH132" s="637">
        <f t="shared" si="249"/>
        <v>40000</v>
      </c>
      <c r="BI132" s="1549"/>
      <c r="BJ132" s="637"/>
      <c r="BK132" s="637"/>
      <c r="BL132" s="637"/>
      <c r="BM132" s="637"/>
      <c r="BN132" s="637"/>
      <c r="BO132" s="637"/>
      <c r="BP132" s="637">
        <f t="shared" si="250"/>
        <v>0</v>
      </c>
      <c r="BR132" s="637">
        <f t="shared" si="218"/>
        <v>0</v>
      </c>
      <c r="BS132" s="637">
        <f t="shared" si="219"/>
        <v>20000</v>
      </c>
      <c r="BT132" s="637">
        <f t="shared" si="220"/>
        <v>20000</v>
      </c>
      <c r="BU132" s="637">
        <f t="shared" si="221"/>
        <v>0</v>
      </c>
      <c r="BV132" s="637">
        <f t="shared" si="222"/>
        <v>0</v>
      </c>
      <c r="BW132" s="637">
        <f t="shared" si="223"/>
        <v>0</v>
      </c>
      <c r="BX132" s="637">
        <f t="shared" si="224"/>
        <v>40000</v>
      </c>
      <c r="BZ132" s="1673"/>
      <c r="CA132" s="1674"/>
      <c r="CB132" s="1675">
        <f t="shared" si="339"/>
        <v>0</v>
      </c>
      <c r="CC132" s="1673">
        <f t="shared" si="340"/>
        <v>0</v>
      </c>
      <c r="CD132" s="1675">
        <f t="shared" si="341"/>
        <v>0</v>
      </c>
      <c r="CE132" s="1673">
        <f t="shared" si="342"/>
        <v>0</v>
      </c>
      <c r="CF132" s="1675">
        <f t="shared" si="343"/>
        <v>0</v>
      </c>
    </row>
    <row r="133" spans="1:84" s="732" customFormat="1" ht="15.75" customHeight="1" outlineLevel="2" collapsed="1" x14ac:dyDescent="0.25">
      <c r="A133" s="538" t="s">
        <v>478</v>
      </c>
      <c r="B133" s="252" t="s">
        <v>626</v>
      </c>
      <c r="C133" s="252"/>
      <c r="D133" s="252"/>
      <c r="E133" s="1595"/>
      <c r="F133" s="724"/>
      <c r="G133" s="295" t="s">
        <v>780</v>
      </c>
      <c r="H133" s="295" t="s">
        <v>780</v>
      </c>
      <c r="I133" s="725"/>
      <c r="J133" s="725"/>
      <c r="K133" s="725"/>
      <c r="L133" s="726"/>
      <c r="M133" s="804"/>
      <c r="N133" s="653" t="s">
        <v>141</v>
      </c>
      <c r="O133" s="580" t="s">
        <v>13</v>
      </c>
      <c r="P133" s="727" t="s">
        <v>487</v>
      </c>
      <c r="Q133" s="805">
        <f>+'9.3.2_Det. PA'!F20</f>
        <v>3</v>
      </c>
      <c r="R133" s="728"/>
      <c r="S133" s="804"/>
      <c r="T133" s="729"/>
      <c r="U133" s="635"/>
      <c r="V133" s="730"/>
      <c r="W133" s="731"/>
      <c r="X133" s="731"/>
      <c r="Y133" s="635"/>
      <c r="Z133" s="637">
        <f>+Z134</f>
        <v>100000</v>
      </c>
      <c r="AA133" s="779"/>
      <c r="AB133" s="778"/>
      <c r="AC133" s="637">
        <f t="shared" ref="AC133:AK133" si="372">+AC134</f>
        <v>100000</v>
      </c>
      <c r="AD133" s="637">
        <f t="shared" si="372"/>
        <v>0</v>
      </c>
      <c r="AE133" s="637">
        <f t="shared" si="372"/>
        <v>100000</v>
      </c>
      <c r="AF133" s="804"/>
      <c r="AG133" s="637">
        <f t="shared" si="372"/>
        <v>70000</v>
      </c>
      <c r="AH133" s="637">
        <f t="shared" si="372"/>
        <v>30000</v>
      </c>
      <c r="AI133" s="637">
        <f t="shared" si="372"/>
        <v>0</v>
      </c>
      <c r="AJ133" s="637">
        <f t="shared" si="372"/>
        <v>0</v>
      </c>
      <c r="AK133" s="637">
        <f t="shared" si="372"/>
        <v>0</v>
      </c>
      <c r="AL133" s="637">
        <f t="shared" si="368"/>
        <v>100000</v>
      </c>
      <c r="AM133" s="819">
        <f t="shared" si="210"/>
        <v>0</v>
      </c>
      <c r="AN133" s="637"/>
      <c r="AO133" s="637"/>
      <c r="AP133" s="637"/>
      <c r="AQ133" s="637"/>
      <c r="AR133" s="637"/>
      <c r="AS133" s="637">
        <f t="shared" si="369"/>
        <v>0</v>
      </c>
      <c r="AT133" s="819"/>
      <c r="AU133" s="637">
        <f t="shared" si="212"/>
        <v>70000</v>
      </c>
      <c r="AV133" s="637">
        <f t="shared" si="213"/>
        <v>30000</v>
      </c>
      <c r="AW133" s="637">
        <f t="shared" si="214"/>
        <v>0</v>
      </c>
      <c r="AX133" s="637">
        <f t="shared" si="215"/>
        <v>0</v>
      </c>
      <c r="AY133" s="637">
        <f t="shared" si="216"/>
        <v>0</v>
      </c>
      <c r="AZ133" s="637">
        <f t="shared" si="217"/>
        <v>100000</v>
      </c>
      <c r="BA133" s="774"/>
      <c r="BB133" s="637">
        <f t="shared" ref="BB133:BG133" si="373">+BB134</f>
        <v>0</v>
      </c>
      <c r="BC133" s="637">
        <f t="shared" si="373"/>
        <v>50000</v>
      </c>
      <c r="BD133" s="637">
        <f t="shared" si="373"/>
        <v>50000</v>
      </c>
      <c r="BE133" s="637">
        <f t="shared" si="373"/>
        <v>0</v>
      </c>
      <c r="BF133" s="637">
        <f t="shared" si="373"/>
        <v>0</v>
      </c>
      <c r="BG133" s="637">
        <f t="shared" si="373"/>
        <v>0</v>
      </c>
      <c r="BH133" s="637">
        <f t="shared" si="249"/>
        <v>100000</v>
      </c>
      <c r="BI133" s="1549"/>
      <c r="BJ133" s="637">
        <f t="shared" ref="BJ133:BO133" si="374">+BJ134</f>
        <v>0</v>
      </c>
      <c r="BK133" s="637">
        <f t="shared" si="374"/>
        <v>0</v>
      </c>
      <c r="BL133" s="637">
        <f t="shared" si="374"/>
        <v>0</v>
      </c>
      <c r="BM133" s="637">
        <f t="shared" si="374"/>
        <v>0</v>
      </c>
      <c r="BN133" s="637">
        <f t="shared" si="374"/>
        <v>0</v>
      </c>
      <c r="BO133" s="637">
        <f t="shared" si="374"/>
        <v>0</v>
      </c>
      <c r="BP133" s="637">
        <f t="shared" si="250"/>
        <v>0</v>
      </c>
      <c r="BQ133" s="1177"/>
      <c r="BR133" s="637">
        <f t="shared" si="218"/>
        <v>0</v>
      </c>
      <c r="BS133" s="637">
        <f t="shared" si="219"/>
        <v>50000</v>
      </c>
      <c r="BT133" s="637">
        <f t="shared" si="220"/>
        <v>50000</v>
      </c>
      <c r="BU133" s="637">
        <f t="shared" si="221"/>
        <v>0</v>
      </c>
      <c r="BV133" s="637">
        <f t="shared" si="222"/>
        <v>0</v>
      </c>
      <c r="BW133" s="637">
        <f t="shared" si="223"/>
        <v>0</v>
      </c>
      <c r="BX133" s="637">
        <f t="shared" si="224"/>
        <v>100000</v>
      </c>
      <c r="BZ133" s="1673">
        <f t="shared" ref="BZ133:CA133" si="375">+BZ134</f>
        <v>0</v>
      </c>
      <c r="CA133" s="637">
        <f t="shared" si="375"/>
        <v>0</v>
      </c>
      <c r="CB133" s="1675">
        <f t="shared" si="339"/>
        <v>0</v>
      </c>
      <c r="CC133" s="1673">
        <f t="shared" si="340"/>
        <v>0</v>
      </c>
      <c r="CD133" s="1675">
        <f t="shared" si="341"/>
        <v>0</v>
      </c>
      <c r="CE133" s="1673">
        <f t="shared" si="342"/>
        <v>0</v>
      </c>
      <c r="CF133" s="1675">
        <f t="shared" si="343"/>
        <v>0</v>
      </c>
    </row>
    <row r="134" spans="1:84" ht="15.75" hidden="1" customHeight="1" outlineLevel="3" x14ac:dyDescent="0.25">
      <c r="A134" s="538" t="s">
        <v>482</v>
      </c>
      <c r="B134" s="264" t="s">
        <v>455</v>
      </c>
      <c r="C134" s="264"/>
      <c r="D134" s="264"/>
      <c r="E134" s="251"/>
      <c r="F134" s="536"/>
      <c r="G134" s="632"/>
      <c r="H134" s="632"/>
      <c r="I134" s="632"/>
      <c r="J134" s="632"/>
      <c r="K134" s="632"/>
      <c r="L134" s="661"/>
      <c r="M134" s="646"/>
      <c r="N134" s="653"/>
      <c r="O134" s="653"/>
      <c r="P134" s="643"/>
      <c r="Q134" s="640"/>
      <c r="R134" s="653"/>
      <c r="S134" s="646"/>
      <c r="T134" s="634" t="s">
        <v>300</v>
      </c>
      <c r="U134" s="635">
        <v>1</v>
      </c>
      <c r="V134" s="651"/>
      <c r="W134" s="636"/>
      <c r="X134" s="636"/>
      <c r="Y134" s="635">
        <v>100000</v>
      </c>
      <c r="Z134" s="637">
        <f t="shared" ref="Z134" si="376">+U134*Y134</f>
        <v>100000</v>
      </c>
      <c r="AA134" s="779"/>
      <c r="AB134" s="778"/>
      <c r="AC134" s="637">
        <f t="shared" ref="AC134" si="377">+Z134</f>
        <v>100000</v>
      </c>
      <c r="AD134" s="637"/>
      <c r="AE134" s="638">
        <f>SUM(AC134:AD134)</f>
        <v>100000</v>
      </c>
      <c r="AF134" s="646"/>
      <c r="AG134" s="637">
        <f>+AC134*70%</f>
        <v>70000</v>
      </c>
      <c r="AH134" s="637">
        <f>+AC134*30%</f>
        <v>30000</v>
      </c>
      <c r="AI134" s="637"/>
      <c r="AJ134" s="637"/>
      <c r="AK134" s="637"/>
      <c r="AL134" s="637">
        <f t="shared" si="368"/>
        <v>100000</v>
      </c>
      <c r="AM134" s="819">
        <f t="shared" si="210"/>
        <v>0</v>
      </c>
      <c r="AN134" s="637"/>
      <c r="AO134" s="637"/>
      <c r="AP134" s="637"/>
      <c r="AQ134" s="637"/>
      <c r="AR134" s="637"/>
      <c r="AS134" s="637">
        <f t="shared" si="369"/>
        <v>0</v>
      </c>
      <c r="AT134" s="819"/>
      <c r="AU134" s="637">
        <f t="shared" si="212"/>
        <v>70000</v>
      </c>
      <c r="AV134" s="637">
        <f t="shared" si="213"/>
        <v>30000</v>
      </c>
      <c r="AW134" s="637">
        <f t="shared" si="214"/>
        <v>0</v>
      </c>
      <c r="AX134" s="637">
        <f t="shared" si="215"/>
        <v>0</v>
      </c>
      <c r="AY134" s="637">
        <f t="shared" si="216"/>
        <v>0</v>
      </c>
      <c r="AZ134" s="637">
        <f t="shared" si="217"/>
        <v>100000</v>
      </c>
      <c r="BA134" s="774"/>
      <c r="BB134" s="637"/>
      <c r="BC134" s="637">
        <f>+AC134*50%</f>
        <v>50000</v>
      </c>
      <c r="BD134" s="637">
        <f>+AC134*50%</f>
        <v>50000</v>
      </c>
      <c r="BE134" s="637"/>
      <c r="BF134" s="637"/>
      <c r="BG134" s="637"/>
      <c r="BH134" s="637">
        <f t="shared" si="249"/>
        <v>100000</v>
      </c>
      <c r="BI134" s="1549"/>
      <c r="BJ134" s="637"/>
      <c r="BK134" s="637"/>
      <c r="BL134" s="637"/>
      <c r="BM134" s="637"/>
      <c r="BN134" s="637"/>
      <c r="BO134" s="637"/>
      <c r="BP134" s="637">
        <f t="shared" si="250"/>
        <v>0</v>
      </c>
      <c r="BR134" s="637">
        <f t="shared" si="218"/>
        <v>0</v>
      </c>
      <c r="BS134" s="637">
        <f t="shared" si="219"/>
        <v>50000</v>
      </c>
      <c r="BT134" s="637">
        <f t="shared" si="220"/>
        <v>50000</v>
      </c>
      <c r="BU134" s="637">
        <f t="shared" si="221"/>
        <v>0</v>
      </c>
      <c r="BV134" s="637">
        <f t="shared" si="222"/>
        <v>0</v>
      </c>
      <c r="BW134" s="637">
        <f t="shared" si="223"/>
        <v>0</v>
      </c>
      <c r="BX134" s="637">
        <f t="shared" si="224"/>
        <v>100000</v>
      </c>
      <c r="BZ134" s="1673"/>
      <c r="CA134" s="1674"/>
      <c r="CB134" s="1675">
        <f t="shared" si="339"/>
        <v>0</v>
      </c>
      <c r="CC134" s="1673">
        <f t="shared" si="340"/>
        <v>0</v>
      </c>
      <c r="CD134" s="1675">
        <f t="shared" si="341"/>
        <v>0</v>
      </c>
      <c r="CE134" s="1673">
        <f t="shared" si="342"/>
        <v>0</v>
      </c>
      <c r="CF134" s="1675">
        <f t="shared" si="343"/>
        <v>0</v>
      </c>
    </row>
    <row r="135" spans="1:84" ht="15.75" customHeight="1" outlineLevel="2" collapsed="1" x14ac:dyDescent="0.25">
      <c r="A135" s="538" t="s">
        <v>839</v>
      </c>
      <c r="B135" s="111" t="s">
        <v>735</v>
      </c>
      <c r="C135" s="733"/>
      <c r="D135" s="733"/>
      <c r="E135" s="733"/>
      <c r="F135" s="536"/>
      <c r="G135" s="295" t="s">
        <v>780</v>
      </c>
      <c r="H135" s="295" t="s">
        <v>780</v>
      </c>
      <c r="I135" s="632"/>
      <c r="J135" s="632"/>
      <c r="K135" s="632"/>
      <c r="L135" s="661"/>
      <c r="M135" s="646"/>
      <c r="N135" s="653" t="s">
        <v>141</v>
      </c>
      <c r="O135" s="580" t="s">
        <v>13</v>
      </c>
      <c r="P135" s="643" t="s">
        <v>487</v>
      </c>
      <c r="Q135" s="640">
        <f>+'9.3.2_Det. PA'!F20</f>
        <v>3</v>
      </c>
      <c r="R135" s="653"/>
      <c r="S135" s="646"/>
      <c r="T135" s="634"/>
      <c r="U135" s="635"/>
      <c r="V135" s="651"/>
      <c r="W135" s="636"/>
      <c r="X135" s="636"/>
      <c r="Y135" s="635">
        <v>192800</v>
      </c>
      <c r="Z135" s="655">
        <v>175000</v>
      </c>
      <c r="AA135" s="779"/>
      <c r="AB135" s="778"/>
      <c r="AC135" s="637">
        <f>+Z135</f>
        <v>175000</v>
      </c>
      <c r="AD135" s="637"/>
      <c r="AE135" s="638">
        <f>+AC135+AD135</f>
        <v>175000</v>
      </c>
      <c r="AF135" s="646"/>
      <c r="AG135" s="637">
        <f>+AC135*70%</f>
        <v>122499.99999999999</v>
      </c>
      <c r="AH135" s="637">
        <f>+AC135*30%</f>
        <v>52500</v>
      </c>
      <c r="AI135" s="637"/>
      <c r="AJ135" s="637"/>
      <c r="AK135" s="637"/>
      <c r="AL135" s="637">
        <f t="shared" si="368"/>
        <v>175000</v>
      </c>
      <c r="AM135" s="819">
        <f t="shared" si="210"/>
        <v>0</v>
      </c>
      <c r="AN135" s="637"/>
      <c r="AO135" s="637"/>
      <c r="AP135" s="637"/>
      <c r="AQ135" s="637"/>
      <c r="AR135" s="637"/>
      <c r="AS135" s="637">
        <f t="shared" si="369"/>
        <v>0</v>
      </c>
      <c r="AT135" s="819"/>
      <c r="AU135" s="637">
        <f t="shared" si="212"/>
        <v>122499.99999999999</v>
      </c>
      <c r="AV135" s="637">
        <f t="shared" si="213"/>
        <v>52500</v>
      </c>
      <c r="AW135" s="637">
        <f t="shared" si="214"/>
        <v>0</v>
      </c>
      <c r="AX135" s="637">
        <f t="shared" si="215"/>
        <v>0</v>
      </c>
      <c r="AY135" s="637">
        <f t="shared" si="216"/>
        <v>0</v>
      </c>
      <c r="AZ135" s="637">
        <f t="shared" si="217"/>
        <v>175000</v>
      </c>
      <c r="BA135" s="774"/>
      <c r="BB135" s="637"/>
      <c r="BC135" s="637">
        <f t="shared" ref="BC135:BC136" si="378">+AC135*50%</f>
        <v>87500</v>
      </c>
      <c r="BD135" s="637">
        <f t="shared" ref="BD135:BD136" si="379">+AC135*50%</f>
        <v>87500</v>
      </c>
      <c r="BE135" s="637"/>
      <c r="BF135" s="637"/>
      <c r="BG135" s="637"/>
      <c r="BH135" s="637">
        <f t="shared" si="249"/>
        <v>175000</v>
      </c>
      <c r="BI135" s="1549"/>
      <c r="BJ135" s="637"/>
      <c r="BK135" s="637"/>
      <c r="BL135" s="637"/>
      <c r="BM135" s="637"/>
      <c r="BN135" s="637"/>
      <c r="BO135" s="637"/>
      <c r="BP135" s="637">
        <f t="shared" si="250"/>
        <v>0</v>
      </c>
      <c r="BR135" s="637">
        <f t="shared" si="218"/>
        <v>0</v>
      </c>
      <c r="BS135" s="637">
        <f t="shared" si="219"/>
        <v>87500</v>
      </c>
      <c r="BT135" s="637">
        <f t="shared" si="220"/>
        <v>87500</v>
      </c>
      <c r="BU135" s="637">
        <f t="shared" si="221"/>
        <v>0</v>
      </c>
      <c r="BV135" s="637">
        <f t="shared" si="222"/>
        <v>0</v>
      </c>
      <c r="BW135" s="637">
        <f t="shared" si="223"/>
        <v>0</v>
      </c>
      <c r="BX135" s="637">
        <f t="shared" si="224"/>
        <v>175000</v>
      </c>
      <c r="BZ135" s="1673"/>
      <c r="CA135" s="1674"/>
      <c r="CB135" s="1675">
        <f t="shared" si="339"/>
        <v>0</v>
      </c>
      <c r="CC135" s="1673">
        <f t="shared" si="340"/>
        <v>0</v>
      </c>
      <c r="CD135" s="1675">
        <f t="shared" si="341"/>
        <v>0</v>
      </c>
      <c r="CE135" s="1673">
        <f t="shared" si="342"/>
        <v>0</v>
      </c>
      <c r="CF135" s="1675">
        <f t="shared" si="343"/>
        <v>0</v>
      </c>
    </row>
    <row r="136" spans="1:84" ht="15.75" customHeight="1" outlineLevel="2" x14ac:dyDescent="0.25">
      <c r="A136" s="538" t="s">
        <v>840</v>
      </c>
      <c r="B136" s="111" t="s">
        <v>762</v>
      </c>
      <c r="C136" s="251"/>
      <c r="D136" s="251"/>
      <c r="E136" s="251"/>
      <c r="F136" s="536"/>
      <c r="G136" s="295" t="s">
        <v>780</v>
      </c>
      <c r="H136" s="295" t="s">
        <v>780</v>
      </c>
      <c r="I136" s="661"/>
      <c r="J136" s="661"/>
      <c r="K136" s="661"/>
      <c r="L136" s="661"/>
      <c r="M136" s="646"/>
      <c r="N136" s="653" t="s">
        <v>758</v>
      </c>
      <c r="O136" s="580" t="s">
        <v>13</v>
      </c>
      <c r="P136" s="643" t="s">
        <v>760</v>
      </c>
      <c r="Q136" s="722" t="s">
        <v>1106</v>
      </c>
      <c r="R136" s="653" t="s">
        <v>759</v>
      </c>
      <c r="S136" s="646"/>
      <c r="T136" s="634" t="s">
        <v>766</v>
      </c>
      <c r="U136" s="697">
        <v>8</v>
      </c>
      <c r="V136" s="651"/>
      <c r="W136" s="636"/>
      <c r="X136" s="636"/>
      <c r="Y136" s="635"/>
      <c r="Z136" s="655">
        <f>+(Z129+Z133+Z135)*8%</f>
        <v>37200</v>
      </c>
      <c r="AA136" s="779"/>
      <c r="AB136" s="778"/>
      <c r="AC136" s="637">
        <f>+Z136</f>
        <v>37200</v>
      </c>
      <c r="AD136" s="637"/>
      <c r="AE136" s="638">
        <f>+AC136+AD136</f>
        <v>37200</v>
      </c>
      <c r="AF136" s="646"/>
      <c r="AG136" s="637">
        <f>+AC136*70%</f>
        <v>26040</v>
      </c>
      <c r="AH136" s="637">
        <f>+AC136*30%</f>
        <v>11160</v>
      </c>
      <c r="AI136" s="637"/>
      <c r="AJ136" s="637"/>
      <c r="AK136" s="637"/>
      <c r="AL136" s="637">
        <f t="shared" si="368"/>
        <v>37200</v>
      </c>
      <c r="AM136" s="819">
        <f t="shared" si="210"/>
        <v>0</v>
      </c>
      <c r="AN136" s="637"/>
      <c r="AO136" s="637"/>
      <c r="AP136" s="637"/>
      <c r="AQ136" s="637"/>
      <c r="AR136" s="637"/>
      <c r="AS136" s="637">
        <f t="shared" si="369"/>
        <v>0</v>
      </c>
      <c r="AT136" s="819"/>
      <c r="AU136" s="637">
        <f t="shared" si="212"/>
        <v>26040</v>
      </c>
      <c r="AV136" s="637">
        <f t="shared" si="213"/>
        <v>11160</v>
      </c>
      <c r="AW136" s="637">
        <f t="shared" si="214"/>
        <v>0</v>
      </c>
      <c r="AX136" s="637">
        <f t="shared" si="215"/>
        <v>0</v>
      </c>
      <c r="AY136" s="637">
        <f t="shared" si="216"/>
        <v>0</v>
      </c>
      <c r="AZ136" s="637">
        <f t="shared" si="217"/>
        <v>37200</v>
      </c>
      <c r="BA136" s="774"/>
      <c r="BB136" s="637"/>
      <c r="BC136" s="637">
        <f t="shared" si="378"/>
        <v>18600</v>
      </c>
      <c r="BD136" s="637">
        <f t="shared" si="379"/>
        <v>18600</v>
      </c>
      <c r="BE136" s="637"/>
      <c r="BF136" s="637"/>
      <c r="BG136" s="637"/>
      <c r="BH136" s="637">
        <f t="shared" si="249"/>
        <v>37200</v>
      </c>
      <c r="BI136" s="1549"/>
      <c r="BJ136" s="637"/>
      <c r="BK136" s="637"/>
      <c r="BL136" s="637"/>
      <c r="BM136" s="637"/>
      <c r="BN136" s="637"/>
      <c r="BO136" s="637"/>
      <c r="BP136" s="637">
        <f t="shared" si="250"/>
        <v>0</v>
      </c>
      <c r="BR136" s="637">
        <f t="shared" si="218"/>
        <v>0</v>
      </c>
      <c r="BS136" s="637">
        <f t="shared" si="219"/>
        <v>18600</v>
      </c>
      <c r="BT136" s="637">
        <f t="shared" si="220"/>
        <v>18600</v>
      </c>
      <c r="BU136" s="637">
        <f t="shared" si="221"/>
        <v>0</v>
      </c>
      <c r="BV136" s="637">
        <f t="shared" si="222"/>
        <v>0</v>
      </c>
      <c r="BW136" s="637">
        <f t="shared" si="223"/>
        <v>0</v>
      </c>
      <c r="BX136" s="637">
        <f t="shared" si="224"/>
        <v>37200</v>
      </c>
      <c r="BZ136" s="1673"/>
      <c r="CA136" s="1674"/>
      <c r="CB136" s="1675">
        <f t="shared" si="339"/>
        <v>0</v>
      </c>
      <c r="CC136" s="1673">
        <f t="shared" si="340"/>
        <v>0</v>
      </c>
      <c r="CD136" s="1675">
        <f t="shared" si="341"/>
        <v>0</v>
      </c>
      <c r="CE136" s="1673">
        <f t="shared" si="342"/>
        <v>0</v>
      </c>
      <c r="CF136" s="1675">
        <f t="shared" si="343"/>
        <v>0</v>
      </c>
    </row>
    <row r="137" spans="1:84" s="685" customFormat="1" ht="15.75" customHeight="1" outlineLevel="1" x14ac:dyDescent="0.25">
      <c r="A137" s="674" t="s">
        <v>1252</v>
      </c>
      <c r="B137" s="263" t="s">
        <v>701</v>
      </c>
      <c r="C137" s="263"/>
      <c r="D137" s="263"/>
      <c r="E137" s="1594"/>
      <c r="F137" s="675"/>
      <c r="G137" s="676"/>
      <c r="H137" s="677">
        <v>1</v>
      </c>
      <c r="I137" s="676"/>
      <c r="J137" s="677"/>
      <c r="K137" s="676"/>
      <c r="L137" s="678">
        <f>SUM(G137:K137)</f>
        <v>1</v>
      </c>
      <c r="M137" s="785"/>
      <c r="N137" s="679"/>
      <c r="O137" s="679"/>
      <c r="P137" s="675"/>
      <c r="Q137" s="786"/>
      <c r="R137" s="679"/>
      <c r="S137" s="785"/>
      <c r="T137" s="680"/>
      <c r="U137" s="681"/>
      <c r="V137" s="682"/>
      <c r="W137" s="683"/>
      <c r="X137" s="683"/>
      <c r="Y137" s="681"/>
      <c r="Z137" s="684">
        <f>+Z138+Z140+Z143+Z141</f>
        <v>572400</v>
      </c>
      <c r="AA137" s="787"/>
      <c r="AB137" s="788"/>
      <c r="AC137" s="684">
        <f>+AC138+AC140+AC143+AC141</f>
        <v>572400</v>
      </c>
      <c r="AD137" s="684">
        <f>+AD138+AD140+AD143+AD141</f>
        <v>0</v>
      </c>
      <c r="AE137" s="684">
        <f>+AE138+AE140+AE143+AE141</f>
        <v>572400</v>
      </c>
      <c r="AF137" s="785"/>
      <c r="AG137" s="684">
        <f t="shared" ref="AG137:AL137" si="380">+AG138+AG140+AG143+AG141</f>
        <v>400680</v>
      </c>
      <c r="AH137" s="684">
        <f t="shared" si="380"/>
        <v>171720</v>
      </c>
      <c r="AI137" s="684">
        <f t="shared" si="380"/>
        <v>0</v>
      </c>
      <c r="AJ137" s="684">
        <f t="shared" si="380"/>
        <v>0</v>
      </c>
      <c r="AK137" s="684">
        <f t="shared" si="380"/>
        <v>0</v>
      </c>
      <c r="AL137" s="684">
        <f t="shared" si="380"/>
        <v>572400</v>
      </c>
      <c r="AM137" s="819">
        <f t="shared" si="210"/>
        <v>0</v>
      </c>
      <c r="AN137" s="684">
        <f t="shared" ref="AN137:AS137" si="381">+AN138+AN140+AN143+AN141</f>
        <v>0</v>
      </c>
      <c r="AO137" s="684">
        <f t="shared" si="381"/>
        <v>0</v>
      </c>
      <c r="AP137" s="684">
        <f t="shared" si="381"/>
        <v>0</v>
      </c>
      <c r="AQ137" s="684">
        <f t="shared" si="381"/>
        <v>0</v>
      </c>
      <c r="AR137" s="684">
        <f t="shared" si="381"/>
        <v>0</v>
      </c>
      <c r="AS137" s="684">
        <f t="shared" si="381"/>
        <v>0</v>
      </c>
      <c r="AT137" s="819"/>
      <c r="AU137" s="684">
        <f t="shared" si="212"/>
        <v>400680</v>
      </c>
      <c r="AV137" s="684">
        <f t="shared" si="213"/>
        <v>171720</v>
      </c>
      <c r="AW137" s="684">
        <f t="shared" si="214"/>
        <v>0</v>
      </c>
      <c r="AX137" s="684">
        <f t="shared" si="215"/>
        <v>0</v>
      </c>
      <c r="AY137" s="684">
        <f t="shared" si="216"/>
        <v>0</v>
      </c>
      <c r="AZ137" s="684">
        <f t="shared" si="217"/>
        <v>572400</v>
      </c>
      <c r="BA137" s="774"/>
      <c r="BB137" s="684">
        <f t="shared" ref="BB137:BG137" si="382">+BB138+BB140+BB143+BB141</f>
        <v>0</v>
      </c>
      <c r="BC137" s="684">
        <f t="shared" si="382"/>
        <v>286200</v>
      </c>
      <c r="BD137" s="684">
        <f t="shared" si="382"/>
        <v>286200</v>
      </c>
      <c r="BE137" s="684">
        <f t="shared" si="382"/>
        <v>0</v>
      </c>
      <c r="BF137" s="684">
        <f t="shared" si="382"/>
        <v>0</v>
      </c>
      <c r="BG137" s="684">
        <f t="shared" si="382"/>
        <v>0</v>
      </c>
      <c r="BH137" s="684">
        <f t="shared" si="249"/>
        <v>572400</v>
      </c>
      <c r="BI137" s="1549"/>
      <c r="BJ137" s="684">
        <f t="shared" ref="BJ137:BO137" si="383">+BJ138+BJ140+BJ143+BJ141</f>
        <v>0</v>
      </c>
      <c r="BK137" s="684">
        <f t="shared" si="383"/>
        <v>0</v>
      </c>
      <c r="BL137" s="684">
        <f t="shared" si="383"/>
        <v>0</v>
      </c>
      <c r="BM137" s="684">
        <f t="shared" si="383"/>
        <v>0</v>
      </c>
      <c r="BN137" s="684">
        <f t="shared" si="383"/>
        <v>0</v>
      </c>
      <c r="BO137" s="684">
        <f t="shared" si="383"/>
        <v>0</v>
      </c>
      <c r="BP137" s="684">
        <f t="shared" si="250"/>
        <v>0</v>
      </c>
      <c r="BQ137" s="1175"/>
      <c r="BR137" s="684">
        <f t="shared" si="218"/>
        <v>0</v>
      </c>
      <c r="BS137" s="684">
        <f t="shared" si="219"/>
        <v>286200</v>
      </c>
      <c r="BT137" s="684">
        <f t="shared" si="220"/>
        <v>286200</v>
      </c>
      <c r="BU137" s="684">
        <f t="shared" si="221"/>
        <v>0</v>
      </c>
      <c r="BV137" s="684">
        <f t="shared" si="222"/>
        <v>0</v>
      </c>
      <c r="BW137" s="684">
        <f t="shared" si="223"/>
        <v>0</v>
      </c>
      <c r="BX137" s="684">
        <f t="shared" si="224"/>
        <v>572400</v>
      </c>
      <c r="BZ137" s="1689">
        <f>+BZ138+BZ140+BZ143+BZ141</f>
        <v>0</v>
      </c>
      <c r="CA137" s="684">
        <f>+CA138+CA140+CA143+CA141</f>
        <v>0</v>
      </c>
      <c r="CB137" s="1690">
        <f t="shared" si="339"/>
        <v>0</v>
      </c>
      <c r="CC137" s="1689">
        <f t="shared" si="340"/>
        <v>0</v>
      </c>
      <c r="CD137" s="1690">
        <f t="shared" si="341"/>
        <v>0</v>
      </c>
      <c r="CE137" s="1689">
        <f t="shared" si="342"/>
        <v>0</v>
      </c>
      <c r="CF137" s="1690">
        <f t="shared" si="343"/>
        <v>0</v>
      </c>
    </row>
    <row r="138" spans="1:84" ht="15.75" customHeight="1" outlineLevel="2" x14ac:dyDescent="0.25">
      <c r="A138" s="538" t="s">
        <v>1256</v>
      </c>
      <c r="B138" s="111" t="s">
        <v>625</v>
      </c>
      <c r="C138" s="111"/>
      <c r="D138" s="111"/>
      <c r="E138" s="111"/>
      <c r="F138" s="536"/>
      <c r="G138" s="295" t="s">
        <v>780</v>
      </c>
      <c r="H138" s="295" t="s">
        <v>780</v>
      </c>
      <c r="I138" s="632"/>
      <c r="J138" s="632"/>
      <c r="K138" s="632"/>
      <c r="L138" s="661"/>
      <c r="M138" s="646"/>
      <c r="N138" s="664" t="s">
        <v>141</v>
      </c>
      <c r="O138" s="580" t="s">
        <v>13</v>
      </c>
      <c r="P138" s="643" t="s">
        <v>487</v>
      </c>
      <c r="Q138" s="640">
        <f>+'9.3.2_Det. PA'!F27</f>
        <v>4</v>
      </c>
      <c r="R138" s="653"/>
      <c r="S138" s="646"/>
      <c r="T138" s="634"/>
      <c r="U138" s="635"/>
      <c r="V138" s="651"/>
      <c r="W138" s="636"/>
      <c r="X138" s="636"/>
      <c r="Y138" s="635"/>
      <c r="Z138" s="637">
        <f>+Z139</f>
        <v>20000</v>
      </c>
      <c r="AA138" s="779"/>
      <c r="AB138" s="778"/>
      <c r="AC138" s="637">
        <f t="shared" ref="AC138:BG138" si="384">+AC139</f>
        <v>20000</v>
      </c>
      <c r="AD138" s="637">
        <f t="shared" si="384"/>
        <v>0</v>
      </c>
      <c r="AE138" s="637">
        <f t="shared" si="384"/>
        <v>20000</v>
      </c>
      <c r="AF138" s="646"/>
      <c r="AG138" s="637">
        <f t="shared" si="384"/>
        <v>14000</v>
      </c>
      <c r="AH138" s="637">
        <f t="shared" si="384"/>
        <v>6000</v>
      </c>
      <c r="AI138" s="637">
        <f t="shared" si="384"/>
        <v>0</v>
      </c>
      <c r="AJ138" s="637">
        <f t="shared" si="384"/>
        <v>0</v>
      </c>
      <c r="AK138" s="637">
        <f t="shared" si="384"/>
        <v>0</v>
      </c>
      <c r="AL138" s="637">
        <f t="shared" si="384"/>
        <v>20000</v>
      </c>
      <c r="AM138" s="819">
        <f t="shared" si="210"/>
        <v>0</v>
      </c>
      <c r="AN138" s="637"/>
      <c r="AO138" s="637"/>
      <c r="AP138" s="637"/>
      <c r="AQ138" s="637"/>
      <c r="AR138" s="637"/>
      <c r="AS138" s="637">
        <f t="shared" si="384"/>
        <v>0</v>
      </c>
      <c r="AT138" s="819"/>
      <c r="AU138" s="637">
        <f t="shared" si="212"/>
        <v>14000</v>
      </c>
      <c r="AV138" s="637">
        <f t="shared" si="213"/>
        <v>6000</v>
      </c>
      <c r="AW138" s="637">
        <f t="shared" si="214"/>
        <v>0</v>
      </c>
      <c r="AX138" s="637">
        <f t="shared" si="215"/>
        <v>0</v>
      </c>
      <c r="AY138" s="637">
        <f t="shared" si="216"/>
        <v>0</v>
      </c>
      <c r="AZ138" s="637">
        <f t="shared" si="217"/>
        <v>20000</v>
      </c>
      <c r="BA138" s="774"/>
      <c r="BB138" s="637">
        <f t="shared" si="384"/>
        <v>0</v>
      </c>
      <c r="BC138" s="637">
        <f t="shared" si="384"/>
        <v>10000</v>
      </c>
      <c r="BD138" s="637">
        <f t="shared" si="384"/>
        <v>10000</v>
      </c>
      <c r="BE138" s="637">
        <f t="shared" si="384"/>
        <v>0</v>
      </c>
      <c r="BF138" s="637">
        <f t="shared" si="384"/>
        <v>0</v>
      </c>
      <c r="BG138" s="637">
        <f t="shared" si="384"/>
        <v>0</v>
      </c>
      <c r="BH138" s="637">
        <f t="shared" si="249"/>
        <v>20000</v>
      </c>
      <c r="BI138" s="1549"/>
      <c r="BJ138" s="637">
        <f t="shared" ref="BJ138:BO138" si="385">+BJ139</f>
        <v>0</v>
      </c>
      <c r="BK138" s="637">
        <f t="shared" si="385"/>
        <v>0</v>
      </c>
      <c r="BL138" s="637">
        <f t="shared" si="385"/>
        <v>0</v>
      </c>
      <c r="BM138" s="637">
        <f t="shared" si="385"/>
        <v>0</v>
      </c>
      <c r="BN138" s="637">
        <f t="shared" si="385"/>
        <v>0</v>
      </c>
      <c r="BO138" s="637">
        <f t="shared" si="385"/>
        <v>0</v>
      </c>
      <c r="BP138" s="637">
        <f t="shared" si="250"/>
        <v>0</v>
      </c>
      <c r="BR138" s="637">
        <f t="shared" si="218"/>
        <v>0</v>
      </c>
      <c r="BS138" s="637">
        <f t="shared" si="219"/>
        <v>10000</v>
      </c>
      <c r="BT138" s="637">
        <f t="shared" si="220"/>
        <v>10000</v>
      </c>
      <c r="BU138" s="637">
        <f t="shared" si="221"/>
        <v>0</v>
      </c>
      <c r="BV138" s="637">
        <f t="shared" si="222"/>
        <v>0</v>
      </c>
      <c r="BW138" s="637">
        <f t="shared" si="223"/>
        <v>0</v>
      </c>
      <c r="BX138" s="637">
        <f t="shared" si="224"/>
        <v>20000</v>
      </c>
      <c r="BZ138" s="1673">
        <f>+BZ139</f>
        <v>0</v>
      </c>
      <c r="CA138" s="637">
        <f>+CA139</f>
        <v>0</v>
      </c>
      <c r="CB138" s="1675">
        <f t="shared" si="339"/>
        <v>0</v>
      </c>
      <c r="CC138" s="1673">
        <f t="shared" si="340"/>
        <v>0</v>
      </c>
      <c r="CD138" s="1675">
        <f t="shared" si="341"/>
        <v>0</v>
      </c>
      <c r="CE138" s="1673">
        <f t="shared" si="342"/>
        <v>0</v>
      </c>
      <c r="CF138" s="1675">
        <f t="shared" si="343"/>
        <v>0</v>
      </c>
    </row>
    <row r="139" spans="1:84" ht="15.75" hidden="1" customHeight="1" outlineLevel="3" x14ac:dyDescent="0.25">
      <c r="A139" s="538" t="s">
        <v>841</v>
      </c>
      <c r="B139" s="264" t="s">
        <v>457</v>
      </c>
      <c r="C139" s="264"/>
      <c r="D139" s="264"/>
      <c r="E139" s="251"/>
      <c r="F139" s="536"/>
      <c r="G139" s="632"/>
      <c r="H139" s="632"/>
      <c r="I139" s="632"/>
      <c r="J139" s="632"/>
      <c r="K139" s="632"/>
      <c r="L139" s="661"/>
      <c r="M139" s="646"/>
      <c r="N139" s="653"/>
      <c r="O139" s="653"/>
      <c r="P139" s="643"/>
      <c r="Q139" s="640"/>
      <c r="R139" s="653"/>
      <c r="S139" s="646"/>
      <c r="T139" s="634" t="s">
        <v>300</v>
      </c>
      <c r="U139" s="635">
        <v>1</v>
      </c>
      <c r="V139" s="651"/>
      <c r="W139" s="636"/>
      <c r="X139" s="636"/>
      <c r="Y139" s="635">
        <f>+PNVB!C12</f>
        <v>20000</v>
      </c>
      <c r="Z139" s="637">
        <f>+U139*Y139</f>
        <v>20000</v>
      </c>
      <c r="AA139" s="779"/>
      <c r="AB139" s="778"/>
      <c r="AC139" s="637">
        <f>+Z139</f>
        <v>20000</v>
      </c>
      <c r="AD139" s="637"/>
      <c r="AE139" s="638">
        <f>SUM(AC139:AD139)</f>
        <v>20000</v>
      </c>
      <c r="AF139" s="646"/>
      <c r="AG139" s="637">
        <f>+AC139*70%</f>
        <v>14000</v>
      </c>
      <c r="AH139" s="637">
        <f>+AC139*30%</f>
        <v>6000</v>
      </c>
      <c r="AI139" s="637"/>
      <c r="AJ139" s="637"/>
      <c r="AK139" s="637"/>
      <c r="AL139" s="637">
        <f>SUM(AG139:AK139)</f>
        <v>20000</v>
      </c>
      <c r="AM139" s="819">
        <f t="shared" si="210"/>
        <v>0</v>
      </c>
      <c r="AN139" s="637"/>
      <c r="AO139" s="637"/>
      <c r="AP139" s="637"/>
      <c r="AQ139" s="637"/>
      <c r="AR139" s="637"/>
      <c r="AS139" s="637">
        <f>SUM(AN139:AR139)</f>
        <v>0</v>
      </c>
      <c r="AT139" s="819"/>
      <c r="AU139" s="637">
        <f t="shared" si="212"/>
        <v>14000</v>
      </c>
      <c r="AV139" s="637">
        <f t="shared" si="213"/>
        <v>6000</v>
      </c>
      <c r="AW139" s="637">
        <f t="shared" si="214"/>
        <v>0</v>
      </c>
      <c r="AX139" s="637">
        <f t="shared" si="215"/>
        <v>0</v>
      </c>
      <c r="AY139" s="637">
        <f t="shared" si="216"/>
        <v>0</v>
      </c>
      <c r="AZ139" s="637">
        <f t="shared" si="217"/>
        <v>20000</v>
      </c>
      <c r="BA139" s="774"/>
      <c r="BB139" s="637"/>
      <c r="BC139" s="637">
        <f>+AC139*50%</f>
        <v>10000</v>
      </c>
      <c r="BD139" s="637">
        <f>+AC139*50%</f>
        <v>10000</v>
      </c>
      <c r="BE139" s="637"/>
      <c r="BF139" s="637"/>
      <c r="BG139" s="637"/>
      <c r="BH139" s="637">
        <f t="shared" si="249"/>
        <v>20000</v>
      </c>
      <c r="BI139" s="1549"/>
      <c r="BJ139" s="637"/>
      <c r="BK139" s="637"/>
      <c r="BL139" s="637"/>
      <c r="BM139" s="637"/>
      <c r="BN139" s="637"/>
      <c r="BO139" s="637"/>
      <c r="BP139" s="637">
        <f t="shared" si="250"/>
        <v>0</v>
      </c>
      <c r="BR139" s="637">
        <f t="shared" si="218"/>
        <v>0</v>
      </c>
      <c r="BS139" s="637">
        <f t="shared" si="219"/>
        <v>10000</v>
      </c>
      <c r="BT139" s="637">
        <f t="shared" si="220"/>
        <v>10000</v>
      </c>
      <c r="BU139" s="637">
        <f t="shared" si="221"/>
        <v>0</v>
      </c>
      <c r="BV139" s="637">
        <f t="shared" si="222"/>
        <v>0</v>
      </c>
      <c r="BW139" s="637">
        <f t="shared" si="223"/>
        <v>0</v>
      </c>
      <c r="BX139" s="637">
        <f t="shared" si="224"/>
        <v>20000</v>
      </c>
      <c r="BZ139" s="1673"/>
      <c r="CA139" s="637"/>
      <c r="CB139" s="1675">
        <f t="shared" si="339"/>
        <v>0</v>
      </c>
      <c r="CC139" s="1673">
        <f t="shared" si="340"/>
        <v>0</v>
      </c>
      <c r="CD139" s="1675">
        <f t="shared" si="341"/>
        <v>0</v>
      </c>
      <c r="CE139" s="1673">
        <f t="shared" si="342"/>
        <v>0</v>
      </c>
      <c r="CF139" s="1675">
        <f t="shared" si="343"/>
        <v>0</v>
      </c>
    </row>
    <row r="140" spans="1:84" ht="15.75" customHeight="1" outlineLevel="2" collapsed="1" x14ac:dyDescent="0.25">
      <c r="A140" s="538" t="s">
        <v>1257</v>
      </c>
      <c r="B140" s="111" t="s">
        <v>748</v>
      </c>
      <c r="C140" s="111"/>
      <c r="D140" s="111"/>
      <c r="E140" s="111"/>
      <c r="F140" s="536"/>
      <c r="G140" s="295" t="s">
        <v>780</v>
      </c>
      <c r="H140" s="295" t="s">
        <v>780</v>
      </c>
      <c r="I140" s="632"/>
      <c r="J140" s="632"/>
      <c r="K140" s="632"/>
      <c r="L140" s="661"/>
      <c r="M140" s="646"/>
      <c r="N140" s="664" t="s">
        <v>141</v>
      </c>
      <c r="O140" s="580" t="s">
        <v>13</v>
      </c>
      <c r="P140" s="643" t="s">
        <v>487</v>
      </c>
      <c r="Q140" s="640">
        <f>+'9.3.2_Det. PA'!F27</f>
        <v>4</v>
      </c>
      <c r="R140" s="653"/>
      <c r="S140" s="646"/>
      <c r="T140" s="634" t="s">
        <v>300</v>
      </c>
      <c r="U140" s="635">
        <v>1</v>
      </c>
      <c r="V140" s="651"/>
      <c r="W140" s="636"/>
      <c r="X140" s="636"/>
      <c r="Y140" s="635">
        <v>500000</v>
      </c>
      <c r="Z140" s="637">
        <f t="shared" ref="Z140" si="386">+U140*Y140</f>
        <v>500000</v>
      </c>
      <c r="AA140" s="779"/>
      <c r="AB140" s="778"/>
      <c r="AC140" s="637">
        <f>+Z140</f>
        <v>500000</v>
      </c>
      <c r="AD140" s="637"/>
      <c r="AE140" s="638">
        <f>SUM(AC140:AD140)</f>
        <v>500000</v>
      </c>
      <c r="AF140" s="646"/>
      <c r="AG140" s="637">
        <f>+AC140*70%</f>
        <v>350000</v>
      </c>
      <c r="AH140" s="637">
        <f>+AC140*30%</f>
        <v>150000</v>
      </c>
      <c r="AI140" s="637"/>
      <c r="AJ140" s="637"/>
      <c r="AK140" s="637"/>
      <c r="AL140" s="637">
        <f t="shared" si="368"/>
        <v>500000</v>
      </c>
      <c r="AM140" s="819">
        <f t="shared" si="210"/>
        <v>0</v>
      </c>
      <c r="AN140" s="637"/>
      <c r="AO140" s="637"/>
      <c r="AP140" s="637"/>
      <c r="AQ140" s="637"/>
      <c r="AR140" s="637"/>
      <c r="AS140" s="637">
        <f t="shared" ref="AS140" si="387">SUM(AN140:AR140)</f>
        <v>0</v>
      </c>
      <c r="AT140" s="819"/>
      <c r="AU140" s="637">
        <f t="shared" si="212"/>
        <v>350000</v>
      </c>
      <c r="AV140" s="637">
        <f t="shared" si="213"/>
        <v>150000</v>
      </c>
      <c r="AW140" s="637">
        <f t="shared" si="214"/>
        <v>0</v>
      </c>
      <c r="AX140" s="637">
        <f t="shared" si="215"/>
        <v>0</v>
      </c>
      <c r="AY140" s="637">
        <f t="shared" si="216"/>
        <v>0</v>
      </c>
      <c r="AZ140" s="637">
        <f t="shared" si="217"/>
        <v>500000</v>
      </c>
      <c r="BA140" s="774"/>
      <c r="BB140" s="637"/>
      <c r="BC140" s="637">
        <f>+AC140*50%</f>
        <v>250000</v>
      </c>
      <c r="BD140" s="637">
        <f>+AC140*50%</f>
        <v>250000</v>
      </c>
      <c r="BE140" s="637"/>
      <c r="BF140" s="637"/>
      <c r="BG140" s="637"/>
      <c r="BH140" s="637">
        <f t="shared" si="249"/>
        <v>500000</v>
      </c>
      <c r="BI140" s="1549"/>
      <c r="BJ140" s="637"/>
      <c r="BK140" s="637"/>
      <c r="BL140" s="637"/>
      <c r="BM140" s="637"/>
      <c r="BN140" s="637"/>
      <c r="BO140" s="637"/>
      <c r="BP140" s="637">
        <f t="shared" si="250"/>
        <v>0</v>
      </c>
      <c r="BR140" s="637">
        <f t="shared" si="218"/>
        <v>0</v>
      </c>
      <c r="BS140" s="637">
        <f t="shared" si="219"/>
        <v>250000</v>
      </c>
      <c r="BT140" s="637">
        <f t="shared" si="220"/>
        <v>250000</v>
      </c>
      <c r="BU140" s="637">
        <f t="shared" si="221"/>
        <v>0</v>
      </c>
      <c r="BV140" s="637">
        <f t="shared" si="222"/>
        <v>0</v>
      </c>
      <c r="BW140" s="637">
        <f t="shared" si="223"/>
        <v>0</v>
      </c>
      <c r="BX140" s="637">
        <f t="shared" si="224"/>
        <v>500000</v>
      </c>
      <c r="BZ140" s="1673"/>
      <c r="CA140" s="637"/>
      <c r="CB140" s="1675">
        <f t="shared" si="339"/>
        <v>0</v>
      </c>
      <c r="CC140" s="1673">
        <f t="shared" si="340"/>
        <v>0</v>
      </c>
      <c r="CD140" s="1675">
        <f t="shared" si="341"/>
        <v>0</v>
      </c>
      <c r="CE140" s="1673">
        <f t="shared" si="342"/>
        <v>0</v>
      </c>
      <c r="CF140" s="1675">
        <f t="shared" si="343"/>
        <v>0</v>
      </c>
    </row>
    <row r="141" spans="1:84" ht="15.75" customHeight="1" outlineLevel="2" x14ac:dyDescent="0.25">
      <c r="A141" s="538" t="s">
        <v>769</v>
      </c>
      <c r="B141" s="111" t="s">
        <v>631</v>
      </c>
      <c r="C141" s="111"/>
      <c r="D141" s="111"/>
      <c r="E141" s="111"/>
      <c r="F141" s="536"/>
      <c r="G141" s="295" t="s">
        <v>780</v>
      </c>
      <c r="H141" s="295" t="s">
        <v>780</v>
      </c>
      <c r="I141" s="632"/>
      <c r="J141" s="632"/>
      <c r="K141" s="632"/>
      <c r="L141" s="661"/>
      <c r="M141" s="646"/>
      <c r="N141" s="664" t="s">
        <v>141</v>
      </c>
      <c r="O141" s="580" t="s">
        <v>13</v>
      </c>
      <c r="P141" s="727" t="s">
        <v>487</v>
      </c>
      <c r="Q141" s="640">
        <f>+'9.3.2_Det. PA'!F27</f>
        <v>4</v>
      </c>
      <c r="R141" s="653"/>
      <c r="S141" s="646"/>
      <c r="T141" s="634"/>
      <c r="U141" s="635"/>
      <c r="V141" s="651"/>
      <c r="W141" s="636"/>
      <c r="X141" s="636"/>
      <c r="Y141" s="635"/>
      <c r="Z141" s="637">
        <f>+Z142</f>
        <v>10000</v>
      </c>
      <c r="AA141" s="779"/>
      <c r="AB141" s="778"/>
      <c r="AC141" s="637">
        <f>+AC142</f>
        <v>10000</v>
      </c>
      <c r="AD141" s="637">
        <f t="shared" ref="AD141:AS141" si="388">+AD142</f>
        <v>0</v>
      </c>
      <c r="AE141" s="637">
        <f t="shared" si="388"/>
        <v>10000</v>
      </c>
      <c r="AF141" s="646"/>
      <c r="AG141" s="637">
        <f t="shared" si="388"/>
        <v>7000</v>
      </c>
      <c r="AH141" s="637">
        <f t="shared" si="388"/>
        <v>3000</v>
      </c>
      <c r="AI141" s="637">
        <f t="shared" si="388"/>
        <v>0</v>
      </c>
      <c r="AJ141" s="637">
        <f t="shared" si="388"/>
        <v>0</v>
      </c>
      <c r="AK141" s="637">
        <f t="shared" si="388"/>
        <v>0</v>
      </c>
      <c r="AL141" s="637">
        <f t="shared" si="388"/>
        <v>10000</v>
      </c>
      <c r="AM141" s="819">
        <f t="shared" si="210"/>
        <v>0</v>
      </c>
      <c r="AN141" s="637"/>
      <c r="AO141" s="637"/>
      <c r="AP141" s="637"/>
      <c r="AQ141" s="637"/>
      <c r="AR141" s="637"/>
      <c r="AS141" s="637">
        <f t="shared" si="388"/>
        <v>0</v>
      </c>
      <c r="AT141" s="819"/>
      <c r="AU141" s="637">
        <f t="shared" si="212"/>
        <v>7000</v>
      </c>
      <c r="AV141" s="637">
        <f t="shared" si="213"/>
        <v>3000</v>
      </c>
      <c r="AW141" s="637">
        <f t="shared" si="214"/>
        <v>0</v>
      </c>
      <c r="AX141" s="637">
        <f t="shared" si="215"/>
        <v>0</v>
      </c>
      <c r="AY141" s="637">
        <f t="shared" si="216"/>
        <v>0</v>
      </c>
      <c r="AZ141" s="637">
        <f t="shared" si="217"/>
        <v>10000</v>
      </c>
      <c r="BA141" s="774"/>
      <c r="BB141" s="637">
        <f t="shared" ref="BB141:BG141" si="389">+BB142</f>
        <v>0</v>
      </c>
      <c r="BC141" s="637">
        <f t="shared" si="389"/>
        <v>5000</v>
      </c>
      <c r="BD141" s="637">
        <f t="shared" si="389"/>
        <v>5000</v>
      </c>
      <c r="BE141" s="637">
        <f t="shared" si="389"/>
        <v>0</v>
      </c>
      <c r="BF141" s="637">
        <f t="shared" si="389"/>
        <v>0</v>
      </c>
      <c r="BG141" s="637">
        <f t="shared" si="389"/>
        <v>0</v>
      </c>
      <c r="BH141" s="637">
        <f t="shared" si="249"/>
        <v>10000</v>
      </c>
      <c r="BI141" s="1549"/>
      <c r="BJ141" s="637">
        <f t="shared" ref="BJ141:BO141" si="390">+BJ142</f>
        <v>0</v>
      </c>
      <c r="BK141" s="637">
        <f t="shared" si="390"/>
        <v>0</v>
      </c>
      <c r="BL141" s="637">
        <f t="shared" si="390"/>
        <v>0</v>
      </c>
      <c r="BM141" s="637">
        <f t="shared" si="390"/>
        <v>0</v>
      </c>
      <c r="BN141" s="637">
        <f t="shared" si="390"/>
        <v>0</v>
      </c>
      <c r="BO141" s="637">
        <f t="shared" si="390"/>
        <v>0</v>
      </c>
      <c r="BP141" s="637">
        <f t="shared" si="250"/>
        <v>0</v>
      </c>
      <c r="BR141" s="637">
        <f t="shared" si="218"/>
        <v>0</v>
      </c>
      <c r="BS141" s="637">
        <f t="shared" si="219"/>
        <v>5000</v>
      </c>
      <c r="BT141" s="637">
        <f t="shared" si="220"/>
        <v>5000</v>
      </c>
      <c r="BU141" s="637">
        <f t="shared" si="221"/>
        <v>0</v>
      </c>
      <c r="BV141" s="637">
        <f t="shared" si="222"/>
        <v>0</v>
      </c>
      <c r="BW141" s="637">
        <f t="shared" si="223"/>
        <v>0</v>
      </c>
      <c r="BX141" s="637">
        <f t="shared" si="224"/>
        <v>10000</v>
      </c>
      <c r="BZ141" s="1673">
        <f t="shared" ref="BZ141:CA141" si="391">+BZ142</f>
        <v>0</v>
      </c>
      <c r="CA141" s="637">
        <f t="shared" si="391"/>
        <v>0</v>
      </c>
      <c r="CB141" s="1675">
        <f t="shared" si="339"/>
        <v>0</v>
      </c>
      <c r="CC141" s="1673">
        <f t="shared" si="340"/>
        <v>0</v>
      </c>
      <c r="CD141" s="1675">
        <f t="shared" si="341"/>
        <v>0</v>
      </c>
      <c r="CE141" s="1673">
        <f t="shared" si="342"/>
        <v>0</v>
      </c>
      <c r="CF141" s="1675">
        <f t="shared" si="343"/>
        <v>0</v>
      </c>
    </row>
    <row r="142" spans="1:84" ht="15.75" customHeight="1" outlineLevel="2" x14ac:dyDescent="0.25">
      <c r="A142" s="538" t="s">
        <v>1258</v>
      </c>
      <c r="B142" s="264" t="s">
        <v>459</v>
      </c>
      <c r="C142" s="264"/>
      <c r="D142" s="264"/>
      <c r="E142" s="251"/>
      <c r="F142" s="536"/>
      <c r="G142" s="632"/>
      <c r="H142" s="632"/>
      <c r="I142" s="632"/>
      <c r="J142" s="632"/>
      <c r="K142" s="632"/>
      <c r="L142" s="661"/>
      <c r="M142" s="646"/>
      <c r="N142" s="653"/>
      <c r="O142" s="653"/>
      <c r="P142" s="643"/>
      <c r="Q142" s="640"/>
      <c r="R142" s="653"/>
      <c r="S142" s="646"/>
      <c r="T142" s="634" t="s">
        <v>300</v>
      </c>
      <c r="U142" s="635">
        <v>1</v>
      </c>
      <c r="V142" s="651"/>
      <c r="W142" s="636"/>
      <c r="X142" s="636"/>
      <c r="Y142" s="635">
        <f>+PNVB!C31</f>
        <v>10000</v>
      </c>
      <c r="Z142" s="637">
        <f>+U142*Y142</f>
        <v>10000</v>
      </c>
      <c r="AA142" s="779"/>
      <c r="AB142" s="778"/>
      <c r="AC142" s="637">
        <f>+Z142</f>
        <v>10000</v>
      </c>
      <c r="AD142" s="637"/>
      <c r="AE142" s="638">
        <f>SUM(AC142:AD142)</f>
        <v>10000</v>
      </c>
      <c r="AF142" s="646"/>
      <c r="AG142" s="637">
        <f>+AC142*70%</f>
        <v>7000</v>
      </c>
      <c r="AH142" s="637">
        <f>+AC142*30%</f>
        <v>3000</v>
      </c>
      <c r="AI142" s="637"/>
      <c r="AJ142" s="637"/>
      <c r="AK142" s="637"/>
      <c r="AL142" s="637">
        <f>SUM(AG142:AK142)</f>
        <v>10000</v>
      </c>
      <c r="AM142" s="819">
        <f t="shared" si="210"/>
        <v>0</v>
      </c>
      <c r="AN142" s="637"/>
      <c r="AO142" s="637"/>
      <c r="AP142" s="637"/>
      <c r="AQ142" s="637"/>
      <c r="AR142" s="637"/>
      <c r="AS142" s="637">
        <f>SUM(AN142:AR142)</f>
        <v>0</v>
      </c>
      <c r="AT142" s="819"/>
      <c r="AU142" s="637">
        <f t="shared" si="212"/>
        <v>7000</v>
      </c>
      <c r="AV142" s="637">
        <f t="shared" si="213"/>
        <v>3000</v>
      </c>
      <c r="AW142" s="637">
        <f t="shared" si="214"/>
        <v>0</v>
      </c>
      <c r="AX142" s="637">
        <f t="shared" si="215"/>
        <v>0</v>
      </c>
      <c r="AY142" s="637">
        <f t="shared" si="216"/>
        <v>0</v>
      </c>
      <c r="AZ142" s="637">
        <f t="shared" si="217"/>
        <v>10000</v>
      </c>
      <c r="BA142" s="774"/>
      <c r="BB142" s="637"/>
      <c r="BC142" s="637">
        <f t="shared" ref="BC142:BC143" si="392">+AC142*50%</f>
        <v>5000</v>
      </c>
      <c r="BD142" s="637">
        <f>+AC142*50%</f>
        <v>5000</v>
      </c>
      <c r="BE142" s="637"/>
      <c r="BF142" s="637"/>
      <c r="BG142" s="637"/>
      <c r="BH142" s="637">
        <f t="shared" si="249"/>
        <v>10000</v>
      </c>
      <c r="BI142" s="1549"/>
      <c r="BJ142" s="637"/>
      <c r="BK142" s="637"/>
      <c r="BL142" s="637"/>
      <c r="BM142" s="637"/>
      <c r="BN142" s="637"/>
      <c r="BO142" s="637"/>
      <c r="BP142" s="637">
        <f t="shared" si="250"/>
        <v>0</v>
      </c>
      <c r="BR142" s="637">
        <f t="shared" si="218"/>
        <v>0</v>
      </c>
      <c r="BS142" s="637">
        <f t="shared" si="219"/>
        <v>5000</v>
      </c>
      <c r="BT142" s="637">
        <f t="shared" si="220"/>
        <v>5000</v>
      </c>
      <c r="BU142" s="637">
        <f t="shared" si="221"/>
        <v>0</v>
      </c>
      <c r="BV142" s="637">
        <f t="shared" si="222"/>
        <v>0</v>
      </c>
      <c r="BW142" s="637">
        <f t="shared" si="223"/>
        <v>0</v>
      </c>
      <c r="BX142" s="637">
        <f t="shared" si="224"/>
        <v>10000</v>
      </c>
      <c r="BZ142" s="1673"/>
      <c r="CA142" s="1674"/>
      <c r="CB142" s="1675">
        <f t="shared" si="339"/>
        <v>0</v>
      </c>
      <c r="CC142" s="1673">
        <f t="shared" si="340"/>
        <v>0</v>
      </c>
      <c r="CD142" s="1675">
        <f t="shared" si="341"/>
        <v>0</v>
      </c>
      <c r="CE142" s="1673">
        <f t="shared" si="342"/>
        <v>0</v>
      </c>
      <c r="CF142" s="1675">
        <f t="shared" si="343"/>
        <v>0</v>
      </c>
    </row>
    <row r="143" spans="1:84" ht="15.75" customHeight="1" outlineLevel="2" x14ac:dyDescent="0.25">
      <c r="A143" s="538" t="s">
        <v>783</v>
      </c>
      <c r="B143" s="111" t="s">
        <v>762</v>
      </c>
      <c r="C143" s="251"/>
      <c r="D143" s="251"/>
      <c r="E143" s="251"/>
      <c r="F143" s="536"/>
      <c r="G143" s="295" t="s">
        <v>780</v>
      </c>
      <c r="H143" s="295" t="s">
        <v>780</v>
      </c>
      <c r="I143" s="661"/>
      <c r="J143" s="661"/>
      <c r="K143" s="661"/>
      <c r="L143" s="661"/>
      <c r="M143" s="646"/>
      <c r="N143" s="653" t="s">
        <v>758</v>
      </c>
      <c r="O143" s="580" t="s">
        <v>13</v>
      </c>
      <c r="P143" s="643" t="s">
        <v>760</v>
      </c>
      <c r="Q143" s="722" t="s">
        <v>1106</v>
      </c>
      <c r="R143" s="653" t="s">
        <v>759</v>
      </c>
      <c r="S143" s="646"/>
      <c r="T143" s="634" t="s">
        <v>766</v>
      </c>
      <c r="U143" s="697">
        <v>8</v>
      </c>
      <c r="V143" s="651"/>
      <c r="W143" s="636"/>
      <c r="X143" s="636"/>
      <c r="Y143" s="637">
        <f>+(Z138+Z140+Z141)*8%</f>
        <v>42400</v>
      </c>
      <c r="Z143" s="806">
        <f>+Y143</f>
        <v>42400</v>
      </c>
      <c r="AA143" s="779"/>
      <c r="AB143" s="778"/>
      <c r="AC143" s="637">
        <f>+Z143</f>
        <v>42400</v>
      </c>
      <c r="AD143" s="637"/>
      <c r="AE143" s="638">
        <f>SUM(AC143:AD143)</f>
        <v>42400</v>
      </c>
      <c r="AF143" s="646"/>
      <c r="AG143" s="637">
        <f>+AC143*70%</f>
        <v>29679.999999999996</v>
      </c>
      <c r="AH143" s="637">
        <f>+AC143*30%</f>
        <v>12720</v>
      </c>
      <c r="AI143" s="637"/>
      <c r="AJ143" s="637"/>
      <c r="AK143" s="637"/>
      <c r="AL143" s="637">
        <f>SUM(AG143:AK143)</f>
        <v>42400</v>
      </c>
      <c r="AM143" s="819">
        <f t="shared" si="210"/>
        <v>0</v>
      </c>
      <c r="AN143" s="637"/>
      <c r="AO143" s="637"/>
      <c r="AP143" s="637"/>
      <c r="AQ143" s="637"/>
      <c r="AR143" s="637"/>
      <c r="AS143" s="637">
        <f>SUM(AN143:AR143)</f>
        <v>0</v>
      </c>
      <c r="AT143" s="819"/>
      <c r="AU143" s="637">
        <f t="shared" si="212"/>
        <v>29679.999999999996</v>
      </c>
      <c r="AV143" s="637">
        <f t="shared" si="213"/>
        <v>12720</v>
      </c>
      <c r="AW143" s="637">
        <f t="shared" si="214"/>
        <v>0</v>
      </c>
      <c r="AX143" s="637">
        <f t="shared" si="215"/>
        <v>0</v>
      </c>
      <c r="AY143" s="637">
        <f t="shared" si="216"/>
        <v>0</v>
      </c>
      <c r="AZ143" s="637">
        <f t="shared" si="217"/>
        <v>42400</v>
      </c>
      <c r="BA143" s="774"/>
      <c r="BB143" s="637"/>
      <c r="BC143" s="637">
        <f t="shared" si="392"/>
        <v>21200</v>
      </c>
      <c r="BD143" s="637">
        <f>+AC143*50%</f>
        <v>21200</v>
      </c>
      <c r="BE143" s="637"/>
      <c r="BF143" s="637"/>
      <c r="BG143" s="637"/>
      <c r="BH143" s="637">
        <f t="shared" si="249"/>
        <v>42400</v>
      </c>
      <c r="BI143" s="1549"/>
      <c r="BJ143" s="637"/>
      <c r="BK143" s="637"/>
      <c r="BL143" s="637"/>
      <c r="BM143" s="637"/>
      <c r="BN143" s="637"/>
      <c r="BO143" s="637"/>
      <c r="BP143" s="637">
        <f t="shared" si="250"/>
        <v>0</v>
      </c>
      <c r="BR143" s="637">
        <f t="shared" si="218"/>
        <v>0</v>
      </c>
      <c r="BS143" s="637">
        <f t="shared" si="219"/>
        <v>21200</v>
      </c>
      <c r="BT143" s="637">
        <f t="shared" si="220"/>
        <v>21200</v>
      </c>
      <c r="BU143" s="637">
        <f t="shared" si="221"/>
        <v>0</v>
      </c>
      <c r="BV143" s="637">
        <f t="shared" si="222"/>
        <v>0</v>
      </c>
      <c r="BW143" s="637">
        <f t="shared" si="223"/>
        <v>0</v>
      </c>
      <c r="BX143" s="637">
        <f t="shared" si="224"/>
        <v>42400</v>
      </c>
      <c r="BZ143" s="1673"/>
      <c r="CA143" s="1674"/>
      <c r="CB143" s="1675">
        <f t="shared" si="339"/>
        <v>0</v>
      </c>
      <c r="CC143" s="1673">
        <f t="shared" si="340"/>
        <v>0</v>
      </c>
      <c r="CD143" s="1675">
        <f t="shared" si="341"/>
        <v>0</v>
      </c>
      <c r="CE143" s="1673">
        <f t="shared" si="342"/>
        <v>0</v>
      </c>
      <c r="CF143" s="1675">
        <f t="shared" si="343"/>
        <v>0</v>
      </c>
    </row>
    <row r="144" spans="1:84" s="685" customFormat="1" ht="15.75" customHeight="1" outlineLevel="1" x14ac:dyDescent="0.25">
      <c r="A144" s="674" t="s">
        <v>1253</v>
      </c>
      <c r="B144" s="258" t="s">
        <v>582</v>
      </c>
      <c r="C144" s="258"/>
      <c r="D144" s="258"/>
      <c r="E144" s="1592"/>
      <c r="F144" s="675" t="s">
        <v>277</v>
      </c>
      <c r="G144" s="676"/>
      <c r="H144" s="677">
        <v>2</v>
      </c>
      <c r="I144" s="676"/>
      <c r="J144" s="677"/>
      <c r="K144" s="676"/>
      <c r="L144" s="678">
        <f>SUM(G144:K144)</f>
        <v>2</v>
      </c>
      <c r="M144" s="785"/>
      <c r="N144" s="679"/>
      <c r="O144" s="679"/>
      <c r="P144" s="675"/>
      <c r="Q144" s="786"/>
      <c r="R144" s="679"/>
      <c r="S144" s="785"/>
      <c r="T144" s="680"/>
      <c r="U144" s="681"/>
      <c r="V144" s="682"/>
      <c r="W144" s="683"/>
      <c r="X144" s="683"/>
      <c r="Y144" s="681"/>
      <c r="Z144" s="684">
        <f>+Z145+Z153</f>
        <v>518400</v>
      </c>
      <c r="AA144" s="787"/>
      <c r="AB144" s="778"/>
      <c r="AC144" s="684">
        <f t="shared" ref="AC144:AE144" si="393">+AC145+AC153</f>
        <v>518400</v>
      </c>
      <c r="AD144" s="684">
        <f t="shared" si="393"/>
        <v>0</v>
      </c>
      <c r="AE144" s="684">
        <f t="shared" si="393"/>
        <v>518400</v>
      </c>
      <c r="AF144" s="785"/>
      <c r="AG144" s="684">
        <f t="shared" ref="AG144:AL144" si="394">+AG145+AG153</f>
        <v>362880</v>
      </c>
      <c r="AH144" s="684">
        <f t="shared" si="394"/>
        <v>155520</v>
      </c>
      <c r="AI144" s="684">
        <f t="shared" si="394"/>
        <v>0</v>
      </c>
      <c r="AJ144" s="684">
        <f t="shared" si="394"/>
        <v>0</v>
      </c>
      <c r="AK144" s="684">
        <f t="shared" si="394"/>
        <v>0</v>
      </c>
      <c r="AL144" s="684">
        <f t="shared" si="394"/>
        <v>518400</v>
      </c>
      <c r="AM144" s="819">
        <f t="shared" ref="AM144:AM192" si="395">+AL144-AC144</f>
        <v>0</v>
      </c>
      <c r="AN144" s="684">
        <f t="shared" ref="AN144:AS144" si="396">+AN145+AN153</f>
        <v>0</v>
      </c>
      <c r="AO144" s="684">
        <f t="shared" si="396"/>
        <v>0</v>
      </c>
      <c r="AP144" s="684">
        <f t="shared" si="396"/>
        <v>0</v>
      </c>
      <c r="AQ144" s="684">
        <f t="shared" si="396"/>
        <v>0</v>
      </c>
      <c r="AR144" s="684">
        <f t="shared" si="396"/>
        <v>0</v>
      </c>
      <c r="AS144" s="684">
        <f t="shared" si="396"/>
        <v>0</v>
      </c>
      <c r="AT144" s="819"/>
      <c r="AU144" s="684">
        <f t="shared" ref="AU144:AU192" si="397">+AG144+AN144</f>
        <v>362880</v>
      </c>
      <c r="AV144" s="684">
        <f t="shared" ref="AV144:AV192" si="398">+AH144+AO144</f>
        <v>155520</v>
      </c>
      <c r="AW144" s="684">
        <f t="shared" ref="AW144:AW192" si="399">+AI144+AP144</f>
        <v>0</v>
      </c>
      <c r="AX144" s="684">
        <f t="shared" ref="AX144:AX192" si="400">+AJ144+AQ144</f>
        <v>0</v>
      </c>
      <c r="AY144" s="684">
        <f t="shared" ref="AY144:AY192" si="401">+AK144+AR144</f>
        <v>0</v>
      </c>
      <c r="AZ144" s="684">
        <f t="shared" ref="AZ144:AZ192" si="402">+AL144+AS144</f>
        <v>518400</v>
      </c>
      <c r="BA144" s="774"/>
      <c r="BB144" s="684">
        <f t="shared" ref="BB144:BG144" si="403">+BB145+BB153</f>
        <v>0</v>
      </c>
      <c r="BC144" s="684">
        <f t="shared" si="403"/>
        <v>259200</v>
      </c>
      <c r="BD144" s="684">
        <f t="shared" si="403"/>
        <v>259200</v>
      </c>
      <c r="BE144" s="684">
        <f t="shared" si="403"/>
        <v>0</v>
      </c>
      <c r="BF144" s="684">
        <f t="shared" si="403"/>
        <v>0</v>
      </c>
      <c r="BG144" s="684">
        <f t="shared" si="403"/>
        <v>0</v>
      </c>
      <c r="BH144" s="684">
        <f t="shared" si="249"/>
        <v>518400</v>
      </c>
      <c r="BI144" s="1549"/>
      <c r="BJ144" s="684">
        <f t="shared" ref="BJ144:BO144" si="404">+BJ145+BJ153</f>
        <v>0</v>
      </c>
      <c r="BK144" s="684">
        <f t="shared" si="404"/>
        <v>0</v>
      </c>
      <c r="BL144" s="684">
        <f t="shared" si="404"/>
        <v>0</v>
      </c>
      <c r="BM144" s="684">
        <f t="shared" si="404"/>
        <v>0</v>
      </c>
      <c r="BN144" s="684">
        <f t="shared" si="404"/>
        <v>0</v>
      </c>
      <c r="BO144" s="684">
        <f t="shared" si="404"/>
        <v>0</v>
      </c>
      <c r="BP144" s="684">
        <f t="shared" si="250"/>
        <v>0</v>
      </c>
      <c r="BQ144" s="1175"/>
      <c r="BR144" s="684">
        <f t="shared" ref="BR144:BR192" si="405">+BB144+BJ144</f>
        <v>0</v>
      </c>
      <c r="BS144" s="684">
        <f t="shared" ref="BS144:BS192" si="406">+BC144+BK144</f>
        <v>259200</v>
      </c>
      <c r="BT144" s="684">
        <f t="shared" ref="BT144:BT192" si="407">+BD144+BL144</f>
        <v>259200</v>
      </c>
      <c r="BU144" s="684">
        <f t="shared" ref="BU144:BU192" si="408">+BE144+BM144</f>
        <v>0</v>
      </c>
      <c r="BV144" s="684">
        <f t="shared" ref="BV144:BV192" si="409">+BF144+BN144</f>
        <v>0</v>
      </c>
      <c r="BW144" s="684">
        <f t="shared" ref="BW144:BW192" si="410">+BG144+BO144</f>
        <v>0</v>
      </c>
      <c r="BX144" s="684">
        <f t="shared" ref="BX144:BX192" si="411">+BH144+BP144</f>
        <v>518400</v>
      </c>
      <c r="BZ144" s="1689">
        <f t="shared" ref="BZ144:CA144" si="412">+BZ145+BZ153</f>
        <v>0</v>
      </c>
      <c r="CA144" s="684">
        <f t="shared" ref="CA144" si="413">+CA145+CA153</f>
        <v>0</v>
      </c>
      <c r="CB144" s="1690">
        <f t="shared" si="339"/>
        <v>0</v>
      </c>
      <c r="CC144" s="1689">
        <f t="shared" si="340"/>
        <v>0</v>
      </c>
      <c r="CD144" s="1690">
        <f t="shared" si="341"/>
        <v>0</v>
      </c>
      <c r="CE144" s="1689">
        <f t="shared" si="342"/>
        <v>0</v>
      </c>
      <c r="CF144" s="1690">
        <f t="shared" si="343"/>
        <v>0</v>
      </c>
    </row>
    <row r="145" spans="1:84" ht="15.75" customHeight="1" outlineLevel="1" x14ac:dyDescent="0.25">
      <c r="A145" s="686" t="s">
        <v>1254</v>
      </c>
      <c r="B145" s="260" t="s">
        <v>453</v>
      </c>
      <c r="C145" s="260"/>
      <c r="D145" s="260"/>
      <c r="E145" s="1405"/>
      <c r="F145" s="687"/>
      <c r="G145" s="688"/>
      <c r="H145" s="700">
        <v>1</v>
      </c>
      <c r="I145" s="700"/>
      <c r="J145" s="700"/>
      <c r="K145" s="700"/>
      <c r="L145" s="700">
        <f>SUM(G145:K145)</f>
        <v>1</v>
      </c>
      <c r="M145" s="646"/>
      <c r="N145" s="690"/>
      <c r="O145" s="690"/>
      <c r="P145" s="687"/>
      <c r="Q145" s="789"/>
      <c r="R145" s="690"/>
      <c r="S145" s="646"/>
      <c r="T145" s="691"/>
      <c r="U145" s="692"/>
      <c r="V145" s="693"/>
      <c r="W145" s="694"/>
      <c r="X145" s="694"/>
      <c r="Y145" s="692"/>
      <c r="Z145" s="695">
        <f>+Z146+Z149+Z150+Z152</f>
        <v>248400</v>
      </c>
      <c r="AA145" s="790"/>
      <c r="AB145" s="778"/>
      <c r="AC145" s="695">
        <f t="shared" ref="AC145:AE145" si="414">+AC146+AC149+AC150+AC152</f>
        <v>248400</v>
      </c>
      <c r="AD145" s="695">
        <f t="shared" si="414"/>
        <v>0</v>
      </c>
      <c r="AE145" s="695">
        <f t="shared" si="414"/>
        <v>248400</v>
      </c>
      <c r="AF145" s="646"/>
      <c r="AG145" s="695">
        <f t="shared" ref="AG145:AL145" si="415">+AG146+AG149+AG150+AG152</f>
        <v>173880</v>
      </c>
      <c r="AH145" s="695">
        <f t="shared" si="415"/>
        <v>74520</v>
      </c>
      <c r="AI145" s="695">
        <f t="shared" si="415"/>
        <v>0</v>
      </c>
      <c r="AJ145" s="695">
        <f t="shared" si="415"/>
        <v>0</v>
      </c>
      <c r="AK145" s="695">
        <f t="shared" si="415"/>
        <v>0</v>
      </c>
      <c r="AL145" s="695">
        <f t="shared" si="415"/>
        <v>248400</v>
      </c>
      <c r="AM145" s="819">
        <f t="shared" si="395"/>
        <v>0</v>
      </c>
      <c r="AN145" s="695">
        <f t="shared" ref="AN145:AS145" si="416">+AN146+AN149+AN150+AN152</f>
        <v>0</v>
      </c>
      <c r="AO145" s="695">
        <f t="shared" si="416"/>
        <v>0</v>
      </c>
      <c r="AP145" s="695">
        <f t="shared" si="416"/>
        <v>0</v>
      </c>
      <c r="AQ145" s="695">
        <f t="shared" si="416"/>
        <v>0</v>
      </c>
      <c r="AR145" s="695">
        <f t="shared" si="416"/>
        <v>0</v>
      </c>
      <c r="AS145" s="695">
        <f t="shared" si="416"/>
        <v>0</v>
      </c>
      <c r="AT145" s="819"/>
      <c r="AU145" s="695">
        <f t="shared" si="397"/>
        <v>173880</v>
      </c>
      <c r="AV145" s="695">
        <f t="shared" si="398"/>
        <v>74520</v>
      </c>
      <c r="AW145" s="695">
        <f t="shared" si="399"/>
        <v>0</v>
      </c>
      <c r="AX145" s="695">
        <f t="shared" si="400"/>
        <v>0</v>
      </c>
      <c r="AY145" s="695">
        <f t="shared" si="401"/>
        <v>0</v>
      </c>
      <c r="AZ145" s="695">
        <f t="shared" si="402"/>
        <v>248400</v>
      </c>
      <c r="BA145" s="774"/>
      <c r="BB145" s="695">
        <f t="shared" ref="BB145:BG145" si="417">+BB146+BB149+BB150+BB152</f>
        <v>0</v>
      </c>
      <c r="BC145" s="695">
        <f t="shared" si="417"/>
        <v>124200</v>
      </c>
      <c r="BD145" s="695">
        <f t="shared" si="417"/>
        <v>124200</v>
      </c>
      <c r="BE145" s="695">
        <f t="shared" si="417"/>
        <v>0</v>
      </c>
      <c r="BF145" s="695">
        <f t="shared" si="417"/>
        <v>0</v>
      </c>
      <c r="BG145" s="695">
        <f t="shared" si="417"/>
        <v>0</v>
      </c>
      <c r="BH145" s="695">
        <f t="shared" si="249"/>
        <v>248400</v>
      </c>
      <c r="BI145" s="1549"/>
      <c r="BJ145" s="695">
        <f t="shared" ref="BJ145:BO145" si="418">+BJ146+BJ149+BJ150+BJ152</f>
        <v>0</v>
      </c>
      <c r="BK145" s="695">
        <f t="shared" si="418"/>
        <v>0</v>
      </c>
      <c r="BL145" s="695">
        <f t="shared" si="418"/>
        <v>0</v>
      </c>
      <c r="BM145" s="695">
        <f t="shared" si="418"/>
        <v>0</v>
      </c>
      <c r="BN145" s="695">
        <f t="shared" si="418"/>
        <v>0</v>
      </c>
      <c r="BO145" s="695">
        <f t="shared" si="418"/>
        <v>0</v>
      </c>
      <c r="BP145" s="695">
        <f t="shared" si="250"/>
        <v>0</v>
      </c>
      <c r="BR145" s="695">
        <f t="shared" si="405"/>
        <v>0</v>
      </c>
      <c r="BS145" s="695">
        <f t="shared" si="406"/>
        <v>124200</v>
      </c>
      <c r="BT145" s="695">
        <f t="shared" si="407"/>
        <v>124200</v>
      </c>
      <c r="BU145" s="695">
        <f t="shared" si="408"/>
        <v>0</v>
      </c>
      <c r="BV145" s="695">
        <f t="shared" si="409"/>
        <v>0</v>
      </c>
      <c r="BW145" s="695">
        <f t="shared" si="410"/>
        <v>0</v>
      </c>
      <c r="BX145" s="695">
        <f t="shared" si="411"/>
        <v>248400</v>
      </c>
      <c r="BZ145" s="1691">
        <f t="shared" ref="BZ145:CA145" si="419">+BZ146+BZ149+BZ150+BZ152</f>
        <v>0</v>
      </c>
      <c r="CA145" s="695">
        <f t="shared" ref="CA145" si="420">+CA146+CA149+CA150+CA152</f>
        <v>0</v>
      </c>
      <c r="CB145" s="1692">
        <f t="shared" si="339"/>
        <v>0</v>
      </c>
      <c r="CC145" s="1691">
        <f t="shared" si="340"/>
        <v>0</v>
      </c>
      <c r="CD145" s="1692">
        <f t="shared" si="341"/>
        <v>0</v>
      </c>
      <c r="CE145" s="1691">
        <f t="shared" si="342"/>
        <v>0</v>
      </c>
      <c r="CF145" s="1692">
        <f t="shared" si="343"/>
        <v>0</v>
      </c>
    </row>
    <row r="146" spans="1:84" ht="15.75" customHeight="1" outlineLevel="2" collapsed="1" x14ac:dyDescent="0.25">
      <c r="A146" s="538" t="s">
        <v>1255</v>
      </c>
      <c r="B146" s="111" t="s">
        <v>630</v>
      </c>
      <c r="C146" s="111"/>
      <c r="D146" s="111"/>
      <c r="E146" s="111"/>
      <c r="F146" s="536"/>
      <c r="G146" s="295" t="s">
        <v>780</v>
      </c>
      <c r="H146" s="295" t="s">
        <v>780</v>
      </c>
      <c r="I146" s="632"/>
      <c r="J146" s="632"/>
      <c r="K146" s="632"/>
      <c r="L146" s="661"/>
      <c r="M146" s="646"/>
      <c r="N146" s="653" t="s">
        <v>141</v>
      </c>
      <c r="O146" s="580" t="s">
        <v>13</v>
      </c>
      <c r="P146" s="727" t="s">
        <v>487</v>
      </c>
      <c r="Q146" s="640">
        <f>+'9.3.2_Det. PA'!F20</f>
        <v>3</v>
      </c>
      <c r="R146" s="653"/>
      <c r="S146" s="646"/>
      <c r="T146" s="634"/>
      <c r="U146" s="635"/>
      <c r="V146" s="651"/>
      <c r="W146" s="636"/>
      <c r="X146" s="636"/>
      <c r="Y146" s="635"/>
      <c r="Z146" s="637">
        <f>SUM(Z147:Z148)</f>
        <v>110000</v>
      </c>
      <c r="AA146" s="779"/>
      <c r="AB146" s="778"/>
      <c r="AC146" s="637">
        <f t="shared" ref="AC146:AE146" si="421">SUM(AC147:AC148)</f>
        <v>110000</v>
      </c>
      <c r="AD146" s="637">
        <f t="shared" si="421"/>
        <v>0</v>
      </c>
      <c r="AE146" s="637">
        <f t="shared" si="421"/>
        <v>110000</v>
      </c>
      <c r="AF146" s="646"/>
      <c r="AG146" s="637">
        <f t="shared" ref="AG146:AK146" si="422">SUM(AG147:AG148)</f>
        <v>77000</v>
      </c>
      <c r="AH146" s="637">
        <f t="shared" si="422"/>
        <v>33000</v>
      </c>
      <c r="AI146" s="637">
        <f t="shared" si="422"/>
        <v>0</v>
      </c>
      <c r="AJ146" s="637">
        <f t="shared" si="422"/>
        <v>0</v>
      </c>
      <c r="AK146" s="637">
        <f t="shared" si="422"/>
        <v>0</v>
      </c>
      <c r="AL146" s="637">
        <f>SUM(AG146:AK146)</f>
        <v>110000</v>
      </c>
      <c r="AM146" s="819">
        <f t="shared" si="395"/>
        <v>0</v>
      </c>
      <c r="AN146" s="637"/>
      <c r="AO146" s="637"/>
      <c r="AP146" s="637"/>
      <c r="AQ146" s="637"/>
      <c r="AR146" s="637"/>
      <c r="AS146" s="637">
        <f>SUM(AN146:AR146)</f>
        <v>0</v>
      </c>
      <c r="AT146" s="819"/>
      <c r="AU146" s="637">
        <f t="shared" si="397"/>
        <v>77000</v>
      </c>
      <c r="AV146" s="637">
        <f t="shared" si="398"/>
        <v>33000</v>
      </c>
      <c r="AW146" s="637">
        <f t="shared" si="399"/>
        <v>0</v>
      </c>
      <c r="AX146" s="637">
        <f t="shared" si="400"/>
        <v>0</v>
      </c>
      <c r="AY146" s="637">
        <f t="shared" si="401"/>
        <v>0</v>
      </c>
      <c r="AZ146" s="637">
        <f t="shared" si="402"/>
        <v>110000</v>
      </c>
      <c r="BA146" s="774"/>
      <c r="BB146" s="637">
        <f t="shared" ref="BB146:BG146" si="423">SUM(BB147:BB148)</f>
        <v>0</v>
      </c>
      <c r="BC146" s="637">
        <f t="shared" si="423"/>
        <v>55000</v>
      </c>
      <c r="BD146" s="637">
        <f t="shared" si="423"/>
        <v>55000</v>
      </c>
      <c r="BE146" s="637">
        <f t="shared" si="423"/>
        <v>0</v>
      </c>
      <c r="BF146" s="637">
        <f t="shared" si="423"/>
        <v>0</v>
      </c>
      <c r="BG146" s="637">
        <f t="shared" si="423"/>
        <v>0</v>
      </c>
      <c r="BH146" s="637">
        <f t="shared" si="249"/>
        <v>110000</v>
      </c>
      <c r="BI146" s="1549"/>
      <c r="BJ146" s="637">
        <f t="shared" ref="BJ146:BO146" si="424">SUM(BJ147:BJ148)</f>
        <v>0</v>
      </c>
      <c r="BK146" s="637">
        <f t="shared" si="424"/>
        <v>0</v>
      </c>
      <c r="BL146" s="637">
        <f t="shared" si="424"/>
        <v>0</v>
      </c>
      <c r="BM146" s="637">
        <f t="shared" si="424"/>
        <v>0</v>
      </c>
      <c r="BN146" s="637">
        <f t="shared" si="424"/>
        <v>0</v>
      </c>
      <c r="BO146" s="637">
        <f t="shared" si="424"/>
        <v>0</v>
      </c>
      <c r="BP146" s="637">
        <f t="shared" si="250"/>
        <v>0</v>
      </c>
      <c r="BR146" s="637">
        <f t="shared" si="405"/>
        <v>0</v>
      </c>
      <c r="BS146" s="637">
        <f t="shared" si="406"/>
        <v>55000</v>
      </c>
      <c r="BT146" s="637">
        <f t="shared" si="407"/>
        <v>55000</v>
      </c>
      <c r="BU146" s="637">
        <f t="shared" si="408"/>
        <v>0</v>
      </c>
      <c r="BV146" s="637">
        <f t="shared" si="409"/>
        <v>0</v>
      </c>
      <c r="BW146" s="637">
        <f t="shared" si="410"/>
        <v>0</v>
      </c>
      <c r="BX146" s="637">
        <f t="shared" si="411"/>
        <v>110000</v>
      </c>
      <c r="BZ146" s="1673">
        <f t="shared" ref="BZ146:CA146" si="425">SUM(BZ147:BZ148)</f>
        <v>0</v>
      </c>
      <c r="CA146" s="637">
        <f t="shared" ref="CA146" si="426">SUM(CA147:CA148)</f>
        <v>0</v>
      </c>
      <c r="CB146" s="1675">
        <f t="shared" si="339"/>
        <v>0</v>
      </c>
      <c r="CC146" s="1673">
        <f t="shared" si="340"/>
        <v>0</v>
      </c>
      <c r="CD146" s="1675">
        <f t="shared" si="341"/>
        <v>0</v>
      </c>
      <c r="CE146" s="1673">
        <f t="shared" si="342"/>
        <v>0</v>
      </c>
      <c r="CF146" s="1675">
        <f t="shared" si="343"/>
        <v>0</v>
      </c>
    </row>
    <row r="147" spans="1:84" ht="15.75" hidden="1" customHeight="1" outlineLevel="3" x14ac:dyDescent="0.25">
      <c r="A147" s="538" t="s">
        <v>842</v>
      </c>
      <c r="B147" s="264" t="s">
        <v>458</v>
      </c>
      <c r="C147" s="264"/>
      <c r="D147" s="264"/>
      <c r="E147" s="251"/>
      <c r="F147" s="536"/>
      <c r="G147" s="632"/>
      <c r="H147" s="632"/>
      <c r="I147" s="632"/>
      <c r="J147" s="632"/>
      <c r="K147" s="632"/>
      <c r="L147" s="661"/>
      <c r="M147" s="646"/>
      <c r="N147" s="653"/>
      <c r="O147" s="653"/>
      <c r="P147" s="643"/>
      <c r="Q147" s="640"/>
      <c r="R147" s="653"/>
      <c r="S147" s="646"/>
      <c r="T147" s="634" t="s">
        <v>300</v>
      </c>
      <c r="U147" s="635">
        <v>1</v>
      </c>
      <c r="V147" s="651"/>
      <c r="W147" s="636"/>
      <c r="X147" s="636"/>
      <c r="Y147" s="635">
        <f>+PNVB!C30</f>
        <v>90000</v>
      </c>
      <c r="Z147" s="637">
        <f t="shared" ref="Z147:Z151" si="427">+U147*Y147</f>
        <v>90000</v>
      </c>
      <c r="AA147" s="779"/>
      <c r="AB147" s="778"/>
      <c r="AC147" s="637">
        <f>+Z147</f>
        <v>90000</v>
      </c>
      <c r="AD147" s="637"/>
      <c r="AE147" s="638">
        <f>SUM(AC147:AD147)</f>
        <v>90000</v>
      </c>
      <c r="AF147" s="646"/>
      <c r="AG147" s="637">
        <f>+AC147*70%</f>
        <v>62999.999999999993</v>
      </c>
      <c r="AH147" s="637">
        <f>+AC147*30%</f>
        <v>27000</v>
      </c>
      <c r="AI147" s="637"/>
      <c r="AJ147" s="637"/>
      <c r="AK147" s="637"/>
      <c r="AL147" s="637">
        <f t="shared" ref="AL147:AL152" si="428">SUM(AG147:AK147)</f>
        <v>90000</v>
      </c>
      <c r="AM147" s="819">
        <f t="shared" si="395"/>
        <v>0</v>
      </c>
      <c r="AN147" s="637"/>
      <c r="AO147" s="637"/>
      <c r="AP147" s="637"/>
      <c r="AQ147" s="637"/>
      <c r="AR147" s="637"/>
      <c r="AS147" s="637">
        <f t="shared" ref="AS147:AS149" si="429">SUM(AN147:AR147)</f>
        <v>0</v>
      </c>
      <c r="AT147" s="819"/>
      <c r="AU147" s="637">
        <f t="shared" si="397"/>
        <v>62999.999999999993</v>
      </c>
      <c r="AV147" s="637">
        <f t="shared" si="398"/>
        <v>27000</v>
      </c>
      <c r="AW147" s="637">
        <f t="shared" si="399"/>
        <v>0</v>
      </c>
      <c r="AX147" s="637">
        <f t="shared" si="400"/>
        <v>0</v>
      </c>
      <c r="AY147" s="637">
        <f t="shared" si="401"/>
        <v>0</v>
      </c>
      <c r="AZ147" s="637">
        <f t="shared" si="402"/>
        <v>90000</v>
      </c>
      <c r="BA147" s="774"/>
      <c r="BB147" s="637"/>
      <c r="BC147" s="637">
        <f>+AC147*50%</f>
        <v>45000</v>
      </c>
      <c r="BD147" s="637">
        <f>+AC147*50%</f>
        <v>45000</v>
      </c>
      <c r="BE147" s="637"/>
      <c r="BF147" s="637"/>
      <c r="BG147" s="637"/>
      <c r="BH147" s="637">
        <f t="shared" si="249"/>
        <v>90000</v>
      </c>
      <c r="BI147" s="1549"/>
      <c r="BJ147" s="637"/>
      <c r="BK147" s="637"/>
      <c r="BL147" s="637"/>
      <c r="BM147" s="637"/>
      <c r="BN147" s="637"/>
      <c r="BO147" s="637"/>
      <c r="BP147" s="637">
        <f t="shared" si="250"/>
        <v>0</v>
      </c>
      <c r="BR147" s="637">
        <f t="shared" si="405"/>
        <v>0</v>
      </c>
      <c r="BS147" s="637">
        <f t="shared" si="406"/>
        <v>45000</v>
      </c>
      <c r="BT147" s="637">
        <f t="shared" si="407"/>
        <v>45000</v>
      </c>
      <c r="BU147" s="637">
        <f t="shared" si="408"/>
        <v>0</v>
      </c>
      <c r="BV147" s="637">
        <f t="shared" si="409"/>
        <v>0</v>
      </c>
      <c r="BW147" s="637">
        <f t="shared" si="410"/>
        <v>0</v>
      </c>
      <c r="BX147" s="637">
        <f t="shared" si="411"/>
        <v>90000</v>
      </c>
      <c r="BZ147" s="1673"/>
      <c r="CA147" s="1674"/>
      <c r="CB147" s="1675">
        <f t="shared" si="339"/>
        <v>0</v>
      </c>
      <c r="CC147" s="1673">
        <f t="shared" si="340"/>
        <v>0</v>
      </c>
      <c r="CD147" s="1675">
        <f t="shared" si="341"/>
        <v>0</v>
      </c>
      <c r="CE147" s="1673">
        <f t="shared" si="342"/>
        <v>0</v>
      </c>
      <c r="CF147" s="1675">
        <f t="shared" si="343"/>
        <v>0</v>
      </c>
    </row>
    <row r="148" spans="1:84" ht="15.75" hidden="1" customHeight="1" outlineLevel="3" x14ac:dyDescent="0.25">
      <c r="A148" s="538" t="s">
        <v>619</v>
      </c>
      <c r="B148" s="264" t="s">
        <v>587</v>
      </c>
      <c r="C148" s="264"/>
      <c r="D148" s="264"/>
      <c r="E148" s="251"/>
      <c r="F148" s="536"/>
      <c r="G148" s="632"/>
      <c r="H148" s="632"/>
      <c r="I148" s="632"/>
      <c r="J148" s="632"/>
      <c r="K148" s="632"/>
      <c r="L148" s="661"/>
      <c r="M148" s="646"/>
      <c r="N148" s="653"/>
      <c r="O148" s="653"/>
      <c r="P148" s="643"/>
      <c r="Q148" s="640"/>
      <c r="R148" s="653"/>
      <c r="S148" s="646"/>
      <c r="T148" s="634" t="s">
        <v>300</v>
      </c>
      <c r="U148" s="635">
        <v>1</v>
      </c>
      <c r="V148" s="651"/>
      <c r="W148" s="636"/>
      <c r="X148" s="636"/>
      <c r="Y148" s="635">
        <f>+PNVB!C32</f>
        <v>20000</v>
      </c>
      <c r="Z148" s="637">
        <f>+U148*Y148</f>
        <v>20000</v>
      </c>
      <c r="AA148" s="779"/>
      <c r="AB148" s="778"/>
      <c r="AC148" s="637">
        <f>+Z148</f>
        <v>20000</v>
      </c>
      <c r="AD148" s="637"/>
      <c r="AE148" s="638">
        <f>SUM(AC148:AD148)</f>
        <v>20000</v>
      </c>
      <c r="AF148" s="646"/>
      <c r="AG148" s="637">
        <f>+AC148*70%</f>
        <v>14000</v>
      </c>
      <c r="AH148" s="637">
        <f>+AC148*30%</f>
        <v>6000</v>
      </c>
      <c r="AI148" s="637"/>
      <c r="AJ148" s="637"/>
      <c r="AK148" s="637"/>
      <c r="AL148" s="637">
        <f t="shared" si="428"/>
        <v>20000</v>
      </c>
      <c r="AM148" s="819">
        <f t="shared" si="395"/>
        <v>0</v>
      </c>
      <c r="AN148" s="637"/>
      <c r="AO148" s="637"/>
      <c r="AP148" s="637"/>
      <c r="AQ148" s="637"/>
      <c r="AR148" s="637"/>
      <c r="AS148" s="637">
        <f t="shared" si="429"/>
        <v>0</v>
      </c>
      <c r="AT148" s="819"/>
      <c r="AU148" s="637">
        <f t="shared" si="397"/>
        <v>14000</v>
      </c>
      <c r="AV148" s="637">
        <f t="shared" si="398"/>
        <v>6000</v>
      </c>
      <c r="AW148" s="637">
        <f t="shared" si="399"/>
        <v>0</v>
      </c>
      <c r="AX148" s="637">
        <f t="shared" si="400"/>
        <v>0</v>
      </c>
      <c r="AY148" s="637">
        <f t="shared" si="401"/>
        <v>0</v>
      </c>
      <c r="AZ148" s="637">
        <f t="shared" si="402"/>
        <v>20000</v>
      </c>
      <c r="BA148" s="774"/>
      <c r="BB148" s="637"/>
      <c r="BC148" s="637">
        <f>+AC148*50%</f>
        <v>10000</v>
      </c>
      <c r="BD148" s="637">
        <f t="shared" ref="BD148:BD149" si="430">+AC148*50%</f>
        <v>10000</v>
      </c>
      <c r="BE148" s="637"/>
      <c r="BF148" s="637"/>
      <c r="BG148" s="637"/>
      <c r="BH148" s="637">
        <f t="shared" si="249"/>
        <v>20000</v>
      </c>
      <c r="BI148" s="1549"/>
      <c r="BJ148" s="637"/>
      <c r="BK148" s="637"/>
      <c r="BL148" s="637"/>
      <c r="BM148" s="637"/>
      <c r="BN148" s="637"/>
      <c r="BO148" s="637"/>
      <c r="BP148" s="637">
        <f t="shared" si="250"/>
        <v>0</v>
      </c>
      <c r="BR148" s="637">
        <f t="shared" si="405"/>
        <v>0</v>
      </c>
      <c r="BS148" s="637">
        <f t="shared" si="406"/>
        <v>10000</v>
      </c>
      <c r="BT148" s="637">
        <f t="shared" si="407"/>
        <v>10000</v>
      </c>
      <c r="BU148" s="637">
        <f t="shared" si="408"/>
        <v>0</v>
      </c>
      <c r="BV148" s="637">
        <f t="shared" si="409"/>
        <v>0</v>
      </c>
      <c r="BW148" s="637">
        <f t="shared" si="410"/>
        <v>0</v>
      </c>
      <c r="BX148" s="637">
        <f t="shared" si="411"/>
        <v>20000</v>
      </c>
      <c r="BZ148" s="1673"/>
      <c r="CA148" s="1674"/>
      <c r="CB148" s="1675">
        <f t="shared" si="339"/>
        <v>0</v>
      </c>
      <c r="CC148" s="1673">
        <f t="shared" si="340"/>
        <v>0</v>
      </c>
      <c r="CD148" s="1675">
        <f t="shared" si="341"/>
        <v>0</v>
      </c>
      <c r="CE148" s="1673">
        <f t="shared" si="342"/>
        <v>0</v>
      </c>
      <c r="CF148" s="1675">
        <f t="shared" si="343"/>
        <v>0</v>
      </c>
    </row>
    <row r="149" spans="1:84" ht="15.75" customHeight="1" outlineLevel="2" collapsed="1" x14ac:dyDescent="0.25">
      <c r="A149" s="538" t="s">
        <v>1259</v>
      </c>
      <c r="B149" s="110" t="s">
        <v>749</v>
      </c>
      <c r="C149" s="110"/>
      <c r="D149" s="110"/>
      <c r="E149" s="111"/>
      <c r="F149" s="536"/>
      <c r="G149" s="295" t="s">
        <v>780</v>
      </c>
      <c r="H149" s="295" t="s">
        <v>780</v>
      </c>
      <c r="I149" s="632"/>
      <c r="J149" s="632"/>
      <c r="K149" s="632"/>
      <c r="L149" s="661"/>
      <c r="M149" s="646"/>
      <c r="N149" s="653" t="s">
        <v>47</v>
      </c>
      <c r="O149" s="580" t="s">
        <v>13</v>
      </c>
      <c r="P149" s="727" t="s">
        <v>176</v>
      </c>
      <c r="Q149" s="640">
        <f>+'9.3.2_Det. PA'!F42</f>
        <v>6</v>
      </c>
      <c r="R149" s="653"/>
      <c r="S149" s="646"/>
      <c r="T149" s="634" t="s">
        <v>300</v>
      </c>
      <c r="U149" s="635">
        <v>1</v>
      </c>
      <c r="V149" s="651"/>
      <c r="W149" s="636"/>
      <c r="X149" s="636"/>
      <c r="Y149" s="635">
        <f>+PNVB!C33</f>
        <v>70000</v>
      </c>
      <c r="Z149" s="637">
        <f>+U149*Y149</f>
        <v>70000</v>
      </c>
      <c r="AA149" s="779"/>
      <c r="AB149" s="778"/>
      <c r="AC149" s="637">
        <f>+Z149</f>
        <v>70000</v>
      </c>
      <c r="AD149" s="637"/>
      <c r="AE149" s="638">
        <f>SUM(AC149:AD149)</f>
        <v>70000</v>
      </c>
      <c r="AF149" s="646"/>
      <c r="AG149" s="637">
        <f>+AC149*70%</f>
        <v>49000</v>
      </c>
      <c r="AH149" s="637">
        <f>+AC149*30%</f>
        <v>21000</v>
      </c>
      <c r="AI149" s="637"/>
      <c r="AJ149" s="637"/>
      <c r="AK149" s="637"/>
      <c r="AL149" s="637">
        <f t="shared" si="428"/>
        <v>70000</v>
      </c>
      <c r="AM149" s="819">
        <f t="shared" si="395"/>
        <v>0</v>
      </c>
      <c r="AN149" s="637"/>
      <c r="AO149" s="637"/>
      <c r="AP149" s="637"/>
      <c r="AQ149" s="637"/>
      <c r="AR149" s="637"/>
      <c r="AS149" s="637">
        <f t="shared" si="429"/>
        <v>0</v>
      </c>
      <c r="AT149" s="819"/>
      <c r="AU149" s="637">
        <f t="shared" si="397"/>
        <v>49000</v>
      </c>
      <c r="AV149" s="637">
        <f t="shared" si="398"/>
        <v>21000</v>
      </c>
      <c r="AW149" s="637">
        <f t="shared" si="399"/>
        <v>0</v>
      </c>
      <c r="AX149" s="637">
        <f t="shared" si="400"/>
        <v>0</v>
      </c>
      <c r="AY149" s="637">
        <f t="shared" si="401"/>
        <v>0</v>
      </c>
      <c r="AZ149" s="637">
        <f t="shared" si="402"/>
        <v>70000</v>
      </c>
      <c r="BA149" s="774"/>
      <c r="BB149" s="637"/>
      <c r="BC149" s="637">
        <f>+AC149*50%</f>
        <v>35000</v>
      </c>
      <c r="BD149" s="637">
        <f t="shared" si="430"/>
        <v>35000</v>
      </c>
      <c r="BE149" s="637"/>
      <c r="BF149" s="637"/>
      <c r="BG149" s="637"/>
      <c r="BH149" s="637">
        <f t="shared" si="249"/>
        <v>70000</v>
      </c>
      <c r="BI149" s="1549"/>
      <c r="BJ149" s="637"/>
      <c r="BK149" s="637"/>
      <c r="BL149" s="637"/>
      <c r="BM149" s="637"/>
      <c r="BN149" s="637"/>
      <c r="BO149" s="637"/>
      <c r="BP149" s="637">
        <f t="shared" si="250"/>
        <v>0</v>
      </c>
      <c r="BR149" s="637">
        <f t="shared" si="405"/>
        <v>0</v>
      </c>
      <c r="BS149" s="637">
        <f t="shared" si="406"/>
        <v>35000</v>
      </c>
      <c r="BT149" s="637">
        <f t="shared" si="407"/>
        <v>35000</v>
      </c>
      <c r="BU149" s="637">
        <f t="shared" si="408"/>
        <v>0</v>
      </c>
      <c r="BV149" s="637">
        <f t="shared" si="409"/>
        <v>0</v>
      </c>
      <c r="BW149" s="637">
        <f t="shared" si="410"/>
        <v>0</v>
      </c>
      <c r="BX149" s="637">
        <f t="shared" si="411"/>
        <v>70000</v>
      </c>
      <c r="BZ149" s="1673"/>
      <c r="CA149" s="1674"/>
      <c r="CB149" s="1675">
        <f t="shared" si="339"/>
        <v>0</v>
      </c>
      <c r="CC149" s="1673">
        <f t="shared" si="340"/>
        <v>0</v>
      </c>
      <c r="CD149" s="1675">
        <f t="shared" si="341"/>
        <v>0</v>
      </c>
      <c r="CE149" s="1673">
        <f t="shared" si="342"/>
        <v>0</v>
      </c>
      <c r="CF149" s="1675">
        <f t="shared" si="343"/>
        <v>0</v>
      </c>
    </row>
    <row r="150" spans="1:84" ht="15.75" customHeight="1" outlineLevel="2" x14ac:dyDescent="0.25">
      <c r="A150" s="538" t="s">
        <v>1260</v>
      </c>
      <c r="B150" s="110" t="s">
        <v>632</v>
      </c>
      <c r="C150" s="110"/>
      <c r="D150" s="110"/>
      <c r="E150" s="111"/>
      <c r="F150" s="536"/>
      <c r="G150" s="295" t="s">
        <v>780</v>
      </c>
      <c r="H150" s="295" t="s">
        <v>780</v>
      </c>
      <c r="I150" s="632"/>
      <c r="J150" s="632"/>
      <c r="K150" s="632"/>
      <c r="L150" s="661"/>
      <c r="M150" s="646"/>
      <c r="N150" s="653" t="s">
        <v>141</v>
      </c>
      <c r="O150" s="580" t="s">
        <v>13</v>
      </c>
      <c r="P150" s="643" t="s">
        <v>487</v>
      </c>
      <c r="Q150" s="640">
        <f>+'9.3.2_Det. PA'!F20</f>
        <v>3</v>
      </c>
      <c r="R150" s="653"/>
      <c r="S150" s="646"/>
      <c r="T150" s="634"/>
      <c r="U150" s="635"/>
      <c r="V150" s="651"/>
      <c r="W150" s="636"/>
      <c r="X150" s="636"/>
      <c r="Y150" s="635"/>
      <c r="Z150" s="637">
        <f>+Z151</f>
        <v>50000</v>
      </c>
      <c r="AA150" s="779"/>
      <c r="AB150" s="778"/>
      <c r="AC150" s="637">
        <f t="shared" ref="AC150:BG150" si="431">+AC151</f>
        <v>50000</v>
      </c>
      <c r="AD150" s="637">
        <f t="shared" si="431"/>
        <v>0</v>
      </c>
      <c r="AE150" s="637">
        <f t="shared" si="431"/>
        <v>50000</v>
      </c>
      <c r="AF150" s="646"/>
      <c r="AG150" s="637">
        <f t="shared" si="431"/>
        <v>35000</v>
      </c>
      <c r="AH150" s="637">
        <f t="shared" si="431"/>
        <v>15000</v>
      </c>
      <c r="AI150" s="637">
        <f t="shared" si="431"/>
        <v>0</v>
      </c>
      <c r="AJ150" s="637">
        <f t="shared" si="431"/>
        <v>0</v>
      </c>
      <c r="AK150" s="637">
        <f t="shared" si="431"/>
        <v>0</v>
      </c>
      <c r="AL150" s="637">
        <f t="shared" si="431"/>
        <v>50000</v>
      </c>
      <c r="AM150" s="819">
        <f t="shared" si="395"/>
        <v>0</v>
      </c>
      <c r="AN150" s="637"/>
      <c r="AO150" s="637"/>
      <c r="AP150" s="637"/>
      <c r="AQ150" s="637"/>
      <c r="AR150" s="637"/>
      <c r="AS150" s="637">
        <f t="shared" si="431"/>
        <v>0</v>
      </c>
      <c r="AT150" s="819"/>
      <c r="AU150" s="637">
        <f t="shared" si="397"/>
        <v>35000</v>
      </c>
      <c r="AV150" s="637">
        <f t="shared" si="398"/>
        <v>15000</v>
      </c>
      <c r="AW150" s="637">
        <f t="shared" si="399"/>
        <v>0</v>
      </c>
      <c r="AX150" s="637">
        <f t="shared" si="400"/>
        <v>0</v>
      </c>
      <c r="AY150" s="637">
        <f t="shared" si="401"/>
        <v>0</v>
      </c>
      <c r="AZ150" s="637">
        <f t="shared" si="402"/>
        <v>50000</v>
      </c>
      <c r="BA150" s="774"/>
      <c r="BB150" s="637">
        <f t="shared" si="431"/>
        <v>0</v>
      </c>
      <c r="BC150" s="637">
        <f t="shared" si="431"/>
        <v>25000</v>
      </c>
      <c r="BD150" s="637">
        <f t="shared" si="431"/>
        <v>25000</v>
      </c>
      <c r="BE150" s="637">
        <f t="shared" si="431"/>
        <v>0</v>
      </c>
      <c r="BF150" s="637">
        <f t="shared" si="431"/>
        <v>0</v>
      </c>
      <c r="BG150" s="637">
        <f t="shared" si="431"/>
        <v>0</v>
      </c>
      <c r="BH150" s="637">
        <f t="shared" ref="BH150:BH192" si="432">SUM(BB150:BG150)</f>
        <v>50000</v>
      </c>
      <c r="BI150" s="1549"/>
      <c r="BJ150" s="637">
        <f t="shared" ref="BJ150:BO150" si="433">+BJ151</f>
        <v>0</v>
      </c>
      <c r="BK150" s="637">
        <f t="shared" si="433"/>
        <v>0</v>
      </c>
      <c r="BL150" s="637">
        <f t="shared" si="433"/>
        <v>0</v>
      </c>
      <c r="BM150" s="637">
        <f t="shared" si="433"/>
        <v>0</v>
      </c>
      <c r="BN150" s="637">
        <f t="shared" si="433"/>
        <v>0</v>
      </c>
      <c r="BO150" s="637">
        <f t="shared" si="433"/>
        <v>0</v>
      </c>
      <c r="BP150" s="637">
        <f t="shared" ref="BP150:BP171" si="434">SUM(BJ150:BO150)</f>
        <v>0</v>
      </c>
      <c r="BR150" s="637">
        <f t="shared" si="405"/>
        <v>0</v>
      </c>
      <c r="BS150" s="637">
        <f t="shared" si="406"/>
        <v>25000</v>
      </c>
      <c r="BT150" s="637">
        <f t="shared" si="407"/>
        <v>25000</v>
      </c>
      <c r="BU150" s="637">
        <f t="shared" si="408"/>
        <v>0</v>
      </c>
      <c r="BV150" s="637">
        <f t="shared" si="409"/>
        <v>0</v>
      </c>
      <c r="BW150" s="637">
        <f t="shared" si="410"/>
        <v>0</v>
      </c>
      <c r="BX150" s="637">
        <f t="shared" si="411"/>
        <v>50000</v>
      </c>
      <c r="BZ150" s="1673">
        <f t="shared" ref="BZ150:CA150" si="435">+BZ151</f>
        <v>0</v>
      </c>
      <c r="CA150" s="637">
        <f t="shared" si="435"/>
        <v>0</v>
      </c>
      <c r="CB150" s="1675">
        <f t="shared" si="339"/>
        <v>0</v>
      </c>
      <c r="CC150" s="1673">
        <f t="shared" si="340"/>
        <v>0</v>
      </c>
      <c r="CD150" s="1675">
        <f t="shared" si="341"/>
        <v>0</v>
      </c>
      <c r="CE150" s="1673">
        <f t="shared" si="342"/>
        <v>0</v>
      </c>
      <c r="CF150" s="1675">
        <f t="shared" si="343"/>
        <v>0</v>
      </c>
    </row>
    <row r="151" spans="1:84" ht="15.75" hidden="1" customHeight="1" outlineLevel="3" x14ac:dyDescent="0.25">
      <c r="A151" s="538" t="s">
        <v>843</v>
      </c>
      <c r="B151" s="264" t="s">
        <v>460</v>
      </c>
      <c r="C151" s="264"/>
      <c r="D151" s="264"/>
      <c r="E151" s="251"/>
      <c r="F151" s="536"/>
      <c r="G151" s="632"/>
      <c r="H151" s="632"/>
      <c r="I151" s="632"/>
      <c r="J151" s="632"/>
      <c r="K151" s="632"/>
      <c r="L151" s="661"/>
      <c r="M151" s="646"/>
      <c r="N151" s="653"/>
      <c r="O151" s="653"/>
      <c r="P151" s="643"/>
      <c r="Q151" s="640"/>
      <c r="R151" s="653"/>
      <c r="S151" s="646"/>
      <c r="T151" s="634" t="s">
        <v>300</v>
      </c>
      <c r="U151" s="635">
        <v>1</v>
      </c>
      <c r="V151" s="651"/>
      <c r="W151" s="636"/>
      <c r="X151" s="636"/>
      <c r="Y151" s="635">
        <f>+PNVB!C35</f>
        <v>50000</v>
      </c>
      <c r="Z151" s="637">
        <f t="shared" si="427"/>
        <v>50000</v>
      </c>
      <c r="AA151" s="779"/>
      <c r="AB151" s="778"/>
      <c r="AC151" s="637">
        <f t="shared" ref="AC151" si="436">+Z151</f>
        <v>50000</v>
      </c>
      <c r="AD151" s="637"/>
      <c r="AE151" s="638">
        <f>SUM(AC151:AD151)</f>
        <v>50000</v>
      </c>
      <c r="AF151" s="646"/>
      <c r="AG151" s="637">
        <f>+AC151*70%</f>
        <v>35000</v>
      </c>
      <c r="AH151" s="637">
        <f>+AC151*30%</f>
        <v>15000</v>
      </c>
      <c r="AI151" s="637"/>
      <c r="AJ151" s="637"/>
      <c r="AK151" s="637"/>
      <c r="AL151" s="637">
        <f t="shared" si="428"/>
        <v>50000</v>
      </c>
      <c r="AM151" s="819">
        <f t="shared" si="395"/>
        <v>0</v>
      </c>
      <c r="AN151" s="637"/>
      <c r="AO151" s="637"/>
      <c r="AP151" s="637"/>
      <c r="AQ151" s="637"/>
      <c r="AR151" s="637"/>
      <c r="AS151" s="637">
        <f t="shared" ref="AS151:AS152" si="437">SUM(AN151:AR151)</f>
        <v>0</v>
      </c>
      <c r="AT151" s="819"/>
      <c r="AU151" s="637">
        <f t="shared" si="397"/>
        <v>35000</v>
      </c>
      <c r="AV151" s="637">
        <f t="shared" si="398"/>
        <v>15000</v>
      </c>
      <c r="AW151" s="637">
        <f t="shared" si="399"/>
        <v>0</v>
      </c>
      <c r="AX151" s="637">
        <f t="shared" si="400"/>
        <v>0</v>
      </c>
      <c r="AY151" s="637">
        <f t="shared" si="401"/>
        <v>0</v>
      </c>
      <c r="AZ151" s="637">
        <f t="shared" si="402"/>
        <v>50000</v>
      </c>
      <c r="BA151" s="774"/>
      <c r="BB151" s="637"/>
      <c r="BC151" s="637">
        <f>+AC151*50%</f>
        <v>25000</v>
      </c>
      <c r="BD151" s="637">
        <f>+AC151*50%</f>
        <v>25000</v>
      </c>
      <c r="BE151" s="637"/>
      <c r="BF151" s="637"/>
      <c r="BG151" s="637"/>
      <c r="BH151" s="637">
        <f t="shared" si="432"/>
        <v>50000</v>
      </c>
      <c r="BI151" s="1549"/>
      <c r="BJ151" s="637"/>
      <c r="BK151" s="637"/>
      <c r="BL151" s="637"/>
      <c r="BM151" s="637"/>
      <c r="BN151" s="637"/>
      <c r="BO151" s="637"/>
      <c r="BP151" s="637">
        <f t="shared" si="434"/>
        <v>0</v>
      </c>
      <c r="BR151" s="637">
        <f t="shared" si="405"/>
        <v>0</v>
      </c>
      <c r="BS151" s="637">
        <f t="shared" si="406"/>
        <v>25000</v>
      </c>
      <c r="BT151" s="637">
        <f t="shared" si="407"/>
        <v>25000</v>
      </c>
      <c r="BU151" s="637">
        <f t="shared" si="408"/>
        <v>0</v>
      </c>
      <c r="BV151" s="637">
        <f t="shared" si="409"/>
        <v>0</v>
      </c>
      <c r="BW151" s="637">
        <f t="shared" si="410"/>
        <v>0</v>
      </c>
      <c r="BX151" s="637">
        <f t="shared" si="411"/>
        <v>50000</v>
      </c>
      <c r="BZ151" s="1673"/>
      <c r="CA151" s="1674"/>
      <c r="CB151" s="1675">
        <f t="shared" si="339"/>
        <v>0</v>
      </c>
      <c r="CC151" s="1673">
        <f t="shared" si="340"/>
        <v>0</v>
      </c>
      <c r="CD151" s="1675">
        <f t="shared" si="341"/>
        <v>0</v>
      </c>
      <c r="CE151" s="1673">
        <f t="shared" si="342"/>
        <v>0</v>
      </c>
      <c r="CF151" s="1675">
        <f t="shared" si="343"/>
        <v>0</v>
      </c>
    </row>
    <row r="152" spans="1:84" ht="15.75" customHeight="1" outlineLevel="2" collapsed="1" x14ac:dyDescent="0.25">
      <c r="A152" s="538" t="s">
        <v>1261</v>
      </c>
      <c r="B152" s="111" t="s">
        <v>762</v>
      </c>
      <c r="C152" s="251"/>
      <c r="D152" s="251"/>
      <c r="E152" s="251"/>
      <c r="F152" s="536"/>
      <c r="G152" s="295" t="s">
        <v>780</v>
      </c>
      <c r="H152" s="295" t="s">
        <v>780</v>
      </c>
      <c r="I152" s="661"/>
      <c r="J152" s="661"/>
      <c r="K152" s="661"/>
      <c r="L152" s="661"/>
      <c r="M152" s="646"/>
      <c r="N152" s="653" t="s">
        <v>758</v>
      </c>
      <c r="O152" s="580" t="s">
        <v>13</v>
      </c>
      <c r="P152" s="643" t="s">
        <v>760</v>
      </c>
      <c r="Q152" s="722" t="s">
        <v>1106</v>
      </c>
      <c r="R152" s="653" t="s">
        <v>759</v>
      </c>
      <c r="S152" s="646"/>
      <c r="T152" s="634" t="s">
        <v>766</v>
      </c>
      <c r="U152" s="697">
        <v>8</v>
      </c>
      <c r="V152" s="651"/>
      <c r="W152" s="636"/>
      <c r="X152" s="636"/>
      <c r="Y152" s="635">
        <f>+(Z146+Z149+Z150)*8%</f>
        <v>18400</v>
      </c>
      <c r="Z152" s="637">
        <f>+Y152</f>
        <v>18400</v>
      </c>
      <c r="AA152" s="779"/>
      <c r="AB152" s="778"/>
      <c r="AC152" s="637">
        <f>+Z152</f>
        <v>18400</v>
      </c>
      <c r="AD152" s="637"/>
      <c r="AE152" s="638">
        <f>SUM(AC152:AD152)</f>
        <v>18400</v>
      </c>
      <c r="AF152" s="646"/>
      <c r="AG152" s="637">
        <f>+AC152*70%</f>
        <v>12880</v>
      </c>
      <c r="AH152" s="637">
        <f>+AC152*30%</f>
        <v>5520</v>
      </c>
      <c r="AI152" s="637"/>
      <c r="AJ152" s="637"/>
      <c r="AK152" s="637"/>
      <c r="AL152" s="637">
        <f t="shared" si="428"/>
        <v>18400</v>
      </c>
      <c r="AM152" s="819">
        <f t="shared" si="395"/>
        <v>0</v>
      </c>
      <c r="AN152" s="637"/>
      <c r="AO152" s="637"/>
      <c r="AP152" s="637"/>
      <c r="AQ152" s="637"/>
      <c r="AR152" s="637"/>
      <c r="AS152" s="637">
        <f t="shared" si="437"/>
        <v>0</v>
      </c>
      <c r="AT152" s="819"/>
      <c r="AU152" s="637">
        <f t="shared" si="397"/>
        <v>12880</v>
      </c>
      <c r="AV152" s="637">
        <f t="shared" si="398"/>
        <v>5520</v>
      </c>
      <c r="AW152" s="637">
        <f t="shared" si="399"/>
        <v>0</v>
      </c>
      <c r="AX152" s="637">
        <f t="shared" si="400"/>
        <v>0</v>
      </c>
      <c r="AY152" s="637">
        <f t="shared" si="401"/>
        <v>0</v>
      </c>
      <c r="AZ152" s="637">
        <f t="shared" si="402"/>
        <v>18400</v>
      </c>
      <c r="BA152" s="774"/>
      <c r="BB152" s="637"/>
      <c r="BC152" s="637">
        <f>+AC152*50%</f>
        <v>9200</v>
      </c>
      <c r="BD152" s="637">
        <f>+AC152*50%</f>
        <v>9200</v>
      </c>
      <c r="BE152" s="637"/>
      <c r="BF152" s="637"/>
      <c r="BG152" s="637"/>
      <c r="BH152" s="637">
        <f t="shared" si="432"/>
        <v>18400</v>
      </c>
      <c r="BI152" s="1549"/>
      <c r="BJ152" s="637"/>
      <c r="BK152" s="637"/>
      <c r="BL152" s="637"/>
      <c r="BM152" s="637"/>
      <c r="BN152" s="637"/>
      <c r="BO152" s="637"/>
      <c r="BP152" s="637">
        <f t="shared" si="434"/>
        <v>0</v>
      </c>
      <c r="BR152" s="637">
        <f t="shared" si="405"/>
        <v>0</v>
      </c>
      <c r="BS152" s="637">
        <f t="shared" si="406"/>
        <v>9200</v>
      </c>
      <c r="BT152" s="637">
        <f t="shared" si="407"/>
        <v>9200</v>
      </c>
      <c r="BU152" s="637">
        <f t="shared" si="408"/>
        <v>0</v>
      </c>
      <c r="BV152" s="637">
        <f t="shared" si="409"/>
        <v>0</v>
      </c>
      <c r="BW152" s="637">
        <f t="shared" si="410"/>
        <v>0</v>
      </c>
      <c r="BX152" s="637">
        <f t="shared" si="411"/>
        <v>18400</v>
      </c>
      <c r="BZ152" s="1673"/>
      <c r="CA152" s="1674"/>
      <c r="CB152" s="1675">
        <f t="shared" si="339"/>
        <v>0</v>
      </c>
      <c r="CC152" s="1673">
        <f t="shared" si="340"/>
        <v>0</v>
      </c>
      <c r="CD152" s="1675">
        <f t="shared" si="341"/>
        <v>0</v>
      </c>
      <c r="CE152" s="1673">
        <f t="shared" si="342"/>
        <v>0</v>
      </c>
      <c r="CF152" s="1675">
        <f t="shared" si="343"/>
        <v>0</v>
      </c>
    </row>
    <row r="153" spans="1:84" ht="15.75" customHeight="1" outlineLevel="1" x14ac:dyDescent="0.25">
      <c r="A153" s="686" t="s">
        <v>1262</v>
      </c>
      <c r="B153" s="260" t="s">
        <v>461</v>
      </c>
      <c r="C153" s="260"/>
      <c r="D153" s="260"/>
      <c r="E153" s="1405"/>
      <c r="F153" s="687"/>
      <c r="G153" s="688"/>
      <c r="H153" s="700">
        <v>1</v>
      </c>
      <c r="I153" s="700"/>
      <c r="J153" s="700"/>
      <c r="K153" s="700"/>
      <c r="L153" s="700">
        <f>SUM(G153:K153)</f>
        <v>1</v>
      </c>
      <c r="M153" s="646"/>
      <c r="N153" s="690"/>
      <c r="O153" s="690"/>
      <c r="P153" s="687"/>
      <c r="Q153" s="789"/>
      <c r="R153" s="690"/>
      <c r="S153" s="646"/>
      <c r="T153" s="691"/>
      <c r="U153" s="692"/>
      <c r="V153" s="693"/>
      <c r="W153" s="694"/>
      <c r="X153" s="694"/>
      <c r="Y153" s="692"/>
      <c r="Z153" s="695">
        <f>+Z154+Z157+Z159</f>
        <v>270000</v>
      </c>
      <c r="AA153" s="790"/>
      <c r="AB153" s="778"/>
      <c r="AC153" s="695">
        <f t="shared" ref="AC153:AE153" si="438">+AC154+AC157+AC159</f>
        <v>270000</v>
      </c>
      <c r="AD153" s="695">
        <f t="shared" si="438"/>
        <v>0</v>
      </c>
      <c r="AE153" s="695">
        <f t="shared" si="438"/>
        <v>270000</v>
      </c>
      <c r="AF153" s="646"/>
      <c r="AG153" s="695">
        <f t="shared" ref="AG153:AL153" si="439">+AG154+AG157+AG159</f>
        <v>189000</v>
      </c>
      <c r="AH153" s="695">
        <f t="shared" si="439"/>
        <v>81000</v>
      </c>
      <c r="AI153" s="695">
        <f t="shared" si="439"/>
        <v>0</v>
      </c>
      <c r="AJ153" s="695">
        <f t="shared" si="439"/>
        <v>0</v>
      </c>
      <c r="AK153" s="695">
        <f t="shared" si="439"/>
        <v>0</v>
      </c>
      <c r="AL153" s="695">
        <f t="shared" si="439"/>
        <v>270000</v>
      </c>
      <c r="AM153" s="819">
        <f t="shared" si="395"/>
        <v>0</v>
      </c>
      <c r="AN153" s="695">
        <f t="shared" ref="AN153:AS153" si="440">+AN154+AN157+AN159</f>
        <v>0</v>
      </c>
      <c r="AO153" s="695">
        <f t="shared" si="440"/>
        <v>0</v>
      </c>
      <c r="AP153" s="695">
        <f t="shared" si="440"/>
        <v>0</v>
      </c>
      <c r="AQ153" s="695">
        <f t="shared" si="440"/>
        <v>0</v>
      </c>
      <c r="AR153" s="695">
        <f t="shared" si="440"/>
        <v>0</v>
      </c>
      <c r="AS153" s="695">
        <f t="shared" si="440"/>
        <v>0</v>
      </c>
      <c r="AT153" s="819"/>
      <c r="AU153" s="695">
        <f t="shared" si="397"/>
        <v>189000</v>
      </c>
      <c r="AV153" s="695">
        <f t="shared" si="398"/>
        <v>81000</v>
      </c>
      <c r="AW153" s="695">
        <f t="shared" si="399"/>
        <v>0</v>
      </c>
      <c r="AX153" s="695">
        <f t="shared" si="400"/>
        <v>0</v>
      </c>
      <c r="AY153" s="695">
        <f t="shared" si="401"/>
        <v>0</v>
      </c>
      <c r="AZ153" s="695">
        <f t="shared" si="402"/>
        <v>270000</v>
      </c>
      <c r="BA153" s="774"/>
      <c r="BB153" s="695">
        <f t="shared" ref="BB153:BG153" si="441">+BB154+BB157+BB159</f>
        <v>0</v>
      </c>
      <c r="BC153" s="695">
        <f t="shared" si="441"/>
        <v>135000</v>
      </c>
      <c r="BD153" s="695">
        <f t="shared" si="441"/>
        <v>135000</v>
      </c>
      <c r="BE153" s="695">
        <f t="shared" si="441"/>
        <v>0</v>
      </c>
      <c r="BF153" s="695">
        <f t="shared" si="441"/>
        <v>0</v>
      </c>
      <c r="BG153" s="695">
        <f t="shared" si="441"/>
        <v>0</v>
      </c>
      <c r="BH153" s="695">
        <f t="shared" si="432"/>
        <v>270000</v>
      </c>
      <c r="BI153" s="1549"/>
      <c r="BJ153" s="695">
        <f t="shared" ref="BJ153:BO153" si="442">+BJ154+BJ157+BJ159</f>
        <v>0</v>
      </c>
      <c r="BK153" s="695">
        <f t="shared" si="442"/>
        <v>0</v>
      </c>
      <c r="BL153" s="695">
        <f t="shared" si="442"/>
        <v>0</v>
      </c>
      <c r="BM153" s="695">
        <f t="shared" si="442"/>
        <v>0</v>
      </c>
      <c r="BN153" s="695">
        <f t="shared" si="442"/>
        <v>0</v>
      </c>
      <c r="BO153" s="695">
        <f t="shared" si="442"/>
        <v>0</v>
      </c>
      <c r="BP153" s="695">
        <f t="shared" si="434"/>
        <v>0</v>
      </c>
      <c r="BR153" s="695">
        <f t="shared" si="405"/>
        <v>0</v>
      </c>
      <c r="BS153" s="695">
        <f t="shared" si="406"/>
        <v>135000</v>
      </c>
      <c r="BT153" s="695">
        <f t="shared" si="407"/>
        <v>135000</v>
      </c>
      <c r="BU153" s="695">
        <f t="shared" si="408"/>
        <v>0</v>
      </c>
      <c r="BV153" s="695">
        <f t="shared" si="409"/>
        <v>0</v>
      </c>
      <c r="BW153" s="695">
        <f t="shared" si="410"/>
        <v>0</v>
      </c>
      <c r="BX153" s="695">
        <f t="shared" si="411"/>
        <v>270000</v>
      </c>
      <c r="BZ153" s="1691">
        <f t="shared" ref="BZ153:CA153" si="443">+BZ154+BZ157+BZ159</f>
        <v>0</v>
      </c>
      <c r="CA153" s="695">
        <f t="shared" ref="CA153" si="444">+CA154+CA157+CA159</f>
        <v>0</v>
      </c>
      <c r="CB153" s="1692">
        <f t="shared" si="339"/>
        <v>0</v>
      </c>
      <c r="CC153" s="1691">
        <f t="shared" si="340"/>
        <v>0</v>
      </c>
      <c r="CD153" s="1692">
        <f t="shared" si="341"/>
        <v>0</v>
      </c>
      <c r="CE153" s="1691">
        <f t="shared" si="342"/>
        <v>0</v>
      </c>
      <c r="CF153" s="1692">
        <f t="shared" si="343"/>
        <v>0</v>
      </c>
    </row>
    <row r="154" spans="1:84" ht="15.75" customHeight="1" outlineLevel="2" collapsed="1" x14ac:dyDescent="0.25">
      <c r="A154" s="538" t="s">
        <v>1263</v>
      </c>
      <c r="B154" s="111" t="s">
        <v>634</v>
      </c>
      <c r="C154" s="111"/>
      <c r="D154" s="111"/>
      <c r="E154" s="111"/>
      <c r="F154" s="536"/>
      <c r="G154" s="295" t="s">
        <v>780</v>
      </c>
      <c r="H154" s="295" t="s">
        <v>780</v>
      </c>
      <c r="I154" s="632"/>
      <c r="J154" s="632"/>
      <c r="K154" s="632"/>
      <c r="L154" s="661"/>
      <c r="M154" s="646"/>
      <c r="N154" s="653" t="s">
        <v>141</v>
      </c>
      <c r="O154" s="580" t="s">
        <v>13</v>
      </c>
      <c r="P154" s="643" t="s">
        <v>487</v>
      </c>
      <c r="Q154" s="640">
        <f>+'9.3.2_Det. PA'!F20</f>
        <v>3</v>
      </c>
      <c r="R154" s="653"/>
      <c r="S154" s="646"/>
      <c r="T154" s="634"/>
      <c r="U154" s="635"/>
      <c r="V154" s="651"/>
      <c r="W154" s="636"/>
      <c r="X154" s="636"/>
      <c r="Y154" s="635"/>
      <c r="Z154" s="637">
        <f>SUM(Z155:Z156)</f>
        <v>220000</v>
      </c>
      <c r="AA154" s="779"/>
      <c r="AB154" s="778"/>
      <c r="AC154" s="637">
        <f t="shared" ref="AC154:AE154" si="445">SUM(AC155:AC156)</f>
        <v>220000</v>
      </c>
      <c r="AD154" s="637">
        <f t="shared" si="445"/>
        <v>0</v>
      </c>
      <c r="AE154" s="637">
        <f t="shared" si="445"/>
        <v>220000</v>
      </c>
      <c r="AF154" s="646"/>
      <c r="AG154" s="637">
        <f t="shared" ref="AG154:AK154" si="446">SUM(AG155:AG156)</f>
        <v>154000</v>
      </c>
      <c r="AH154" s="637">
        <f t="shared" si="446"/>
        <v>66000</v>
      </c>
      <c r="AI154" s="637">
        <f t="shared" si="446"/>
        <v>0</v>
      </c>
      <c r="AJ154" s="637">
        <f t="shared" si="446"/>
        <v>0</v>
      </c>
      <c r="AK154" s="637">
        <f t="shared" si="446"/>
        <v>0</v>
      </c>
      <c r="AL154" s="637">
        <f>SUM(AG154:AK154)</f>
        <v>220000</v>
      </c>
      <c r="AM154" s="819">
        <f t="shared" si="395"/>
        <v>0</v>
      </c>
      <c r="AN154" s="637"/>
      <c r="AO154" s="637"/>
      <c r="AP154" s="637"/>
      <c r="AQ154" s="637"/>
      <c r="AR154" s="637"/>
      <c r="AS154" s="637">
        <f>SUM(AN154:AR154)</f>
        <v>0</v>
      </c>
      <c r="AT154" s="819"/>
      <c r="AU154" s="637">
        <f t="shared" si="397"/>
        <v>154000</v>
      </c>
      <c r="AV154" s="637">
        <f t="shared" si="398"/>
        <v>66000</v>
      </c>
      <c r="AW154" s="637">
        <f t="shared" si="399"/>
        <v>0</v>
      </c>
      <c r="AX154" s="637">
        <f t="shared" si="400"/>
        <v>0</v>
      </c>
      <c r="AY154" s="637">
        <f t="shared" si="401"/>
        <v>0</v>
      </c>
      <c r="AZ154" s="637">
        <f t="shared" si="402"/>
        <v>220000</v>
      </c>
      <c r="BA154" s="774"/>
      <c r="BB154" s="637">
        <f t="shared" ref="BB154:BG154" si="447">SUM(BB155:BB156)</f>
        <v>0</v>
      </c>
      <c r="BC154" s="637">
        <f t="shared" si="447"/>
        <v>110000</v>
      </c>
      <c r="BD154" s="637">
        <f t="shared" si="447"/>
        <v>110000</v>
      </c>
      <c r="BE154" s="637">
        <f t="shared" si="447"/>
        <v>0</v>
      </c>
      <c r="BF154" s="637">
        <f t="shared" si="447"/>
        <v>0</v>
      </c>
      <c r="BG154" s="637">
        <f t="shared" si="447"/>
        <v>0</v>
      </c>
      <c r="BH154" s="637">
        <f t="shared" si="432"/>
        <v>220000</v>
      </c>
      <c r="BI154" s="1549"/>
      <c r="BJ154" s="637">
        <f t="shared" ref="BJ154:BO154" si="448">SUM(BJ155:BJ156)</f>
        <v>0</v>
      </c>
      <c r="BK154" s="637">
        <f t="shared" si="448"/>
        <v>0</v>
      </c>
      <c r="BL154" s="637">
        <f t="shared" si="448"/>
        <v>0</v>
      </c>
      <c r="BM154" s="637">
        <f t="shared" si="448"/>
        <v>0</v>
      </c>
      <c r="BN154" s="637">
        <f t="shared" si="448"/>
        <v>0</v>
      </c>
      <c r="BO154" s="637">
        <f t="shared" si="448"/>
        <v>0</v>
      </c>
      <c r="BP154" s="637">
        <f t="shared" si="434"/>
        <v>0</v>
      </c>
      <c r="BR154" s="637">
        <f t="shared" si="405"/>
        <v>0</v>
      </c>
      <c r="BS154" s="637">
        <f t="shared" si="406"/>
        <v>110000</v>
      </c>
      <c r="BT154" s="637">
        <f t="shared" si="407"/>
        <v>110000</v>
      </c>
      <c r="BU154" s="637">
        <f t="shared" si="408"/>
        <v>0</v>
      </c>
      <c r="BV154" s="637">
        <f t="shared" si="409"/>
        <v>0</v>
      </c>
      <c r="BW154" s="637">
        <f t="shared" si="410"/>
        <v>0</v>
      </c>
      <c r="BX154" s="637">
        <f t="shared" si="411"/>
        <v>220000</v>
      </c>
      <c r="BZ154" s="1673">
        <f t="shared" ref="BZ154:CA154" si="449">SUM(BZ155:BZ156)</f>
        <v>0</v>
      </c>
      <c r="CA154" s="637">
        <f t="shared" si="449"/>
        <v>0</v>
      </c>
      <c r="CB154" s="1675">
        <f t="shared" si="339"/>
        <v>0</v>
      </c>
      <c r="CC154" s="1673">
        <f t="shared" si="340"/>
        <v>0</v>
      </c>
      <c r="CD154" s="1675">
        <f t="shared" si="341"/>
        <v>0</v>
      </c>
      <c r="CE154" s="1673">
        <f t="shared" si="342"/>
        <v>0</v>
      </c>
      <c r="CF154" s="1675">
        <f t="shared" si="343"/>
        <v>0</v>
      </c>
    </row>
    <row r="155" spans="1:84" ht="15.75" hidden="1" customHeight="1" outlineLevel="3" x14ac:dyDescent="0.25">
      <c r="A155" s="538" t="s">
        <v>844</v>
      </c>
      <c r="B155" s="251" t="s">
        <v>975</v>
      </c>
      <c r="C155" s="251"/>
      <c r="D155" s="251"/>
      <c r="E155" s="251"/>
      <c r="F155" s="536"/>
      <c r="G155" s="632"/>
      <c r="H155" s="632"/>
      <c r="I155" s="632"/>
      <c r="J155" s="632"/>
      <c r="K155" s="632"/>
      <c r="L155" s="661"/>
      <c r="M155" s="646"/>
      <c r="N155" s="653"/>
      <c r="O155" s="653"/>
      <c r="P155" s="643"/>
      <c r="Q155" s="640"/>
      <c r="R155" s="653"/>
      <c r="S155" s="646"/>
      <c r="T155" s="634" t="s">
        <v>300</v>
      </c>
      <c r="U155" s="635">
        <v>1</v>
      </c>
      <c r="V155" s="651"/>
      <c r="W155" s="636"/>
      <c r="X155" s="636"/>
      <c r="Y155" s="635">
        <f>+PNVB!C19</f>
        <v>40000</v>
      </c>
      <c r="Z155" s="637">
        <f t="shared" ref="Z155:Z156" si="450">+U155*Y155</f>
        <v>40000</v>
      </c>
      <c r="AA155" s="779"/>
      <c r="AB155" s="778"/>
      <c r="AC155" s="637">
        <f>+Z155</f>
        <v>40000</v>
      </c>
      <c r="AD155" s="637"/>
      <c r="AE155" s="638">
        <f>SUM(AC155:AD155)</f>
        <v>40000</v>
      </c>
      <c r="AF155" s="646"/>
      <c r="AG155" s="637">
        <f>+AC155*70%</f>
        <v>28000</v>
      </c>
      <c r="AH155" s="637">
        <f>+AC155*30%</f>
        <v>12000</v>
      </c>
      <c r="AI155" s="637"/>
      <c r="AJ155" s="637"/>
      <c r="AK155" s="637"/>
      <c r="AL155" s="637">
        <f t="shared" ref="AL155:AL160" si="451">SUM(AG155:AK155)</f>
        <v>40000</v>
      </c>
      <c r="AM155" s="819">
        <f t="shared" si="395"/>
        <v>0</v>
      </c>
      <c r="AN155" s="637"/>
      <c r="AO155" s="637"/>
      <c r="AP155" s="637"/>
      <c r="AQ155" s="637"/>
      <c r="AR155" s="637"/>
      <c r="AS155" s="637">
        <f t="shared" ref="AS155:AS160" si="452">SUM(AN155:AR155)</f>
        <v>0</v>
      </c>
      <c r="AT155" s="819"/>
      <c r="AU155" s="637">
        <f t="shared" si="397"/>
        <v>28000</v>
      </c>
      <c r="AV155" s="637">
        <f t="shared" si="398"/>
        <v>12000</v>
      </c>
      <c r="AW155" s="637">
        <f t="shared" si="399"/>
        <v>0</v>
      </c>
      <c r="AX155" s="637">
        <f t="shared" si="400"/>
        <v>0</v>
      </c>
      <c r="AY155" s="637">
        <f t="shared" si="401"/>
        <v>0</v>
      </c>
      <c r="AZ155" s="637">
        <f t="shared" si="402"/>
        <v>40000</v>
      </c>
      <c r="BA155" s="774"/>
      <c r="BB155" s="637"/>
      <c r="BC155" s="637">
        <f>+AC155*50%</f>
        <v>20000</v>
      </c>
      <c r="BD155" s="637">
        <f>+AC155*50%</f>
        <v>20000</v>
      </c>
      <c r="BE155" s="637"/>
      <c r="BF155" s="637"/>
      <c r="BG155" s="637"/>
      <c r="BH155" s="637">
        <f t="shared" si="432"/>
        <v>40000</v>
      </c>
      <c r="BI155" s="1549"/>
      <c r="BJ155" s="637"/>
      <c r="BK155" s="637"/>
      <c r="BL155" s="637"/>
      <c r="BM155" s="637"/>
      <c r="BN155" s="637"/>
      <c r="BO155" s="637"/>
      <c r="BP155" s="637">
        <f t="shared" si="434"/>
        <v>0</v>
      </c>
      <c r="BR155" s="637">
        <f t="shared" si="405"/>
        <v>0</v>
      </c>
      <c r="BS155" s="637">
        <f t="shared" si="406"/>
        <v>20000</v>
      </c>
      <c r="BT155" s="637">
        <f t="shared" si="407"/>
        <v>20000</v>
      </c>
      <c r="BU155" s="637">
        <f t="shared" si="408"/>
        <v>0</v>
      </c>
      <c r="BV155" s="637">
        <f t="shared" si="409"/>
        <v>0</v>
      </c>
      <c r="BW155" s="637">
        <f t="shared" si="410"/>
        <v>0</v>
      </c>
      <c r="BX155" s="637">
        <f t="shared" si="411"/>
        <v>40000</v>
      </c>
      <c r="BZ155" s="1673"/>
      <c r="CA155" s="637"/>
      <c r="CB155" s="1675">
        <f t="shared" si="339"/>
        <v>0</v>
      </c>
      <c r="CC155" s="1673">
        <f t="shared" si="340"/>
        <v>0</v>
      </c>
      <c r="CD155" s="1675">
        <f t="shared" si="341"/>
        <v>0</v>
      </c>
      <c r="CE155" s="1673">
        <f t="shared" si="342"/>
        <v>0</v>
      </c>
      <c r="CF155" s="1675">
        <f t="shared" si="343"/>
        <v>0</v>
      </c>
    </row>
    <row r="156" spans="1:84" ht="15.75" hidden="1" customHeight="1" outlineLevel="3" x14ac:dyDescent="0.25">
      <c r="A156" s="538" t="s">
        <v>845</v>
      </c>
      <c r="B156" s="251" t="s">
        <v>590</v>
      </c>
      <c r="C156" s="251"/>
      <c r="D156" s="251"/>
      <c r="E156" s="251"/>
      <c r="F156" s="536"/>
      <c r="G156" s="632"/>
      <c r="H156" s="632"/>
      <c r="I156" s="632"/>
      <c r="J156" s="632"/>
      <c r="K156" s="632"/>
      <c r="L156" s="661"/>
      <c r="M156" s="646"/>
      <c r="N156" s="653"/>
      <c r="O156" s="653"/>
      <c r="P156" s="643"/>
      <c r="Q156" s="640"/>
      <c r="R156" s="653"/>
      <c r="S156" s="646"/>
      <c r="T156" s="634" t="s">
        <v>300</v>
      </c>
      <c r="U156" s="635">
        <v>1</v>
      </c>
      <c r="V156" s="651"/>
      <c r="W156" s="636"/>
      <c r="X156" s="636"/>
      <c r="Y156" s="635">
        <f>+PNVB!C21</f>
        <v>180000</v>
      </c>
      <c r="Z156" s="637">
        <f t="shared" si="450"/>
        <v>180000</v>
      </c>
      <c r="AA156" s="779"/>
      <c r="AB156" s="778"/>
      <c r="AC156" s="637">
        <f t="shared" ref="AC156" si="453">+Z156</f>
        <v>180000</v>
      </c>
      <c r="AD156" s="637"/>
      <c r="AE156" s="638">
        <f>SUM(AC156:AD156)</f>
        <v>180000</v>
      </c>
      <c r="AF156" s="646"/>
      <c r="AG156" s="637">
        <f>+AC156*70%</f>
        <v>125999.99999999999</v>
      </c>
      <c r="AH156" s="637">
        <f>+AC156*30%</f>
        <v>54000</v>
      </c>
      <c r="AI156" s="637"/>
      <c r="AJ156" s="637"/>
      <c r="AK156" s="637"/>
      <c r="AL156" s="637">
        <f t="shared" si="451"/>
        <v>180000</v>
      </c>
      <c r="AM156" s="819">
        <f t="shared" si="395"/>
        <v>0</v>
      </c>
      <c r="AN156" s="637"/>
      <c r="AO156" s="637"/>
      <c r="AP156" s="637"/>
      <c r="AQ156" s="637"/>
      <c r="AR156" s="637"/>
      <c r="AS156" s="637">
        <f t="shared" si="452"/>
        <v>0</v>
      </c>
      <c r="AT156" s="819"/>
      <c r="AU156" s="637">
        <f t="shared" si="397"/>
        <v>125999.99999999999</v>
      </c>
      <c r="AV156" s="637">
        <f t="shared" si="398"/>
        <v>54000</v>
      </c>
      <c r="AW156" s="637">
        <f t="shared" si="399"/>
        <v>0</v>
      </c>
      <c r="AX156" s="637">
        <f t="shared" si="400"/>
        <v>0</v>
      </c>
      <c r="AY156" s="637">
        <f t="shared" si="401"/>
        <v>0</v>
      </c>
      <c r="AZ156" s="637">
        <f t="shared" si="402"/>
        <v>180000</v>
      </c>
      <c r="BA156" s="774"/>
      <c r="BB156" s="637"/>
      <c r="BC156" s="637">
        <f>+AC156*50%</f>
        <v>90000</v>
      </c>
      <c r="BD156" s="637">
        <f>+AC156*50%</f>
        <v>90000</v>
      </c>
      <c r="BE156" s="637"/>
      <c r="BF156" s="637"/>
      <c r="BG156" s="637"/>
      <c r="BH156" s="637">
        <f t="shared" si="432"/>
        <v>180000</v>
      </c>
      <c r="BI156" s="1549"/>
      <c r="BJ156" s="637"/>
      <c r="BK156" s="637"/>
      <c r="BL156" s="637"/>
      <c r="BM156" s="637"/>
      <c r="BN156" s="637"/>
      <c r="BO156" s="637"/>
      <c r="BP156" s="637">
        <f t="shared" si="434"/>
        <v>0</v>
      </c>
      <c r="BR156" s="637">
        <f t="shared" si="405"/>
        <v>0</v>
      </c>
      <c r="BS156" s="637">
        <f t="shared" si="406"/>
        <v>90000</v>
      </c>
      <c r="BT156" s="637">
        <f t="shared" si="407"/>
        <v>90000</v>
      </c>
      <c r="BU156" s="637">
        <f t="shared" si="408"/>
        <v>0</v>
      </c>
      <c r="BV156" s="637">
        <f t="shared" si="409"/>
        <v>0</v>
      </c>
      <c r="BW156" s="637">
        <f t="shared" si="410"/>
        <v>0</v>
      </c>
      <c r="BX156" s="637">
        <f t="shared" si="411"/>
        <v>180000</v>
      </c>
      <c r="BZ156" s="1673"/>
      <c r="CA156" s="637"/>
      <c r="CB156" s="1675">
        <f t="shared" si="339"/>
        <v>0</v>
      </c>
      <c r="CC156" s="1673">
        <f t="shared" si="340"/>
        <v>0</v>
      </c>
      <c r="CD156" s="1675">
        <f t="shared" si="341"/>
        <v>0</v>
      </c>
      <c r="CE156" s="1673">
        <f t="shared" si="342"/>
        <v>0</v>
      </c>
      <c r="CF156" s="1675">
        <f t="shared" si="343"/>
        <v>0</v>
      </c>
    </row>
    <row r="157" spans="1:84" ht="15.75" customHeight="1" outlineLevel="2" collapsed="1" x14ac:dyDescent="0.25">
      <c r="A157" s="538" t="s">
        <v>1264</v>
      </c>
      <c r="B157" s="110" t="s">
        <v>635</v>
      </c>
      <c r="C157" s="110"/>
      <c r="D157" s="110"/>
      <c r="E157" s="111"/>
      <c r="F157" s="536"/>
      <c r="G157" s="295" t="s">
        <v>780</v>
      </c>
      <c r="H157" s="295" t="s">
        <v>780</v>
      </c>
      <c r="I157" s="632"/>
      <c r="J157" s="632"/>
      <c r="K157" s="632"/>
      <c r="L157" s="661"/>
      <c r="M157" s="646"/>
      <c r="N157" s="653" t="s">
        <v>141</v>
      </c>
      <c r="O157" s="580" t="s">
        <v>13</v>
      </c>
      <c r="P157" s="643" t="s">
        <v>487</v>
      </c>
      <c r="Q157" s="640">
        <f>+'9.3.2_Det. PA'!F20</f>
        <v>3</v>
      </c>
      <c r="R157" s="653"/>
      <c r="S157" s="646"/>
      <c r="T157" s="634"/>
      <c r="U157" s="635"/>
      <c r="V157" s="651"/>
      <c r="W157" s="636"/>
      <c r="X157" s="636"/>
      <c r="Y157" s="635"/>
      <c r="Z157" s="637">
        <f>+Z158</f>
        <v>30000</v>
      </c>
      <c r="AA157" s="779"/>
      <c r="AB157" s="778"/>
      <c r="AC157" s="637">
        <f t="shared" ref="AC157:AK157" si="454">+AC158</f>
        <v>30000</v>
      </c>
      <c r="AD157" s="637">
        <f t="shared" si="454"/>
        <v>0</v>
      </c>
      <c r="AE157" s="637">
        <f t="shared" si="454"/>
        <v>30000</v>
      </c>
      <c r="AF157" s="646"/>
      <c r="AG157" s="637">
        <f t="shared" si="454"/>
        <v>21000</v>
      </c>
      <c r="AH157" s="637">
        <f t="shared" si="454"/>
        <v>9000</v>
      </c>
      <c r="AI157" s="637">
        <f t="shared" si="454"/>
        <v>0</v>
      </c>
      <c r="AJ157" s="637">
        <f t="shared" si="454"/>
        <v>0</v>
      </c>
      <c r="AK157" s="637">
        <f t="shared" si="454"/>
        <v>0</v>
      </c>
      <c r="AL157" s="637">
        <f t="shared" si="451"/>
        <v>30000</v>
      </c>
      <c r="AM157" s="819">
        <f t="shared" si="395"/>
        <v>0</v>
      </c>
      <c r="AN157" s="637"/>
      <c r="AO157" s="637"/>
      <c r="AP157" s="637"/>
      <c r="AQ157" s="637"/>
      <c r="AR157" s="637"/>
      <c r="AS157" s="637">
        <f t="shared" si="452"/>
        <v>0</v>
      </c>
      <c r="AT157" s="819"/>
      <c r="AU157" s="637">
        <f t="shared" si="397"/>
        <v>21000</v>
      </c>
      <c r="AV157" s="637">
        <f t="shared" si="398"/>
        <v>9000</v>
      </c>
      <c r="AW157" s="637">
        <f t="shared" si="399"/>
        <v>0</v>
      </c>
      <c r="AX157" s="637">
        <f t="shared" si="400"/>
        <v>0</v>
      </c>
      <c r="AY157" s="637">
        <f t="shared" si="401"/>
        <v>0</v>
      </c>
      <c r="AZ157" s="637">
        <f t="shared" si="402"/>
        <v>30000</v>
      </c>
      <c r="BA157" s="774"/>
      <c r="BB157" s="637">
        <f t="shared" ref="BB157:BG157" si="455">+BB158</f>
        <v>0</v>
      </c>
      <c r="BC157" s="637">
        <f t="shared" si="455"/>
        <v>15000</v>
      </c>
      <c r="BD157" s="637">
        <f t="shared" si="455"/>
        <v>15000</v>
      </c>
      <c r="BE157" s="637">
        <f t="shared" si="455"/>
        <v>0</v>
      </c>
      <c r="BF157" s="637">
        <f t="shared" si="455"/>
        <v>0</v>
      </c>
      <c r="BG157" s="637">
        <f t="shared" si="455"/>
        <v>0</v>
      </c>
      <c r="BH157" s="637">
        <f t="shared" si="432"/>
        <v>30000</v>
      </c>
      <c r="BI157" s="1549"/>
      <c r="BJ157" s="637">
        <f t="shared" ref="BJ157:BO157" si="456">+BJ158</f>
        <v>0</v>
      </c>
      <c r="BK157" s="637">
        <f t="shared" si="456"/>
        <v>0</v>
      </c>
      <c r="BL157" s="637">
        <f t="shared" si="456"/>
        <v>0</v>
      </c>
      <c r="BM157" s="637">
        <f t="shared" si="456"/>
        <v>0</v>
      </c>
      <c r="BN157" s="637">
        <f t="shared" si="456"/>
        <v>0</v>
      </c>
      <c r="BO157" s="637">
        <f t="shared" si="456"/>
        <v>0</v>
      </c>
      <c r="BP157" s="637">
        <f t="shared" si="434"/>
        <v>0</v>
      </c>
      <c r="BR157" s="637">
        <f t="shared" si="405"/>
        <v>0</v>
      </c>
      <c r="BS157" s="637">
        <f t="shared" si="406"/>
        <v>15000</v>
      </c>
      <c r="BT157" s="637">
        <f t="shared" si="407"/>
        <v>15000</v>
      </c>
      <c r="BU157" s="637">
        <f t="shared" si="408"/>
        <v>0</v>
      </c>
      <c r="BV157" s="637">
        <f t="shared" si="409"/>
        <v>0</v>
      </c>
      <c r="BW157" s="637">
        <f t="shared" si="410"/>
        <v>0</v>
      </c>
      <c r="BX157" s="637">
        <f t="shared" si="411"/>
        <v>30000</v>
      </c>
      <c r="BZ157" s="1673">
        <f t="shared" ref="BZ157:CA157" si="457">+BZ158</f>
        <v>0</v>
      </c>
      <c r="CA157" s="637">
        <f t="shared" si="457"/>
        <v>0</v>
      </c>
      <c r="CB157" s="1675">
        <f t="shared" si="339"/>
        <v>0</v>
      </c>
      <c r="CC157" s="1673">
        <f t="shared" si="340"/>
        <v>0</v>
      </c>
      <c r="CD157" s="1675">
        <f t="shared" si="341"/>
        <v>0</v>
      </c>
      <c r="CE157" s="1673">
        <f t="shared" si="342"/>
        <v>0</v>
      </c>
      <c r="CF157" s="1675">
        <f t="shared" si="343"/>
        <v>0</v>
      </c>
    </row>
    <row r="158" spans="1:84" ht="15.75" hidden="1" customHeight="1" outlineLevel="3" x14ac:dyDescent="0.25">
      <c r="A158" s="636" t="s">
        <v>847</v>
      </c>
      <c r="B158" s="264" t="s">
        <v>462</v>
      </c>
      <c r="C158" s="264"/>
      <c r="D158" s="264"/>
      <c r="E158" s="251"/>
      <c r="F158" s="536"/>
      <c r="G158" s="632"/>
      <c r="H158" s="632"/>
      <c r="I158" s="632"/>
      <c r="J158" s="632"/>
      <c r="K158" s="632"/>
      <c r="L158" s="661"/>
      <c r="M158" s="646"/>
      <c r="N158" s="653"/>
      <c r="O158" s="653"/>
      <c r="P158" s="643"/>
      <c r="Q158" s="640"/>
      <c r="R158" s="653"/>
      <c r="S158" s="646"/>
      <c r="T158" s="634" t="s">
        <v>300</v>
      </c>
      <c r="U158" s="635">
        <v>1</v>
      </c>
      <c r="V158" s="651"/>
      <c r="W158" s="636"/>
      <c r="X158" s="636"/>
      <c r="Y158" s="635">
        <f>+PNVB!C20</f>
        <v>30000</v>
      </c>
      <c r="Z158" s="637">
        <f>+U158*Y158</f>
        <v>30000</v>
      </c>
      <c r="AA158" s="779"/>
      <c r="AB158" s="778"/>
      <c r="AC158" s="637">
        <f>+Z158</f>
        <v>30000</v>
      </c>
      <c r="AD158" s="637"/>
      <c r="AE158" s="638">
        <f>SUM(AC158:AD158)</f>
        <v>30000</v>
      </c>
      <c r="AF158" s="646"/>
      <c r="AG158" s="637">
        <f>+AC158*70%</f>
        <v>21000</v>
      </c>
      <c r="AH158" s="637">
        <f>+AC158*30%</f>
        <v>9000</v>
      </c>
      <c r="AI158" s="637"/>
      <c r="AJ158" s="637"/>
      <c r="AK158" s="637"/>
      <c r="AL158" s="637">
        <f t="shared" si="451"/>
        <v>30000</v>
      </c>
      <c r="AM158" s="819">
        <f t="shared" si="395"/>
        <v>0</v>
      </c>
      <c r="AN158" s="637"/>
      <c r="AO158" s="637"/>
      <c r="AP158" s="637"/>
      <c r="AQ158" s="637"/>
      <c r="AR158" s="637"/>
      <c r="AS158" s="637">
        <f t="shared" si="452"/>
        <v>0</v>
      </c>
      <c r="AT158" s="819"/>
      <c r="AU158" s="637">
        <f t="shared" si="397"/>
        <v>21000</v>
      </c>
      <c r="AV158" s="637">
        <f t="shared" si="398"/>
        <v>9000</v>
      </c>
      <c r="AW158" s="637">
        <f t="shared" si="399"/>
        <v>0</v>
      </c>
      <c r="AX158" s="637">
        <f t="shared" si="400"/>
        <v>0</v>
      </c>
      <c r="AY158" s="637">
        <f t="shared" si="401"/>
        <v>0</v>
      </c>
      <c r="AZ158" s="637">
        <f t="shared" si="402"/>
        <v>30000</v>
      </c>
      <c r="BA158" s="774"/>
      <c r="BB158" s="637"/>
      <c r="BC158" s="637">
        <f>+AC158*50%</f>
        <v>15000</v>
      </c>
      <c r="BD158" s="637">
        <f t="shared" ref="BD158" si="458">+AC158*50%</f>
        <v>15000</v>
      </c>
      <c r="BE158" s="637"/>
      <c r="BF158" s="637"/>
      <c r="BG158" s="637"/>
      <c r="BH158" s="637">
        <f t="shared" si="432"/>
        <v>30000</v>
      </c>
      <c r="BI158" s="1549"/>
      <c r="BJ158" s="637"/>
      <c r="BK158" s="637"/>
      <c r="BL158" s="637"/>
      <c r="BM158" s="637"/>
      <c r="BN158" s="637"/>
      <c r="BO158" s="637"/>
      <c r="BP158" s="637">
        <f t="shared" si="434"/>
        <v>0</v>
      </c>
      <c r="BR158" s="637">
        <f t="shared" si="405"/>
        <v>0</v>
      </c>
      <c r="BS158" s="637">
        <f t="shared" si="406"/>
        <v>15000</v>
      </c>
      <c r="BT158" s="637">
        <f t="shared" si="407"/>
        <v>15000</v>
      </c>
      <c r="BU158" s="637">
        <f t="shared" si="408"/>
        <v>0</v>
      </c>
      <c r="BV158" s="637">
        <f t="shared" si="409"/>
        <v>0</v>
      </c>
      <c r="BW158" s="637">
        <f t="shared" si="410"/>
        <v>0</v>
      </c>
      <c r="BX158" s="637">
        <f t="shared" si="411"/>
        <v>30000</v>
      </c>
      <c r="BZ158" s="1673"/>
      <c r="CA158" s="1674"/>
      <c r="CB158" s="1675">
        <f t="shared" si="339"/>
        <v>0</v>
      </c>
      <c r="CC158" s="1673">
        <f t="shared" si="340"/>
        <v>0</v>
      </c>
      <c r="CD158" s="1675">
        <f t="shared" si="341"/>
        <v>0</v>
      </c>
      <c r="CE158" s="1673">
        <f t="shared" si="342"/>
        <v>0</v>
      </c>
      <c r="CF158" s="1675">
        <f t="shared" si="343"/>
        <v>0</v>
      </c>
    </row>
    <row r="159" spans="1:84" ht="18" customHeight="1" outlineLevel="2" collapsed="1" x14ac:dyDescent="0.25">
      <c r="A159" s="538" t="s">
        <v>1265</v>
      </c>
      <c r="B159" s="111" t="s">
        <v>762</v>
      </c>
      <c r="C159" s="251"/>
      <c r="D159" s="251"/>
      <c r="E159" s="251"/>
      <c r="F159" s="536"/>
      <c r="G159" s="295" t="s">
        <v>780</v>
      </c>
      <c r="H159" s="295" t="s">
        <v>780</v>
      </c>
      <c r="I159" s="661"/>
      <c r="J159" s="661"/>
      <c r="K159" s="661"/>
      <c r="L159" s="661"/>
      <c r="M159" s="646"/>
      <c r="N159" s="653" t="s">
        <v>758</v>
      </c>
      <c r="O159" s="580" t="s">
        <v>13</v>
      </c>
      <c r="P159" s="643" t="s">
        <v>760</v>
      </c>
      <c r="Q159" s="722" t="s">
        <v>1106</v>
      </c>
      <c r="R159" s="653" t="s">
        <v>759</v>
      </c>
      <c r="S159" s="646"/>
      <c r="T159" s="634" t="s">
        <v>766</v>
      </c>
      <c r="U159" s="697">
        <v>8</v>
      </c>
      <c r="V159" s="651"/>
      <c r="W159" s="636"/>
      <c r="X159" s="636"/>
      <c r="Y159" s="635"/>
      <c r="Z159" s="637">
        <f>+(Z154+Z157)*8%</f>
        <v>20000</v>
      </c>
      <c r="AA159" s="779"/>
      <c r="AB159" s="778"/>
      <c r="AC159" s="637">
        <f>+Z159</f>
        <v>20000</v>
      </c>
      <c r="AD159" s="637"/>
      <c r="AE159" s="637">
        <f>+AC159</f>
        <v>20000</v>
      </c>
      <c r="AF159" s="646"/>
      <c r="AG159" s="637">
        <f>+AC159*70%</f>
        <v>14000</v>
      </c>
      <c r="AH159" s="637">
        <f>+AC159*30%</f>
        <v>6000</v>
      </c>
      <c r="AI159" s="637"/>
      <c r="AJ159" s="637"/>
      <c r="AK159" s="637"/>
      <c r="AL159" s="637">
        <f t="shared" si="451"/>
        <v>20000</v>
      </c>
      <c r="AM159" s="819">
        <f t="shared" si="395"/>
        <v>0</v>
      </c>
      <c r="AN159" s="637"/>
      <c r="AO159" s="637"/>
      <c r="AP159" s="637"/>
      <c r="AQ159" s="637"/>
      <c r="AR159" s="637"/>
      <c r="AS159" s="637">
        <f t="shared" si="452"/>
        <v>0</v>
      </c>
      <c r="AT159" s="819"/>
      <c r="AU159" s="637">
        <f t="shared" si="397"/>
        <v>14000</v>
      </c>
      <c r="AV159" s="637">
        <f t="shared" si="398"/>
        <v>6000</v>
      </c>
      <c r="AW159" s="637">
        <f t="shared" si="399"/>
        <v>0</v>
      </c>
      <c r="AX159" s="637">
        <f t="shared" si="400"/>
        <v>0</v>
      </c>
      <c r="AY159" s="637">
        <f t="shared" si="401"/>
        <v>0</v>
      </c>
      <c r="AZ159" s="637">
        <f t="shared" si="402"/>
        <v>20000</v>
      </c>
      <c r="BA159" s="774"/>
      <c r="BB159" s="637"/>
      <c r="BC159" s="637">
        <f>+AC159*50%</f>
        <v>10000</v>
      </c>
      <c r="BD159" s="637">
        <f t="shared" ref="BD159:BD160" si="459">+AC159*50%</f>
        <v>10000</v>
      </c>
      <c r="BE159" s="637"/>
      <c r="BF159" s="637"/>
      <c r="BG159" s="637"/>
      <c r="BH159" s="637">
        <f t="shared" si="432"/>
        <v>20000</v>
      </c>
      <c r="BI159" s="1549"/>
      <c r="BJ159" s="637"/>
      <c r="BK159" s="637"/>
      <c r="BL159" s="637"/>
      <c r="BM159" s="637"/>
      <c r="BN159" s="637"/>
      <c r="BO159" s="637"/>
      <c r="BP159" s="637">
        <f t="shared" si="434"/>
        <v>0</v>
      </c>
      <c r="BR159" s="637">
        <f t="shared" si="405"/>
        <v>0</v>
      </c>
      <c r="BS159" s="637">
        <f t="shared" si="406"/>
        <v>10000</v>
      </c>
      <c r="BT159" s="637">
        <f t="shared" si="407"/>
        <v>10000</v>
      </c>
      <c r="BU159" s="637">
        <f t="shared" si="408"/>
        <v>0</v>
      </c>
      <c r="BV159" s="637">
        <f t="shared" si="409"/>
        <v>0</v>
      </c>
      <c r="BW159" s="637">
        <f t="shared" si="410"/>
        <v>0</v>
      </c>
      <c r="BX159" s="637">
        <f t="shared" si="411"/>
        <v>20000</v>
      </c>
      <c r="BZ159" s="1673"/>
      <c r="CA159" s="1674"/>
      <c r="CB159" s="1675">
        <f t="shared" si="339"/>
        <v>0</v>
      </c>
      <c r="CC159" s="1673">
        <f t="shared" si="340"/>
        <v>0</v>
      </c>
      <c r="CD159" s="1675">
        <f t="shared" si="341"/>
        <v>0</v>
      </c>
      <c r="CE159" s="1673">
        <f t="shared" si="342"/>
        <v>0</v>
      </c>
      <c r="CF159" s="1675">
        <f t="shared" si="343"/>
        <v>0</v>
      </c>
    </row>
    <row r="160" spans="1:84" s="602" customFormat="1" ht="15.75" customHeight="1" outlineLevel="1" x14ac:dyDescent="0.25">
      <c r="A160" s="538" t="s">
        <v>1266</v>
      </c>
      <c r="B160" s="111" t="s">
        <v>893</v>
      </c>
      <c r="C160" s="111"/>
      <c r="D160" s="111"/>
      <c r="E160" s="111"/>
      <c r="F160" s="646"/>
      <c r="G160" s="696"/>
      <c r="H160" s="706"/>
      <c r="I160" s="696"/>
      <c r="J160" s="696"/>
      <c r="K160" s="696"/>
      <c r="L160" s="640"/>
      <c r="M160" s="646"/>
      <c r="N160" s="653" t="s">
        <v>733</v>
      </c>
      <c r="O160" s="653"/>
      <c r="P160" s="643"/>
      <c r="Q160" s="640"/>
      <c r="R160" s="653"/>
      <c r="S160" s="646"/>
      <c r="T160" s="634" t="s">
        <v>300</v>
      </c>
      <c r="U160" s="707" t="s">
        <v>121</v>
      </c>
      <c r="V160" s="651"/>
      <c r="W160" s="636"/>
      <c r="X160" s="636"/>
      <c r="Y160" s="635">
        <v>507000</v>
      </c>
      <c r="Z160" s="637">
        <f>+Y160*U160</f>
        <v>507000</v>
      </c>
      <c r="AA160" s="791"/>
      <c r="AB160" s="778"/>
      <c r="AC160" s="637">
        <f>+Z160</f>
        <v>507000</v>
      </c>
      <c r="AD160" s="637"/>
      <c r="AE160" s="637">
        <f>SUM(AC160:AD160)</f>
        <v>507000</v>
      </c>
      <c r="AF160" s="646"/>
      <c r="AG160" s="637"/>
      <c r="AH160" s="637">
        <f>+AC160</f>
        <v>507000</v>
      </c>
      <c r="AI160" s="637"/>
      <c r="AJ160" s="637"/>
      <c r="AK160" s="637"/>
      <c r="AL160" s="637">
        <f t="shared" si="451"/>
        <v>507000</v>
      </c>
      <c r="AM160" s="819">
        <f t="shared" si="395"/>
        <v>0</v>
      </c>
      <c r="AN160" s="637"/>
      <c r="AO160" s="637"/>
      <c r="AP160" s="637"/>
      <c r="AQ160" s="637"/>
      <c r="AR160" s="637"/>
      <c r="AS160" s="637">
        <f t="shared" si="452"/>
        <v>0</v>
      </c>
      <c r="AT160" s="819"/>
      <c r="AU160" s="637">
        <f t="shared" si="397"/>
        <v>0</v>
      </c>
      <c r="AV160" s="637">
        <f t="shared" si="398"/>
        <v>507000</v>
      </c>
      <c r="AW160" s="637">
        <f t="shared" si="399"/>
        <v>0</v>
      </c>
      <c r="AX160" s="637">
        <f t="shared" si="400"/>
        <v>0</v>
      </c>
      <c r="AY160" s="637">
        <f t="shared" si="401"/>
        <v>0</v>
      </c>
      <c r="AZ160" s="637">
        <f t="shared" si="402"/>
        <v>507000</v>
      </c>
      <c r="BA160" s="774"/>
      <c r="BB160" s="637"/>
      <c r="BC160" s="637">
        <f>+AC160*50%</f>
        <v>253500</v>
      </c>
      <c r="BD160" s="637">
        <f t="shared" si="459"/>
        <v>253500</v>
      </c>
      <c r="BE160" s="637"/>
      <c r="BF160" s="637"/>
      <c r="BG160" s="637"/>
      <c r="BH160" s="637">
        <f t="shared" si="432"/>
        <v>507000</v>
      </c>
      <c r="BI160" s="1549"/>
      <c r="BJ160" s="637"/>
      <c r="BK160" s="637"/>
      <c r="BL160" s="637"/>
      <c r="BM160" s="637"/>
      <c r="BN160" s="637"/>
      <c r="BO160" s="637"/>
      <c r="BP160" s="637">
        <f t="shared" si="434"/>
        <v>0</v>
      </c>
      <c r="BR160" s="637">
        <f t="shared" si="405"/>
        <v>0</v>
      </c>
      <c r="BS160" s="637">
        <f t="shared" si="406"/>
        <v>253500</v>
      </c>
      <c r="BT160" s="637">
        <f t="shared" si="407"/>
        <v>253500</v>
      </c>
      <c r="BU160" s="637">
        <f t="shared" si="408"/>
        <v>0</v>
      </c>
      <c r="BV160" s="637">
        <f t="shared" si="409"/>
        <v>0</v>
      </c>
      <c r="BW160" s="637">
        <f t="shared" si="410"/>
        <v>0</v>
      </c>
      <c r="BX160" s="637">
        <f t="shared" si="411"/>
        <v>507000</v>
      </c>
      <c r="BZ160" s="1673"/>
      <c r="CA160" s="1674"/>
      <c r="CB160" s="1675">
        <f t="shared" si="339"/>
        <v>0</v>
      </c>
      <c r="CC160" s="1673">
        <f t="shared" si="340"/>
        <v>0</v>
      </c>
      <c r="CD160" s="1675">
        <f t="shared" si="341"/>
        <v>0</v>
      </c>
      <c r="CE160" s="1673">
        <f t="shared" si="342"/>
        <v>0</v>
      </c>
      <c r="CF160" s="1675">
        <f t="shared" si="343"/>
        <v>0</v>
      </c>
    </row>
    <row r="161" spans="1:84" s="617" customFormat="1" ht="15.75" customHeight="1" x14ac:dyDescent="0.25">
      <c r="A161" s="611" t="s">
        <v>1113</v>
      </c>
      <c r="B161" s="612" t="s">
        <v>781</v>
      </c>
      <c r="C161" s="612"/>
      <c r="D161" s="612"/>
      <c r="E161" s="761"/>
      <c r="F161" s="613"/>
      <c r="G161" s="1122" t="s">
        <v>780</v>
      </c>
      <c r="H161" s="1122" t="s">
        <v>780</v>
      </c>
      <c r="I161" s="1122" t="s">
        <v>780</v>
      </c>
      <c r="J161" s="1122" t="s">
        <v>780</v>
      </c>
      <c r="K161" s="1122" t="s">
        <v>780</v>
      </c>
      <c r="L161" s="613"/>
      <c r="M161" s="772"/>
      <c r="N161" s="613"/>
      <c r="O161" s="614"/>
      <c r="P161" s="613"/>
      <c r="Q161" s="613"/>
      <c r="R161" s="614"/>
      <c r="S161" s="772"/>
      <c r="T161" s="613"/>
      <c r="U161" s="614"/>
      <c r="V161" s="614"/>
      <c r="W161" s="615"/>
      <c r="X161" s="615"/>
      <c r="Y161" s="613"/>
      <c r="Z161" s="616">
        <f>+Z162+Z178+Z180</f>
        <v>7000000</v>
      </c>
      <c r="AA161" s="616"/>
      <c r="AB161" s="773"/>
      <c r="AC161" s="616">
        <f>+AC162+AC178+AC180</f>
        <v>2000000</v>
      </c>
      <c r="AD161" s="616">
        <f>+AD162+AD178+AD180</f>
        <v>5000000</v>
      </c>
      <c r="AE161" s="616">
        <f>+AE162+AE178+AE180</f>
        <v>7000000</v>
      </c>
      <c r="AF161" s="646"/>
      <c r="AG161" s="616">
        <f t="shared" ref="AG161:AL161" si="460">+AG162+AG178+AG180</f>
        <v>400000</v>
      </c>
      <c r="AH161" s="616">
        <f t="shared" si="460"/>
        <v>400000</v>
      </c>
      <c r="AI161" s="616">
        <f t="shared" si="460"/>
        <v>375000</v>
      </c>
      <c r="AJ161" s="616">
        <f t="shared" si="460"/>
        <v>325000</v>
      </c>
      <c r="AK161" s="616">
        <f t="shared" si="460"/>
        <v>500000</v>
      </c>
      <c r="AL161" s="616">
        <f t="shared" si="460"/>
        <v>2000000</v>
      </c>
      <c r="AM161" s="819">
        <f t="shared" si="395"/>
        <v>0</v>
      </c>
      <c r="AN161" s="616">
        <f t="shared" ref="AN161:AS161" si="461">+AN162+AN178+AN180</f>
        <v>625320</v>
      </c>
      <c r="AO161" s="616">
        <f t="shared" si="461"/>
        <v>1155320</v>
      </c>
      <c r="AP161" s="616">
        <f t="shared" si="461"/>
        <v>1073120</v>
      </c>
      <c r="AQ161" s="616">
        <f t="shared" si="461"/>
        <v>1073120</v>
      </c>
      <c r="AR161" s="616">
        <f t="shared" si="461"/>
        <v>1073120</v>
      </c>
      <c r="AS161" s="616">
        <f t="shared" si="461"/>
        <v>5000000</v>
      </c>
      <c r="AT161" s="819"/>
      <c r="AU161" s="616">
        <f>+AG161+AN161</f>
        <v>1025320</v>
      </c>
      <c r="AV161" s="616">
        <f t="shared" si="398"/>
        <v>1555320</v>
      </c>
      <c r="AW161" s="616">
        <f t="shared" si="399"/>
        <v>1448120</v>
      </c>
      <c r="AX161" s="616">
        <f t="shared" si="400"/>
        <v>1398120</v>
      </c>
      <c r="AY161" s="616">
        <f t="shared" si="401"/>
        <v>1573120</v>
      </c>
      <c r="AZ161" s="616">
        <f t="shared" si="402"/>
        <v>7000000</v>
      </c>
      <c r="BA161" s="774"/>
      <c r="BB161" s="616">
        <f t="shared" ref="BB161:BG161" si="462">+BB162+BB178+BB180</f>
        <v>15000</v>
      </c>
      <c r="BC161" s="616">
        <f t="shared" si="462"/>
        <v>400000</v>
      </c>
      <c r="BD161" s="616">
        <f t="shared" si="462"/>
        <v>385000</v>
      </c>
      <c r="BE161" s="616">
        <f t="shared" si="462"/>
        <v>375000</v>
      </c>
      <c r="BF161" s="616">
        <f t="shared" si="462"/>
        <v>325000</v>
      </c>
      <c r="BG161" s="616">
        <f t="shared" si="462"/>
        <v>500000</v>
      </c>
      <c r="BH161" s="616">
        <f t="shared" si="432"/>
        <v>2000000</v>
      </c>
      <c r="BI161" s="1549"/>
      <c r="BJ161" s="616">
        <f t="shared" ref="BJ161:BO161" si="463">+BJ162+BJ178+BJ180</f>
        <v>97760</v>
      </c>
      <c r="BK161" s="616">
        <f t="shared" si="463"/>
        <v>1015600</v>
      </c>
      <c r="BL161" s="616">
        <f t="shared" si="463"/>
        <v>1015600</v>
      </c>
      <c r="BM161" s="616">
        <f t="shared" si="463"/>
        <v>989600</v>
      </c>
      <c r="BN161" s="616">
        <f t="shared" si="463"/>
        <v>984400</v>
      </c>
      <c r="BO161" s="616">
        <f t="shared" si="463"/>
        <v>897040</v>
      </c>
      <c r="BP161" s="616">
        <f t="shared" si="434"/>
        <v>5000000</v>
      </c>
      <c r="BR161" s="616">
        <f t="shared" si="405"/>
        <v>112760</v>
      </c>
      <c r="BS161" s="616">
        <f t="shared" si="406"/>
        <v>1415600</v>
      </c>
      <c r="BT161" s="616">
        <f t="shared" si="407"/>
        <v>1400600</v>
      </c>
      <c r="BU161" s="616">
        <f t="shared" si="408"/>
        <v>1364600</v>
      </c>
      <c r="BV161" s="616">
        <f t="shared" si="409"/>
        <v>1309400</v>
      </c>
      <c r="BW161" s="616">
        <f t="shared" si="410"/>
        <v>1397040</v>
      </c>
      <c r="BX161" s="616">
        <f t="shared" si="411"/>
        <v>7000000</v>
      </c>
      <c r="BZ161" s="1672">
        <f>+BZ162+BZ178+BZ180</f>
        <v>0</v>
      </c>
      <c r="CA161" s="616">
        <f>+CA162+CA178+CA180</f>
        <v>0</v>
      </c>
      <c r="CB161" s="1671">
        <f t="shared" si="339"/>
        <v>0</v>
      </c>
      <c r="CC161" s="1672">
        <f t="shared" si="340"/>
        <v>15000</v>
      </c>
      <c r="CD161" s="1671">
        <f t="shared" si="341"/>
        <v>-15000</v>
      </c>
      <c r="CE161" s="1672">
        <f t="shared" si="342"/>
        <v>97760</v>
      </c>
      <c r="CF161" s="1671">
        <f t="shared" si="343"/>
        <v>-97760</v>
      </c>
    </row>
    <row r="162" spans="1:84" s="623" customFormat="1" ht="15.75" customHeight="1" x14ac:dyDescent="0.25">
      <c r="A162" s="735">
        <v>4.0999999999999996</v>
      </c>
      <c r="B162" s="253" t="s">
        <v>848</v>
      </c>
      <c r="C162" s="253"/>
      <c r="D162" s="253"/>
      <c r="E162" s="761"/>
      <c r="F162" s="619"/>
      <c r="G162" s="1548" t="s">
        <v>780</v>
      </c>
      <c r="H162" s="1548" t="s">
        <v>780</v>
      </c>
      <c r="I162" s="1548" t="s">
        <v>780</v>
      </c>
      <c r="J162" s="1548" t="s">
        <v>780</v>
      </c>
      <c r="K162" s="1548" t="s">
        <v>780</v>
      </c>
      <c r="L162" s="619"/>
      <c r="M162" s="762"/>
      <c r="N162" s="619"/>
      <c r="O162" s="620"/>
      <c r="P162" s="619"/>
      <c r="Q162" s="619"/>
      <c r="R162" s="620"/>
      <c r="S162" s="762"/>
      <c r="T162" s="619"/>
      <c r="U162" s="620"/>
      <c r="V162" s="620"/>
      <c r="W162" s="621"/>
      <c r="X162" s="621"/>
      <c r="Y162" s="254"/>
      <c r="Z162" s="254">
        <f>+Z163+Z164+Z165+Z166+Z167+Z168+Z172+Z176+Z177+Z169+Z170+Z171</f>
        <v>6575000</v>
      </c>
      <c r="AA162" s="254"/>
      <c r="AB162" s="773"/>
      <c r="AC162" s="254">
        <f>+AC163+AC164+AC165+AC166+AC167+AC168+AC172+AC176+AC177+AC169+AC170+AC171</f>
        <v>1575000</v>
      </c>
      <c r="AD162" s="254">
        <f t="shared" ref="AD162:AE162" si="464">+AD163+AD164+AD165+AD166+AD167+AD168+AD172+AD176+AD177+AD169+AD170+AD171</f>
        <v>5000000</v>
      </c>
      <c r="AE162" s="254">
        <f t="shared" si="464"/>
        <v>6575000</v>
      </c>
      <c r="AF162" s="762"/>
      <c r="AG162" s="254">
        <f>+AG163+AG164+AG165+AG166+AG167+AG168+AG172+AG176+AG177+AG169+AG170+AG171</f>
        <v>360000</v>
      </c>
      <c r="AH162" s="254">
        <f t="shared" ref="AH162:AL162" si="465">+AH163+AH164+AH165+AH166+AH167+AH168+AH172+AH176+AH177+AH169+AH170+AH171</f>
        <v>360000</v>
      </c>
      <c r="AI162" s="254">
        <f t="shared" si="465"/>
        <v>285000</v>
      </c>
      <c r="AJ162" s="254">
        <f t="shared" si="465"/>
        <v>285000</v>
      </c>
      <c r="AK162" s="254">
        <f t="shared" si="465"/>
        <v>285000</v>
      </c>
      <c r="AL162" s="254">
        <f t="shared" si="465"/>
        <v>1575000</v>
      </c>
      <c r="AM162" s="819">
        <f t="shared" si="395"/>
        <v>0</v>
      </c>
      <c r="AN162" s="254">
        <f t="shared" ref="AN162" si="466">+AN163+AN164+AN165+AN166+AN167+AN168+AN172+AN176+AN177+AN169+AN170+AN171</f>
        <v>625320</v>
      </c>
      <c r="AO162" s="254">
        <f t="shared" ref="AO162" si="467">+AO163+AO164+AO165+AO166+AO167+AO168+AO172+AO176+AO177+AO169+AO170+AO171</f>
        <v>1155320</v>
      </c>
      <c r="AP162" s="254">
        <f t="shared" ref="AP162" si="468">+AP163+AP164+AP165+AP166+AP167+AP168+AP172+AP176+AP177+AP169+AP170+AP171</f>
        <v>1073120</v>
      </c>
      <c r="AQ162" s="254">
        <f t="shared" ref="AQ162" si="469">+AQ163+AQ164+AQ165+AQ166+AQ167+AQ168+AQ172+AQ176+AQ177+AQ169+AQ170+AQ171</f>
        <v>1073120</v>
      </c>
      <c r="AR162" s="254">
        <f t="shared" ref="AR162" si="470">+AR163+AR164+AR165+AR166+AR167+AR168+AR172+AR176+AR177+AR169+AR170+AR171</f>
        <v>1073120</v>
      </c>
      <c r="AS162" s="254">
        <f t="shared" ref="AS162" si="471">+AS163+AS164+AS165+AS166+AS167+AS168+AS172+AS176+AS177+AS169+AS170+AS171</f>
        <v>5000000</v>
      </c>
      <c r="AT162" s="819"/>
      <c r="AU162" s="254">
        <f t="shared" si="397"/>
        <v>985320</v>
      </c>
      <c r="AV162" s="254">
        <f t="shared" si="398"/>
        <v>1515320</v>
      </c>
      <c r="AW162" s="254">
        <f t="shared" si="399"/>
        <v>1358120</v>
      </c>
      <c r="AX162" s="254">
        <f t="shared" si="400"/>
        <v>1358120</v>
      </c>
      <c r="AY162" s="254">
        <f t="shared" si="401"/>
        <v>1358120</v>
      </c>
      <c r="AZ162" s="254">
        <f t="shared" si="402"/>
        <v>6575000</v>
      </c>
      <c r="BA162" s="774"/>
      <c r="BB162" s="254">
        <f>+BB163+BB164+BB165+BB166+BB167+BB168+BB172+BB176+BB177+BB169+BB170+BB171</f>
        <v>15000</v>
      </c>
      <c r="BC162" s="254">
        <f t="shared" ref="BC162:BH162" si="472">+BC163+BC164+BC165+BC166+BC167+BC168+BC172+BC176+BC177+BC169+BC170+BC171</f>
        <v>360000</v>
      </c>
      <c r="BD162" s="254">
        <f t="shared" si="472"/>
        <v>345000</v>
      </c>
      <c r="BE162" s="254">
        <f t="shared" si="472"/>
        <v>285000</v>
      </c>
      <c r="BF162" s="254">
        <f t="shared" si="472"/>
        <v>285000</v>
      </c>
      <c r="BG162" s="254">
        <f t="shared" si="472"/>
        <v>285000</v>
      </c>
      <c r="BH162" s="254">
        <f t="shared" si="472"/>
        <v>1575000</v>
      </c>
      <c r="BI162" s="1549"/>
      <c r="BJ162" s="254">
        <f>+BJ163+BJ164+BJ165+BJ166+BJ167+BJ168+BJ172+BJ176+BJ177+BJ169+BJ170+BJ171</f>
        <v>97760</v>
      </c>
      <c r="BK162" s="254">
        <f t="shared" ref="BK162:BP162" si="473">+BK163+BK164+BK165+BK166+BK167+BK168+BK172+BK176+BK177+BK169+BK170+BK171</f>
        <v>1015600</v>
      </c>
      <c r="BL162" s="254">
        <f t="shared" si="473"/>
        <v>1015600</v>
      </c>
      <c r="BM162" s="254">
        <f t="shared" si="473"/>
        <v>989600</v>
      </c>
      <c r="BN162" s="254">
        <f t="shared" si="473"/>
        <v>984400</v>
      </c>
      <c r="BO162" s="254">
        <f t="shared" si="473"/>
        <v>897040</v>
      </c>
      <c r="BP162" s="254">
        <f t="shared" si="473"/>
        <v>5000000</v>
      </c>
      <c r="BQ162" s="622"/>
      <c r="BR162" s="254">
        <f>+BB162+BJ162</f>
        <v>112760</v>
      </c>
      <c r="BS162" s="254">
        <f t="shared" si="406"/>
        <v>1375600</v>
      </c>
      <c r="BT162" s="254">
        <f t="shared" si="407"/>
        <v>1360600</v>
      </c>
      <c r="BU162" s="254">
        <f t="shared" si="408"/>
        <v>1274600</v>
      </c>
      <c r="BV162" s="254">
        <f t="shared" si="409"/>
        <v>1269400</v>
      </c>
      <c r="BW162" s="254">
        <f t="shared" si="410"/>
        <v>1182040</v>
      </c>
      <c r="BX162" s="254">
        <f t="shared" si="411"/>
        <v>6575000</v>
      </c>
      <c r="BZ162" s="1698">
        <f t="shared" ref="BZ162:CA162" si="474">+BZ163+BZ164+BZ165+BZ166+BZ167+BZ168+BZ172+BZ176+BZ177+BZ169+BZ170+BZ171</f>
        <v>0</v>
      </c>
      <c r="CA162" s="254">
        <f t="shared" si="474"/>
        <v>0</v>
      </c>
      <c r="CB162" s="1700">
        <f t="shared" si="339"/>
        <v>0</v>
      </c>
      <c r="CC162" s="1698">
        <f t="shared" si="340"/>
        <v>15000</v>
      </c>
      <c r="CD162" s="1700">
        <f t="shared" si="341"/>
        <v>-15000</v>
      </c>
      <c r="CE162" s="1698">
        <f t="shared" si="342"/>
        <v>97760</v>
      </c>
      <c r="CF162" s="1700">
        <f t="shared" si="343"/>
        <v>-97760</v>
      </c>
    </row>
    <row r="163" spans="1:84" s="602" customFormat="1" ht="15.75" customHeight="1" outlineLevel="1" x14ac:dyDescent="0.25">
      <c r="A163" s="538" t="s">
        <v>1114</v>
      </c>
      <c r="B163" s="111" t="s">
        <v>706</v>
      </c>
      <c r="C163" s="111"/>
      <c r="D163" s="111"/>
      <c r="E163" s="111"/>
      <c r="F163" s="639"/>
      <c r="G163" s="295" t="s">
        <v>780</v>
      </c>
      <c r="H163" s="295" t="s">
        <v>780</v>
      </c>
      <c r="I163" s="295" t="s">
        <v>780</v>
      </c>
      <c r="J163" s="295" t="s">
        <v>780</v>
      </c>
      <c r="K163" s="295" t="s">
        <v>780</v>
      </c>
      <c r="L163" s="646"/>
      <c r="M163" s="646"/>
      <c r="N163" s="642"/>
      <c r="O163" s="580" t="s">
        <v>188</v>
      </c>
      <c r="P163" s="643"/>
      <c r="Q163" s="640">
        <f>+'9.3.2_Det. PA'!E92</f>
        <v>22</v>
      </c>
      <c r="R163" s="653"/>
      <c r="S163" s="646"/>
      <c r="T163" s="634" t="s">
        <v>647</v>
      </c>
      <c r="U163" s="644">
        <v>1</v>
      </c>
      <c r="V163" s="644">
        <v>60</v>
      </c>
      <c r="W163" s="636"/>
      <c r="X163" s="636"/>
      <c r="Y163" s="635">
        <v>4000</v>
      </c>
      <c r="Z163" s="637">
        <f>+Y163*V163*U163</f>
        <v>240000</v>
      </c>
      <c r="AA163" s="637"/>
      <c r="AB163" s="778"/>
      <c r="AC163" s="637"/>
      <c r="AD163" s="637">
        <f>+Z163</f>
        <v>240000</v>
      </c>
      <c r="AE163" s="637">
        <f t="shared" ref="AE163:AE177" si="475">SUM(AC163:AD163)</f>
        <v>240000</v>
      </c>
      <c r="AF163" s="646"/>
      <c r="AG163" s="637"/>
      <c r="AH163" s="637"/>
      <c r="AI163" s="637"/>
      <c r="AJ163" s="637"/>
      <c r="AK163" s="637"/>
      <c r="AL163" s="637">
        <f>SUM(AG163:AK163)</f>
        <v>0</v>
      </c>
      <c r="AM163" s="819">
        <f t="shared" si="395"/>
        <v>0</v>
      </c>
      <c r="AN163" s="637">
        <f>+$AD$163/5</f>
        <v>48000</v>
      </c>
      <c r="AO163" s="637">
        <f>+$AD$163/5</f>
        <v>48000</v>
      </c>
      <c r="AP163" s="637">
        <f>+$AD$163/5</f>
        <v>48000</v>
      </c>
      <c r="AQ163" s="637">
        <f>+$AD$163/5</f>
        <v>48000</v>
      </c>
      <c r="AR163" s="637">
        <f>+$AD$163/5</f>
        <v>48000</v>
      </c>
      <c r="AS163" s="637">
        <f>SUM(AN163:AR163)</f>
        <v>240000</v>
      </c>
      <c r="AT163" s="819"/>
      <c r="AU163" s="637">
        <f t="shared" si="397"/>
        <v>48000</v>
      </c>
      <c r="AV163" s="637">
        <f t="shared" si="398"/>
        <v>48000</v>
      </c>
      <c r="AW163" s="637">
        <f t="shared" si="399"/>
        <v>48000</v>
      </c>
      <c r="AX163" s="637">
        <f t="shared" si="400"/>
        <v>48000</v>
      </c>
      <c r="AY163" s="637">
        <f t="shared" si="401"/>
        <v>48000</v>
      </c>
      <c r="AZ163" s="637">
        <f t="shared" si="402"/>
        <v>240000</v>
      </c>
      <c r="BA163" s="774"/>
      <c r="BB163" s="637">
        <f>+($AC$163/60)*2</f>
        <v>0</v>
      </c>
      <c r="BC163" s="637">
        <f>+($AC$163/60)*12</f>
        <v>0</v>
      </c>
      <c r="BD163" s="637">
        <f t="shared" ref="BD163:BF163" si="476">+($AC$163/60)*12</f>
        <v>0</v>
      </c>
      <c r="BE163" s="637">
        <f t="shared" si="476"/>
        <v>0</v>
      </c>
      <c r="BF163" s="637">
        <f t="shared" si="476"/>
        <v>0</v>
      </c>
      <c r="BG163" s="637">
        <f>+($AC$163/60)*10</f>
        <v>0</v>
      </c>
      <c r="BH163" s="637">
        <f t="shared" si="432"/>
        <v>0</v>
      </c>
      <c r="BI163" s="1549"/>
      <c r="BJ163" s="637">
        <f>+(AD163/60)*4</f>
        <v>16000</v>
      </c>
      <c r="BK163" s="637">
        <f>+(AD163/60)*12</f>
        <v>48000</v>
      </c>
      <c r="BL163" s="637">
        <f>+(AD163/60)*12</f>
        <v>48000</v>
      </c>
      <c r="BM163" s="637">
        <f>+(AD163/60)*12</f>
        <v>48000</v>
      </c>
      <c r="BN163" s="637">
        <f>+(AD163/60)*12</f>
        <v>48000</v>
      </c>
      <c r="BO163" s="637">
        <f>+(AD163/60)*8</f>
        <v>32000</v>
      </c>
      <c r="BP163" s="637">
        <f t="shared" si="434"/>
        <v>240000</v>
      </c>
      <c r="BR163" s="637">
        <f t="shared" si="405"/>
        <v>16000</v>
      </c>
      <c r="BS163" s="637">
        <f t="shared" si="406"/>
        <v>48000</v>
      </c>
      <c r="BT163" s="637">
        <f t="shared" si="407"/>
        <v>48000</v>
      </c>
      <c r="BU163" s="637">
        <f t="shared" si="408"/>
        <v>48000</v>
      </c>
      <c r="BV163" s="637">
        <f t="shared" si="409"/>
        <v>48000</v>
      </c>
      <c r="BW163" s="637">
        <f t="shared" si="410"/>
        <v>32000</v>
      </c>
      <c r="BX163" s="637">
        <f t="shared" si="411"/>
        <v>240000</v>
      </c>
      <c r="BZ163" s="1673"/>
      <c r="CA163" s="1674"/>
      <c r="CB163" s="1675">
        <f t="shared" si="339"/>
        <v>0</v>
      </c>
      <c r="CC163" s="1673">
        <f t="shared" si="340"/>
        <v>0</v>
      </c>
      <c r="CD163" s="1675">
        <f t="shared" si="341"/>
        <v>0</v>
      </c>
      <c r="CE163" s="1673">
        <f t="shared" si="342"/>
        <v>16000</v>
      </c>
      <c r="CF163" s="1675">
        <f t="shared" si="343"/>
        <v>-16000</v>
      </c>
    </row>
    <row r="164" spans="1:84" s="602" customFormat="1" ht="15.75" customHeight="1" outlineLevel="1" x14ac:dyDescent="0.25">
      <c r="A164" s="538" t="s">
        <v>1115</v>
      </c>
      <c r="B164" s="111" t="s">
        <v>814</v>
      </c>
      <c r="C164" s="111"/>
      <c r="D164" s="111"/>
      <c r="E164" s="111"/>
      <c r="F164" s="639"/>
      <c r="G164" s="295" t="s">
        <v>780</v>
      </c>
      <c r="H164" s="295" t="s">
        <v>780</v>
      </c>
      <c r="I164" s="295" t="s">
        <v>780</v>
      </c>
      <c r="J164" s="295" t="s">
        <v>780</v>
      </c>
      <c r="K164" s="295" t="s">
        <v>780</v>
      </c>
      <c r="L164" s="646"/>
      <c r="M164" s="646"/>
      <c r="N164" s="642"/>
      <c r="O164" s="580" t="s">
        <v>188</v>
      </c>
      <c r="P164" s="643"/>
      <c r="Q164" s="640">
        <f>+'9.3.2_Det. PA'!E93</f>
        <v>23</v>
      </c>
      <c r="R164" s="653"/>
      <c r="S164" s="646"/>
      <c r="T164" s="634" t="s">
        <v>647</v>
      </c>
      <c r="U164" s="644">
        <v>1</v>
      </c>
      <c r="V164" s="644">
        <v>60</v>
      </c>
      <c r="W164" s="636"/>
      <c r="X164" s="636"/>
      <c r="Y164" s="635">
        <v>2800</v>
      </c>
      <c r="Z164" s="637">
        <f t="shared" ref="Z164:Z168" si="477">+Y164*V164*U164</f>
        <v>168000</v>
      </c>
      <c r="AA164" s="637"/>
      <c r="AB164" s="778"/>
      <c r="AC164" s="637"/>
      <c r="AD164" s="637">
        <f t="shared" ref="AD164:AD170" si="478">+Z164</f>
        <v>168000</v>
      </c>
      <c r="AE164" s="637">
        <f t="shared" si="475"/>
        <v>168000</v>
      </c>
      <c r="AF164" s="646"/>
      <c r="AG164" s="637"/>
      <c r="AH164" s="637"/>
      <c r="AI164" s="637"/>
      <c r="AJ164" s="637"/>
      <c r="AK164" s="637"/>
      <c r="AL164" s="637">
        <f t="shared" ref="AL164:AL183" si="479">SUM(AG164:AK164)</f>
        <v>0</v>
      </c>
      <c r="AM164" s="819">
        <f t="shared" si="395"/>
        <v>0</v>
      </c>
      <c r="AN164" s="637">
        <f>+$AD$164/5</f>
        <v>33600</v>
      </c>
      <c r="AO164" s="637">
        <f>+$AD$164/5</f>
        <v>33600</v>
      </c>
      <c r="AP164" s="637">
        <f>+$AD$164/5</f>
        <v>33600</v>
      </c>
      <c r="AQ164" s="637">
        <f>+$AD$164/5</f>
        <v>33600</v>
      </c>
      <c r="AR164" s="637">
        <f>+$AD$164/5</f>
        <v>33600</v>
      </c>
      <c r="AS164" s="637">
        <f t="shared" ref="AS164:AS168" si="480">SUM(AN164:AR164)</f>
        <v>168000</v>
      </c>
      <c r="AT164" s="819"/>
      <c r="AU164" s="637">
        <f t="shared" si="397"/>
        <v>33600</v>
      </c>
      <c r="AV164" s="637">
        <f t="shared" si="398"/>
        <v>33600</v>
      </c>
      <c r="AW164" s="637">
        <f t="shared" si="399"/>
        <v>33600</v>
      </c>
      <c r="AX164" s="637">
        <f t="shared" si="400"/>
        <v>33600</v>
      </c>
      <c r="AY164" s="637">
        <f t="shared" si="401"/>
        <v>33600</v>
      </c>
      <c r="AZ164" s="637">
        <f t="shared" si="402"/>
        <v>168000</v>
      </c>
      <c r="BA164" s="774"/>
      <c r="BB164" s="637">
        <f>+($AC$164/60)*2</f>
        <v>0</v>
      </c>
      <c r="BC164" s="637">
        <f>+($AC$164/60)*12</f>
        <v>0</v>
      </c>
      <c r="BD164" s="637">
        <f t="shared" ref="BD164:BF164" si="481">+($AC$164/60)*12</f>
        <v>0</v>
      </c>
      <c r="BE164" s="637">
        <f t="shared" si="481"/>
        <v>0</v>
      </c>
      <c r="BF164" s="637">
        <f t="shared" si="481"/>
        <v>0</v>
      </c>
      <c r="BG164" s="637">
        <f>+($AC$164/60)*10</f>
        <v>0</v>
      </c>
      <c r="BH164" s="637">
        <f t="shared" si="432"/>
        <v>0</v>
      </c>
      <c r="BI164" s="1549"/>
      <c r="BJ164" s="637">
        <f t="shared" ref="BJ164:BJ169" si="482">+(AD164/60)*4</f>
        <v>11200</v>
      </c>
      <c r="BK164" s="637">
        <f t="shared" ref="BK164:BK169" si="483">+(AD164/60)*12</f>
        <v>33600</v>
      </c>
      <c r="BL164" s="637">
        <f t="shared" ref="BL164:BL169" si="484">+(AD164/60)*12</f>
        <v>33600</v>
      </c>
      <c r="BM164" s="637">
        <f t="shared" ref="BM164:BM169" si="485">+(AD164/60)*12</f>
        <v>33600</v>
      </c>
      <c r="BN164" s="637">
        <f t="shared" ref="BN164:BN169" si="486">+(AD164/60)*12</f>
        <v>33600</v>
      </c>
      <c r="BO164" s="637">
        <f t="shared" ref="BO164:BO169" si="487">+(AD164/60)*8</f>
        <v>22400</v>
      </c>
      <c r="BP164" s="637">
        <f t="shared" si="434"/>
        <v>168000</v>
      </c>
      <c r="BR164" s="637">
        <f t="shared" si="405"/>
        <v>11200</v>
      </c>
      <c r="BS164" s="637">
        <f t="shared" si="406"/>
        <v>33600</v>
      </c>
      <c r="BT164" s="637">
        <f t="shared" si="407"/>
        <v>33600</v>
      </c>
      <c r="BU164" s="637">
        <f t="shared" si="408"/>
        <v>33600</v>
      </c>
      <c r="BV164" s="637">
        <f t="shared" si="409"/>
        <v>33600</v>
      </c>
      <c r="BW164" s="637">
        <f t="shared" si="410"/>
        <v>22400</v>
      </c>
      <c r="BX164" s="637">
        <f t="shared" si="411"/>
        <v>168000</v>
      </c>
      <c r="BZ164" s="1673"/>
      <c r="CA164" s="1674"/>
      <c r="CB164" s="1675">
        <f t="shared" si="339"/>
        <v>0</v>
      </c>
      <c r="CC164" s="1673">
        <f t="shared" si="340"/>
        <v>0</v>
      </c>
      <c r="CD164" s="1675">
        <f t="shared" si="341"/>
        <v>0</v>
      </c>
      <c r="CE164" s="1673">
        <f t="shared" si="342"/>
        <v>11200</v>
      </c>
      <c r="CF164" s="1675">
        <f t="shared" si="343"/>
        <v>-11200</v>
      </c>
    </row>
    <row r="165" spans="1:84" s="602" customFormat="1" ht="15.75" customHeight="1" outlineLevel="1" x14ac:dyDescent="0.25">
      <c r="A165" s="538" t="s">
        <v>1116</v>
      </c>
      <c r="B165" s="111" t="s">
        <v>707</v>
      </c>
      <c r="C165" s="111"/>
      <c r="D165" s="111"/>
      <c r="E165" s="111"/>
      <c r="F165" s="639"/>
      <c r="G165" s="295" t="s">
        <v>780</v>
      </c>
      <c r="H165" s="295" t="s">
        <v>780</v>
      </c>
      <c r="I165" s="295" t="s">
        <v>780</v>
      </c>
      <c r="J165" s="295" t="s">
        <v>780</v>
      </c>
      <c r="K165" s="295" t="s">
        <v>780</v>
      </c>
      <c r="L165" s="646"/>
      <c r="M165" s="646"/>
      <c r="N165" s="642"/>
      <c r="O165" s="580" t="s">
        <v>188</v>
      </c>
      <c r="P165" s="643"/>
      <c r="Q165" s="640">
        <f>+'9.3.2_Det. PA'!E94</f>
        <v>24</v>
      </c>
      <c r="R165" s="653"/>
      <c r="S165" s="646"/>
      <c r="T165" s="634" t="s">
        <v>647</v>
      </c>
      <c r="U165" s="644">
        <v>1</v>
      </c>
      <c r="V165" s="644">
        <v>60</v>
      </c>
      <c r="W165" s="636"/>
      <c r="X165" s="636"/>
      <c r="Y165" s="635">
        <v>2800</v>
      </c>
      <c r="Z165" s="637">
        <f t="shared" si="477"/>
        <v>168000</v>
      </c>
      <c r="AA165" s="637"/>
      <c r="AB165" s="778"/>
      <c r="AC165" s="637"/>
      <c r="AD165" s="637">
        <f t="shared" si="478"/>
        <v>168000</v>
      </c>
      <c r="AE165" s="637">
        <f t="shared" si="475"/>
        <v>168000</v>
      </c>
      <c r="AF165" s="646"/>
      <c r="AG165" s="637"/>
      <c r="AH165" s="637"/>
      <c r="AI165" s="637"/>
      <c r="AJ165" s="637"/>
      <c r="AK165" s="637"/>
      <c r="AL165" s="637">
        <f t="shared" si="479"/>
        <v>0</v>
      </c>
      <c r="AM165" s="819">
        <f t="shared" si="395"/>
        <v>0</v>
      </c>
      <c r="AN165" s="637">
        <f>+$AD$165/5</f>
        <v>33600</v>
      </c>
      <c r="AO165" s="637">
        <f>+$AD$165/5</f>
        <v>33600</v>
      </c>
      <c r="AP165" s="637">
        <f>+$AD$165/5</f>
        <v>33600</v>
      </c>
      <c r="AQ165" s="637">
        <f>+$AD$165/5</f>
        <v>33600</v>
      </c>
      <c r="AR165" s="637">
        <f>+$AD$165/5</f>
        <v>33600</v>
      </c>
      <c r="AS165" s="637">
        <f t="shared" si="480"/>
        <v>168000</v>
      </c>
      <c r="AT165" s="819"/>
      <c r="AU165" s="637">
        <f t="shared" si="397"/>
        <v>33600</v>
      </c>
      <c r="AV165" s="637">
        <f t="shared" si="398"/>
        <v>33600</v>
      </c>
      <c r="AW165" s="637">
        <f t="shared" si="399"/>
        <v>33600</v>
      </c>
      <c r="AX165" s="637">
        <f t="shared" si="400"/>
        <v>33600</v>
      </c>
      <c r="AY165" s="637">
        <f t="shared" si="401"/>
        <v>33600</v>
      </c>
      <c r="AZ165" s="637">
        <f t="shared" si="402"/>
        <v>168000</v>
      </c>
      <c r="BA165" s="774"/>
      <c r="BB165" s="637">
        <f>+($AC$165/60)*2</f>
        <v>0</v>
      </c>
      <c r="BC165" s="637">
        <f>+($AC$165/60)*12</f>
        <v>0</v>
      </c>
      <c r="BD165" s="637">
        <f t="shared" ref="BD165:BF165" si="488">+($AC$165/60)*12</f>
        <v>0</v>
      </c>
      <c r="BE165" s="637">
        <f t="shared" si="488"/>
        <v>0</v>
      </c>
      <c r="BF165" s="637">
        <f t="shared" si="488"/>
        <v>0</v>
      </c>
      <c r="BG165" s="637">
        <f>+($AC$165/60)*10</f>
        <v>0</v>
      </c>
      <c r="BH165" s="637">
        <f t="shared" si="432"/>
        <v>0</v>
      </c>
      <c r="BI165" s="1549"/>
      <c r="BJ165" s="637">
        <f t="shared" si="482"/>
        <v>11200</v>
      </c>
      <c r="BK165" s="637">
        <f t="shared" si="483"/>
        <v>33600</v>
      </c>
      <c r="BL165" s="637">
        <f t="shared" si="484"/>
        <v>33600</v>
      </c>
      <c r="BM165" s="637">
        <f t="shared" si="485"/>
        <v>33600</v>
      </c>
      <c r="BN165" s="637">
        <f t="shared" si="486"/>
        <v>33600</v>
      </c>
      <c r="BO165" s="637">
        <f t="shared" si="487"/>
        <v>22400</v>
      </c>
      <c r="BP165" s="637">
        <f t="shared" si="434"/>
        <v>168000</v>
      </c>
      <c r="BR165" s="637">
        <f t="shared" si="405"/>
        <v>11200</v>
      </c>
      <c r="BS165" s="637">
        <f t="shared" si="406"/>
        <v>33600</v>
      </c>
      <c r="BT165" s="637">
        <f t="shared" si="407"/>
        <v>33600</v>
      </c>
      <c r="BU165" s="637">
        <f t="shared" si="408"/>
        <v>33600</v>
      </c>
      <c r="BV165" s="637">
        <f t="shared" si="409"/>
        <v>33600</v>
      </c>
      <c r="BW165" s="637">
        <f t="shared" si="410"/>
        <v>22400</v>
      </c>
      <c r="BX165" s="637">
        <f t="shared" si="411"/>
        <v>168000</v>
      </c>
      <c r="BZ165" s="1673"/>
      <c r="CA165" s="1674"/>
      <c r="CB165" s="1675">
        <f t="shared" si="339"/>
        <v>0</v>
      </c>
      <c r="CC165" s="1673">
        <f t="shared" si="340"/>
        <v>0</v>
      </c>
      <c r="CD165" s="1675">
        <f t="shared" si="341"/>
        <v>0</v>
      </c>
      <c r="CE165" s="1673">
        <f t="shared" si="342"/>
        <v>11200</v>
      </c>
      <c r="CF165" s="1675">
        <f t="shared" si="343"/>
        <v>-11200</v>
      </c>
    </row>
    <row r="166" spans="1:84" s="602" customFormat="1" ht="15.75" customHeight="1" outlineLevel="1" x14ac:dyDescent="0.25">
      <c r="A166" s="538" t="s">
        <v>1117</v>
      </c>
      <c r="B166" s="111" t="s">
        <v>708</v>
      </c>
      <c r="C166" s="111"/>
      <c r="D166" s="111"/>
      <c r="E166" s="111"/>
      <c r="F166" s="639"/>
      <c r="G166" s="295" t="s">
        <v>780</v>
      </c>
      <c r="H166" s="295" t="s">
        <v>780</v>
      </c>
      <c r="I166" s="295" t="s">
        <v>780</v>
      </c>
      <c r="J166" s="295" t="s">
        <v>780</v>
      </c>
      <c r="K166" s="295" t="s">
        <v>780</v>
      </c>
      <c r="L166" s="646"/>
      <c r="M166" s="646"/>
      <c r="N166" s="642"/>
      <c r="O166" s="580" t="s">
        <v>188</v>
      </c>
      <c r="P166" s="643"/>
      <c r="Q166" s="640">
        <f>+'9.3.2_Det. PA'!E95</f>
        <v>25</v>
      </c>
      <c r="R166" s="653"/>
      <c r="S166" s="646"/>
      <c r="T166" s="634" t="s">
        <v>647</v>
      </c>
      <c r="U166" s="644">
        <v>1</v>
      </c>
      <c r="V166" s="644">
        <v>60</v>
      </c>
      <c r="W166" s="636"/>
      <c r="X166" s="636"/>
      <c r="Y166" s="635">
        <v>2500</v>
      </c>
      <c r="Z166" s="637">
        <f t="shared" si="477"/>
        <v>150000</v>
      </c>
      <c r="AA166" s="637"/>
      <c r="AB166" s="778"/>
      <c r="AC166" s="637"/>
      <c r="AD166" s="637">
        <f t="shared" si="478"/>
        <v>150000</v>
      </c>
      <c r="AE166" s="637">
        <f t="shared" si="475"/>
        <v>150000</v>
      </c>
      <c r="AF166" s="646"/>
      <c r="AG166" s="637"/>
      <c r="AH166" s="637"/>
      <c r="AI166" s="637"/>
      <c r="AJ166" s="637"/>
      <c r="AK166" s="637"/>
      <c r="AL166" s="637">
        <f t="shared" si="479"/>
        <v>0</v>
      </c>
      <c r="AM166" s="819">
        <f t="shared" si="395"/>
        <v>0</v>
      </c>
      <c r="AN166" s="637">
        <f>+$AD$166/5</f>
        <v>30000</v>
      </c>
      <c r="AO166" s="637">
        <f>+$AD$166/5</f>
        <v>30000</v>
      </c>
      <c r="AP166" s="637">
        <f>+$AD$166/5</f>
        <v>30000</v>
      </c>
      <c r="AQ166" s="637">
        <f>+$AD$166/5</f>
        <v>30000</v>
      </c>
      <c r="AR166" s="637">
        <f>+$AD$166/5</f>
        <v>30000</v>
      </c>
      <c r="AS166" s="637">
        <f t="shared" si="480"/>
        <v>150000</v>
      </c>
      <c r="AT166" s="819"/>
      <c r="AU166" s="637">
        <f t="shared" si="397"/>
        <v>30000</v>
      </c>
      <c r="AV166" s="637">
        <f t="shared" si="398"/>
        <v>30000</v>
      </c>
      <c r="AW166" s="637">
        <f t="shared" si="399"/>
        <v>30000</v>
      </c>
      <c r="AX166" s="637">
        <f t="shared" si="400"/>
        <v>30000</v>
      </c>
      <c r="AY166" s="637">
        <f t="shared" si="401"/>
        <v>30000</v>
      </c>
      <c r="AZ166" s="637">
        <f t="shared" si="402"/>
        <v>150000</v>
      </c>
      <c r="BA166" s="774"/>
      <c r="BB166" s="637">
        <f>+($AC$166/60)*2</f>
        <v>0</v>
      </c>
      <c r="BC166" s="637">
        <f>+($AC$166/60)*12</f>
        <v>0</v>
      </c>
      <c r="BD166" s="637">
        <f t="shared" ref="BD166:BF166" si="489">+($AC$166/60)*12</f>
        <v>0</v>
      </c>
      <c r="BE166" s="637">
        <f t="shared" si="489"/>
        <v>0</v>
      </c>
      <c r="BF166" s="637">
        <f t="shared" si="489"/>
        <v>0</v>
      </c>
      <c r="BG166" s="637">
        <f>+($AC$166/60)*10</f>
        <v>0</v>
      </c>
      <c r="BH166" s="637">
        <f t="shared" si="432"/>
        <v>0</v>
      </c>
      <c r="BI166" s="1549"/>
      <c r="BJ166" s="637">
        <f t="shared" si="482"/>
        <v>10000</v>
      </c>
      <c r="BK166" s="637">
        <f t="shared" si="483"/>
        <v>30000</v>
      </c>
      <c r="BL166" s="637">
        <f t="shared" si="484"/>
        <v>30000</v>
      </c>
      <c r="BM166" s="637">
        <f t="shared" si="485"/>
        <v>30000</v>
      </c>
      <c r="BN166" s="637">
        <f t="shared" si="486"/>
        <v>30000</v>
      </c>
      <c r="BO166" s="637">
        <f t="shared" si="487"/>
        <v>20000</v>
      </c>
      <c r="BP166" s="637">
        <f t="shared" si="434"/>
        <v>150000</v>
      </c>
      <c r="BR166" s="637">
        <f t="shared" si="405"/>
        <v>10000</v>
      </c>
      <c r="BS166" s="637">
        <f t="shared" si="406"/>
        <v>30000</v>
      </c>
      <c r="BT166" s="637">
        <f t="shared" si="407"/>
        <v>30000</v>
      </c>
      <c r="BU166" s="637">
        <f t="shared" si="408"/>
        <v>30000</v>
      </c>
      <c r="BV166" s="637">
        <f t="shared" si="409"/>
        <v>30000</v>
      </c>
      <c r="BW166" s="637">
        <f t="shared" si="410"/>
        <v>20000</v>
      </c>
      <c r="BX166" s="637">
        <f t="shared" si="411"/>
        <v>150000</v>
      </c>
      <c r="BZ166" s="1673"/>
      <c r="CA166" s="1674"/>
      <c r="CB166" s="1675">
        <f t="shared" si="339"/>
        <v>0</v>
      </c>
      <c r="CC166" s="1673">
        <f t="shared" si="340"/>
        <v>0</v>
      </c>
      <c r="CD166" s="1675">
        <f t="shared" si="341"/>
        <v>0</v>
      </c>
      <c r="CE166" s="1673">
        <f t="shared" si="342"/>
        <v>10000</v>
      </c>
      <c r="CF166" s="1675">
        <f t="shared" si="343"/>
        <v>-10000</v>
      </c>
    </row>
    <row r="167" spans="1:84" s="602" customFormat="1" ht="15.75" customHeight="1" outlineLevel="1" x14ac:dyDescent="0.25">
      <c r="A167" s="538" t="s">
        <v>1085</v>
      </c>
      <c r="B167" s="111" t="s">
        <v>755</v>
      </c>
      <c r="C167" s="111"/>
      <c r="D167" s="111"/>
      <c r="E167" s="111"/>
      <c r="F167" s="639"/>
      <c r="G167" s="295" t="s">
        <v>780</v>
      </c>
      <c r="H167" s="295" t="s">
        <v>780</v>
      </c>
      <c r="I167" s="295" t="s">
        <v>780</v>
      </c>
      <c r="J167" s="295" t="s">
        <v>780</v>
      </c>
      <c r="K167" s="295" t="s">
        <v>780</v>
      </c>
      <c r="L167" s="646"/>
      <c r="M167" s="646"/>
      <c r="N167" s="642"/>
      <c r="O167" s="580" t="s">
        <v>188</v>
      </c>
      <c r="P167" s="643"/>
      <c r="Q167" s="640">
        <f>+'9.3.2_Det. PA'!E96</f>
        <v>26</v>
      </c>
      <c r="R167" s="653"/>
      <c r="S167" s="646"/>
      <c r="T167" s="634" t="s">
        <v>647</v>
      </c>
      <c r="U167" s="644">
        <v>1</v>
      </c>
      <c r="V167" s="644">
        <v>60</v>
      </c>
      <c r="W167" s="636"/>
      <c r="X167" s="636"/>
      <c r="Y167" s="635">
        <v>3000</v>
      </c>
      <c r="Z167" s="637">
        <f t="shared" si="477"/>
        <v>180000</v>
      </c>
      <c r="AA167" s="637"/>
      <c r="AB167" s="778"/>
      <c r="AC167" s="637"/>
      <c r="AD167" s="637">
        <f t="shared" si="478"/>
        <v>180000</v>
      </c>
      <c r="AE167" s="637">
        <f t="shared" si="475"/>
        <v>180000</v>
      </c>
      <c r="AF167" s="646"/>
      <c r="AG167" s="637"/>
      <c r="AH167" s="637"/>
      <c r="AI167" s="637"/>
      <c r="AJ167" s="637"/>
      <c r="AK167" s="637"/>
      <c r="AL167" s="637">
        <f t="shared" si="479"/>
        <v>0</v>
      </c>
      <c r="AM167" s="819">
        <f t="shared" si="395"/>
        <v>0</v>
      </c>
      <c r="AN167" s="637">
        <f>+$AD$167/5</f>
        <v>36000</v>
      </c>
      <c r="AO167" s="637">
        <f>+$AD$167/5</f>
        <v>36000</v>
      </c>
      <c r="AP167" s="637">
        <f>+$AD$167/5</f>
        <v>36000</v>
      </c>
      <c r="AQ167" s="637">
        <f>+$AD$167/5</f>
        <v>36000</v>
      </c>
      <c r="AR167" s="637">
        <f>+$AD$167/5</f>
        <v>36000</v>
      </c>
      <c r="AS167" s="637">
        <f t="shared" si="480"/>
        <v>180000</v>
      </c>
      <c r="AT167" s="819"/>
      <c r="AU167" s="637">
        <f t="shared" si="397"/>
        <v>36000</v>
      </c>
      <c r="AV167" s="637">
        <f t="shared" si="398"/>
        <v>36000</v>
      </c>
      <c r="AW167" s="637">
        <f t="shared" si="399"/>
        <v>36000</v>
      </c>
      <c r="AX167" s="637">
        <f t="shared" si="400"/>
        <v>36000</v>
      </c>
      <c r="AY167" s="637">
        <f t="shared" si="401"/>
        <v>36000</v>
      </c>
      <c r="AZ167" s="637">
        <f t="shared" si="402"/>
        <v>180000</v>
      </c>
      <c r="BA167" s="774"/>
      <c r="BB167" s="637">
        <v>0</v>
      </c>
      <c r="BC167" s="637">
        <f>+($AC$167/60)*9</f>
        <v>0</v>
      </c>
      <c r="BD167" s="637">
        <f>+($AC$167/60)*12</f>
        <v>0</v>
      </c>
      <c r="BE167" s="637">
        <f t="shared" ref="BE167:BF167" si="490">+($AC$167/60)*12</f>
        <v>0</v>
      </c>
      <c r="BF167" s="637">
        <f t="shared" si="490"/>
        <v>0</v>
      </c>
      <c r="BG167" s="637">
        <f>+AC167-BC167-BD167-BE167-BF167</f>
        <v>0</v>
      </c>
      <c r="BH167" s="637">
        <f t="shared" si="432"/>
        <v>0</v>
      </c>
      <c r="BI167" s="1549"/>
      <c r="BJ167" s="637">
        <f t="shared" si="482"/>
        <v>12000</v>
      </c>
      <c r="BK167" s="637">
        <f t="shared" si="483"/>
        <v>36000</v>
      </c>
      <c r="BL167" s="637">
        <f t="shared" si="484"/>
        <v>36000</v>
      </c>
      <c r="BM167" s="637">
        <f t="shared" si="485"/>
        <v>36000</v>
      </c>
      <c r="BN167" s="637">
        <f t="shared" si="486"/>
        <v>36000</v>
      </c>
      <c r="BO167" s="637">
        <f t="shared" si="487"/>
        <v>24000</v>
      </c>
      <c r="BP167" s="637">
        <f t="shared" si="434"/>
        <v>180000</v>
      </c>
      <c r="BR167" s="637">
        <f t="shared" si="405"/>
        <v>12000</v>
      </c>
      <c r="BS167" s="637">
        <f t="shared" si="406"/>
        <v>36000</v>
      </c>
      <c r="BT167" s="637">
        <f t="shared" si="407"/>
        <v>36000</v>
      </c>
      <c r="BU167" s="637">
        <f t="shared" si="408"/>
        <v>36000</v>
      </c>
      <c r="BV167" s="637">
        <f t="shared" si="409"/>
        <v>36000</v>
      </c>
      <c r="BW167" s="637">
        <f t="shared" si="410"/>
        <v>24000</v>
      </c>
      <c r="BX167" s="637">
        <f t="shared" si="411"/>
        <v>180000</v>
      </c>
      <c r="BZ167" s="1673"/>
      <c r="CA167" s="1674"/>
      <c r="CB167" s="1675">
        <f t="shared" si="339"/>
        <v>0</v>
      </c>
      <c r="CC167" s="1673">
        <f t="shared" si="340"/>
        <v>0</v>
      </c>
      <c r="CD167" s="1675">
        <f t="shared" si="341"/>
        <v>0</v>
      </c>
      <c r="CE167" s="1673">
        <f t="shared" si="342"/>
        <v>12000</v>
      </c>
      <c r="CF167" s="1675">
        <f t="shared" si="343"/>
        <v>-12000</v>
      </c>
    </row>
    <row r="168" spans="1:84" s="602" customFormat="1" ht="15.75" customHeight="1" outlineLevel="1" x14ac:dyDescent="0.25">
      <c r="A168" s="538" t="s">
        <v>1118</v>
      </c>
      <c r="B168" s="111" t="s">
        <v>736</v>
      </c>
      <c r="C168" s="111"/>
      <c r="D168" s="111"/>
      <c r="E168" s="111"/>
      <c r="F168" s="639"/>
      <c r="G168" s="295" t="s">
        <v>780</v>
      </c>
      <c r="H168" s="295" t="s">
        <v>780</v>
      </c>
      <c r="I168" s="295" t="s">
        <v>780</v>
      </c>
      <c r="J168" s="295" t="s">
        <v>780</v>
      </c>
      <c r="K168" s="295" t="s">
        <v>780</v>
      </c>
      <c r="L168" s="646"/>
      <c r="M168" s="646"/>
      <c r="N168" s="642"/>
      <c r="O168" s="580" t="s">
        <v>188</v>
      </c>
      <c r="P168" s="643"/>
      <c r="Q168" s="640">
        <f>+'9.3.2_Det. PA'!E100</f>
        <v>29</v>
      </c>
      <c r="R168" s="653"/>
      <c r="S168" s="646"/>
      <c r="T168" s="634" t="s">
        <v>647</v>
      </c>
      <c r="U168" s="644">
        <v>1</v>
      </c>
      <c r="V168" s="644">
        <v>60</v>
      </c>
      <c r="W168" s="636"/>
      <c r="X168" s="636"/>
      <c r="Y168" s="635">
        <v>3600</v>
      </c>
      <c r="Z168" s="637">
        <f t="shared" si="477"/>
        <v>216000</v>
      </c>
      <c r="AA168" s="637"/>
      <c r="AB168" s="778"/>
      <c r="AC168" s="637"/>
      <c r="AD168" s="637">
        <f t="shared" si="478"/>
        <v>216000</v>
      </c>
      <c r="AE168" s="637">
        <f t="shared" si="475"/>
        <v>216000</v>
      </c>
      <c r="AF168" s="646"/>
      <c r="AG168" s="637"/>
      <c r="AH168" s="637"/>
      <c r="AI168" s="637"/>
      <c r="AJ168" s="637"/>
      <c r="AK168" s="637"/>
      <c r="AL168" s="637">
        <f t="shared" si="479"/>
        <v>0</v>
      </c>
      <c r="AM168" s="819">
        <f t="shared" si="395"/>
        <v>0</v>
      </c>
      <c r="AN168" s="637">
        <f>+$AD$168/5</f>
        <v>43200</v>
      </c>
      <c r="AO168" s="637">
        <f>+$AD$168/5</f>
        <v>43200</v>
      </c>
      <c r="AP168" s="637">
        <f>+$AD$168/5</f>
        <v>43200</v>
      </c>
      <c r="AQ168" s="637">
        <f>+$AD$168/5</f>
        <v>43200</v>
      </c>
      <c r="AR168" s="637">
        <f>+$AD$168/5</f>
        <v>43200</v>
      </c>
      <c r="AS168" s="637">
        <f t="shared" si="480"/>
        <v>216000</v>
      </c>
      <c r="AT168" s="819"/>
      <c r="AU168" s="637">
        <f t="shared" si="397"/>
        <v>43200</v>
      </c>
      <c r="AV168" s="637">
        <f t="shared" si="398"/>
        <v>43200</v>
      </c>
      <c r="AW168" s="637">
        <f t="shared" si="399"/>
        <v>43200</v>
      </c>
      <c r="AX168" s="637">
        <f t="shared" si="400"/>
        <v>43200</v>
      </c>
      <c r="AY168" s="637">
        <f t="shared" si="401"/>
        <v>43200</v>
      </c>
      <c r="AZ168" s="637">
        <f t="shared" si="402"/>
        <v>216000</v>
      </c>
      <c r="BA168" s="774"/>
      <c r="BB168" s="637">
        <v>0</v>
      </c>
      <c r="BC168" s="637">
        <f>+($AC$168/60)*9</f>
        <v>0</v>
      </c>
      <c r="BD168" s="637">
        <f>+($AC$168/60)*12</f>
        <v>0</v>
      </c>
      <c r="BE168" s="637">
        <f t="shared" ref="BE168:BF168" si="491">+($AC$168/60)*12</f>
        <v>0</v>
      </c>
      <c r="BF168" s="637">
        <f t="shared" si="491"/>
        <v>0</v>
      </c>
      <c r="BG168" s="637">
        <f>+AC168-BC168-BD168-BE168-BF168</f>
        <v>0</v>
      </c>
      <c r="BH168" s="637">
        <f t="shared" si="432"/>
        <v>0</v>
      </c>
      <c r="BI168" s="1549"/>
      <c r="BJ168" s="637">
        <f t="shared" si="482"/>
        <v>14400</v>
      </c>
      <c r="BK168" s="637">
        <f t="shared" si="483"/>
        <v>43200</v>
      </c>
      <c r="BL168" s="637">
        <f t="shared" si="484"/>
        <v>43200</v>
      </c>
      <c r="BM168" s="637">
        <f t="shared" si="485"/>
        <v>43200</v>
      </c>
      <c r="BN168" s="637">
        <f t="shared" si="486"/>
        <v>43200</v>
      </c>
      <c r="BO168" s="637">
        <f t="shared" si="487"/>
        <v>28800</v>
      </c>
      <c r="BP168" s="637">
        <f t="shared" si="434"/>
        <v>216000</v>
      </c>
      <c r="BR168" s="637">
        <f t="shared" si="405"/>
        <v>14400</v>
      </c>
      <c r="BS168" s="637">
        <f t="shared" si="406"/>
        <v>43200</v>
      </c>
      <c r="BT168" s="637">
        <f t="shared" si="407"/>
        <v>43200</v>
      </c>
      <c r="BU168" s="637">
        <f t="shared" si="408"/>
        <v>43200</v>
      </c>
      <c r="BV168" s="637">
        <f t="shared" si="409"/>
        <v>43200</v>
      </c>
      <c r="BW168" s="637">
        <f t="shared" si="410"/>
        <v>28800</v>
      </c>
      <c r="BX168" s="637">
        <f t="shared" si="411"/>
        <v>216000</v>
      </c>
      <c r="BZ168" s="1673"/>
      <c r="CA168" s="1674"/>
      <c r="CB168" s="1675">
        <f t="shared" si="339"/>
        <v>0</v>
      </c>
      <c r="CC168" s="1673">
        <f t="shared" si="340"/>
        <v>0</v>
      </c>
      <c r="CD168" s="1675">
        <f t="shared" si="341"/>
        <v>0</v>
      </c>
      <c r="CE168" s="1673">
        <f t="shared" si="342"/>
        <v>14400</v>
      </c>
      <c r="CF168" s="1675">
        <f t="shared" si="343"/>
        <v>-14400</v>
      </c>
    </row>
    <row r="169" spans="1:84" ht="15.75" customHeight="1" outlineLevel="1" x14ac:dyDescent="0.25">
      <c r="A169" s="538" t="s">
        <v>1119</v>
      </c>
      <c r="B169" s="536" t="s">
        <v>888</v>
      </c>
      <c r="C169" s="536"/>
      <c r="D169" s="536"/>
      <c r="E169" s="646"/>
      <c r="F169" s="536"/>
      <c r="G169" s="295" t="s">
        <v>780</v>
      </c>
      <c r="H169" s="295" t="s">
        <v>780</v>
      </c>
      <c r="I169" s="632"/>
      <c r="J169" s="632"/>
      <c r="K169" s="632"/>
      <c r="L169" s="661"/>
      <c r="M169" s="646"/>
      <c r="N169" s="642"/>
      <c r="O169" s="580" t="s">
        <v>188</v>
      </c>
      <c r="P169" s="643"/>
      <c r="Q169" s="722">
        <f>+'9.3.2_Det. PA'!E118</f>
        <v>35</v>
      </c>
      <c r="R169" s="653"/>
      <c r="S169" s="646"/>
      <c r="T169" s="634" t="s">
        <v>734</v>
      </c>
      <c r="U169" s="635">
        <v>4</v>
      </c>
      <c r="V169" s="651"/>
      <c r="W169" s="636"/>
      <c r="X169" s="636"/>
      <c r="Y169" s="635">
        <f>+Z169/U169</f>
        <v>7500</v>
      </c>
      <c r="Z169" s="637">
        <v>30000</v>
      </c>
      <c r="AA169" s="777"/>
      <c r="AB169" s="778"/>
      <c r="AC169" s="637"/>
      <c r="AD169" s="637">
        <f t="shared" si="478"/>
        <v>30000</v>
      </c>
      <c r="AE169" s="638">
        <f t="shared" si="475"/>
        <v>30000</v>
      </c>
      <c r="AF169" s="646"/>
      <c r="AG169" s="637"/>
      <c r="AH169" s="637"/>
      <c r="AI169" s="637"/>
      <c r="AJ169" s="637"/>
      <c r="AK169" s="637"/>
      <c r="AL169" s="637">
        <f t="shared" ref="AL169:AL171" si="492">SUM(AG169:AK169)</f>
        <v>0</v>
      </c>
      <c r="AM169" s="819">
        <f t="shared" si="395"/>
        <v>0</v>
      </c>
      <c r="AN169" s="637"/>
      <c r="AO169" s="637">
        <f>+AD169*100%</f>
        <v>30000</v>
      </c>
      <c r="AP169" s="637"/>
      <c r="AQ169" s="637"/>
      <c r="AR169" s="637"/>
      <c r="AS169" s="637">
        <f t="shared" ref="AS169:AS171" si="493">SUM(AN169:AR169)</f>
        <v>30000</v>
      </c>
      <c r="AT169" s="819"/>
      <c r="AU169" s="637">
        <f t="shared" si="397"/>
        <v>0</v>
      </c>
      <c r="AV169" s="637">
        <f t="shared" si="398"/>
        <v>30000</v>
      </c>
      <c r="AW169" s="637">
        <f t="shared" si="399"/>
        <v>0</v>
      </c>
      <c r="AX169" s="637">
        <f t="shared" si="400"/>
        <v>0</v>
      </c>
      <c r="AY169" s="637">
        <f t="shared" si="401"/>
        <v>0</v>
      </c>
      <c r="AZ169" s="637">
        <f t="shared" si="402"/>
        <v>30000</v>
      </c>
      <c r="BA169" s="774"/>
      <c r="BB169" s="637">
        <v>0</v>
      </c>
      <c r="BC169" s="637">
        <f>+($AC$169/60)*9</f>
        <v>0</v>
      </c>
      <c r="BD169" s="637">
        <f>+($AC$169/60)*12</f>
        <v>0</v>
      </c>
      <c r="BE169" s="637">
        <f>+($AC$169/60)*12</f>
        <v>0</v>
      </c>
      <c r="BF169" s="637">
        <f>+($AC$169/60)*12</f>
        <v>0</v>
      </c>
      <c r="BG169" s="637">
        <f>+AC169-BC169-BD169-BE169-BF169</f>
        <v>0</v>
      </c>
      <c r="BH169" s="637">
        <f t="shared" si="432"/>
        <v>0</v>
      </c>
      <c r="BI169" s="1549"/>
      <c r="BJ169" s="637">
        <f t="shared" si="482"/>
        <v>2000</v>
      </c>
      <c r="BK169" s="637">
        <f t="shared" si="483"/>
        <v>6000</v>
      </c>
      <c r="BL169" s="637">
        <f t="shared" si="484"/>
        <v>6000</v>
      </c>
      <c r="BM169" s="637">
        <f t="shared" si="485"/>
        <v>6000</v>
      </c>
      <c r="BN169" s="637">
        <f t="shared" si="486"/>
        <v>6000</v>
      </c>
      <c r="BO169" s="637">
        <f t="shared" si="487"/>
        <v>4000</v>
      </c>
      <c r="BP169" s="637">
        <f t="shared" si="434"/>
        <v>30000</v>
      </c>
      <c r="BR169" s="637">
        <f t="shared" si="405"/>
        <v>2000</v>
      </c>
      <c r="BS169" s="637">
        <f t="shared" si="406"/>
        <v>6000</v>
      </c>
      <c r="BT169" s="637">
        <f t="shared" si="407"/>
        <v>6000</v>
      </c>
      <c r="BU169" s="637">
        <f t="shared" si="408"/>
        <v>6000</v>
      </c>
      <c r="BV169" s="637">
        <f t="shared" si="409"/>
        <v>6000</v>
      </c>
      <c r="BW169" s="637">
        <f t="shared" si="410"/>
        <v>4000</v>
      </c>
      <c r="BX169" s="637">
        <f t="shared" si="411"/>
        <v>30000</v>
      </c>
      <c r="BZ169" s="1673"/>
      <c r="CA169" s="1674"/>
      <c r="CB169" s="1675">
        <f t="shared" si="339"/>
        <v>0</v>
      </c>
      <c r="CC169" s="1673">
        <f t="shared" si="340"/>
        <v>0</v>
      </c>
      <c r="CD169" s="1675">
        <f t="shared" si="341"/>
        <v>0</v>
      </c>
      <c r="CE169" s="1673">
        <f t="shared" si="342"/>
        <v>2000</v>
      </c>
      <c r="CF169" s="1675">
        <f t="shared" si="343"/>
        <v>-2000</v>
      </c>
    </row>
    <row r="170" spans="1:84" ht="15.75" customHeight="1" outlineLevel="1" x14ac:dyDescent="0.25">
      <c r="A170" s="538" t="s">
        <v>1120</v>
      </c>
      <c r="B170" s="536" t="s">
        <v>1044</v>
      </c>
      <c r="C170" s="536"/>
      <c r="D170" s="536"/>
      <c r="E170" s="646"/>
      <c r="F170" s="536"/>
      <c r="G170" s="295"/>
      <c r="H170" s="295"/>
      <c r="I170" s="632"/>
      <c r="J170" s="632"/>
      <c r="K170" s="632"/>
      <c r="L170" s="661"/>
      <c r="M170" s="646"/>
      <c r="N170" s="642" t="s">
        <v>733</v>
      </c>
      <c r="O170" s="580"/>
      <c r="P170" s="643"/>
      <c r="Q170" s="722"/>
      <c r="R170" s="653"/>
      <c r="S170" s="646"/>
      <c r="T170" s="634"/>
      <c r="U170" s="635"/>
      <c r="V170" s="651"/>
      <c r="W170" s="636"/>
      <c r="X170" s="636"/>
      <c r="Y170" s="635"/>
      <c r="Z170" s="637">
        <v>2000000</v>
      </c>
      <c r="AA170" s="777"/>
      <c r="AB170" s="778"/>
      <c r="AC170" s="637"/>
      <c r="AD170" s="637">
        <f t="shared" si="478"/>
        <v>2000000</v>
      </c>
      <c r="AE170" s="638">
        <f t="shared" si="475"/>
        <v>2000000</v>
      </c>
      <c r="AF170" s="646"/>
      <c r="AG170" s="637"/>
      <c r="AH170" s="637"/>
      <c r="AI170" s="637"/>
      <c r="AJ170" s="637"/>
      <c r="AK170" s="637"/>
      <c r="AL170" s="637">
        <f t="shared" si="492"/>
        <v>0</v>
      </c>
      <c r="AM170" s="819">
        <f t="shared" si="395"/>
        <v>0</v>
      </c>
      <c r="AN170" s="637"/>
      <c r="AO170" s="637">
        <f>+$AD$170*25%</f>
        <v>500000</v>
      </c>
      <c r="AP170" s="637">
        <f>+$AD$170*25%</f>
        <v>500000</v>
      </c>
      <c r="AQ170" s="637">
        <f>+$AD$170*25%</f>
        <v>500000</v>
      </c>
      <c r="AR170" s="637">
        <f>+$AD$170*25%</f>
        <v>500000</v>
      </c>
      <c r="AS170" s="637">
        <f t="shared" si="493"/>
        <v>2000000</v>
      </c>
      <c r="AT170" s="819"/>
      <c r="AU170" s="637">
        <f t="shared" si="397"/>
        <v>0</v>
      </c>
      <c r="AV170" s="637">
        <f t="shared" si="398"/>
        <v>500000</v>
      </c>
      <c r="AW170" s="637">
        <f t="shared" si="399"/>
        <v>500000</v>
      </c>
      <c r="AX170" s="637">
        <f t="shared" si="400"/>
        <v>500000</v>
      </c>
      <c r="AY170" s="637">
        <f t="shared" si="401"/>
        <v>500000</v>
      </c>
      <c r="AZ170" s="637">
        <f t="shared" si="402"/>
        <v>2000000</v>
      </c>
      <c r="BA170" s="774"/>
      <c r="BB170" s="637"/>
      <c r="BC170" s="637">
        <f>+$AC$170*20%</f>
        <v>0</v>
      </c>
      <c r="BD170" s="637">
        <f t="shared" ref="BD170:BG170" si="494">+$AC$170*20%</f>
        <v>0</v>
      </c>
      <c r="BE170" s="637">
        <f t="shared" si="494"/>
        <v>0</v>
      </c>
      <c r="BF170" s="637">
        <f t="shared" si="494"/>
        <v>0</v>
      </c>
      <c r="BG170" s="637">
        <f t="shared" si="494"/>
        <v>0</v>
      </c>
      <c r="BH170" s="637">
        <f t="shared" si="432"/>
        <v>0</v>
      </c>
      <c r="BI170" s="1549"/>
      <c r="BJ170" s="637"/>
      <c r="BK170" s="637">
        <f>+$AD$170/5</f>
        <v>400000</v>
      </c>
      <c r="BL170" s="637">
        <f t="shared" ref="BL170:BO170" si="495">+$AD$170/5</f>
        <v>400000</v>
      </c>
      <c r="BM170" s="637">
        <f t="shared" si="495"/>
        <v>400000</v>
      </c>
      <c r="BN170" s="637">
        <f t="shared" si="495"/>
        <v>400000</v>
      </c>
      <c r="BO170" s="637">
        <f t="shared" si="495"/>
        <v>400000</v>
      </c>
      <c r="BP170" s="637">
        <f t="shared" si="434"/>
        <v>2000000</v>
      </c>
      <c r="BR170" s="637">
        <f t="shared" si="405"/>
        <v>0</v>
      </c>
      <c r="BS170" s="637">
        <f t="shared" si="406"/>
        <v>400000</v>
      </c>
      <c r="BT170" s="637">
        <f t="shared" si="407"/>
        <v>400000</v>
      </c>
      <c r="BU170" s="637">
        <f t="shared" si="408"/>
        <v>400000</v>
      </c>
      <c r="BV170" s="637">
        <f t="shared" si="409"/>
        <v>400000</v>
      </c>
      <c r="BW170" s="637">
        <f t="shared" si="410"/>
        <v>400000</v>
      </c>
      <c r="BX170" s="637">
        <f t="shared" si="411"/>
        <v>2000000</v>
      </c>
      <c r="BZ170" s="1673"/>
      <c r="CA170" s="1674"/>
      <c r="CB170" s="1675">
        <f t="shared" si="339"/>
        <v>0</v>
      </c>
      <c r="CC170" s="1673">
        <f t="shared" si="340"/>
        <v>0</v>
      </c>
      <c r="CD170" s="1675">
        <f t="shared" si="341"/>
        <v>0</v>
      </c>
      <c r="CE170" s="1673">
        <f t="shared" si="342"/>
        <v>0</v>
      </c>
      <c r="CF170" s="1675">
        <f t="shared" si="343"/>
        <v>0</v>
      </c>
    </row>
    <row r="171" spans="1:84" ht="15.75" customHeight="1" outlineLevel="1" x14ac:dyDescent="0.25">
      <c r="A171" s="538" t="s">
        <v>1121</v>
      </c>
      <c r="B171" s="536" t="s">
        <v>1150</v>
      </c>
      <c r="C171" s="536"/>
      <c r="D171" s="536"/>
      <c r="E171" s="646"/>
      <c r="F171" s="536"/>
      <c r="G171" s="295"/>
      <c r="H171" s="295"/>
      <c r="I171" s="632"/>
      <c r="J171" s="632"/>
      <c r="K171" s="632"/>
      <c r="L171" s="661"/>
      <c r="M171" s="646"/>
      <c r="N171" s="642" t="s">
        <v>733</v>
      </c>
      <c r="O171" s="580"/>
      <c r="P171" s="643"/>
      <c r="Q171" s="722"/>
      <c r="R171" s="653"/>
      <c r="S171" s="646"/>
      <c r="T171" s="634"/>
      <c r="U171" s="635">
        <v>1</v>
      </c>
      <c r="V171" s="651"/>
      <c r="W171" s="636"/>
      <c r="X171" s="636"/>
      <c r="Y171" s="635">
        <f>1295000+1611600</f>
        <v>2906600</v>
      </c>
      <c r="Z171" s="637">
        <f>+Y171*U171</f>
        <v>2906600</v>
      </c>
      <c r="AA171" s="777"/>
      <c r="AB171" s="778"/>
      <c r="AC171" s="637">
        <v>1295000</v>
      </c>
      <c r="AD171" s="637">
        <v>1611600</v>
      </c>
      <c r="AE171" s="638">
        <f>SUM(AC171:AD171)</f>
        <v>2906600</v>
      </c>
      <c r="AF171" s="646"/>
      <c r="AG171" s="637">
        <f>$AC$171/5</f>
        <v>259000</v>
      </c>
      <c r="AH171" s="637">
        <f t="shared" ref="AH171:AK171" si="496">$AC$171/5</f>
        <v>259000</v>
      </c>
      <c r="AI171" s="637">
        <f t="shared" si="496"/>
        <v>259000</v>
      </c>
      <c r="AJ171" s="637">
        <f t="shared" si="496"/>
        <v>259000</v>
      </c>
      <c r="AK171" s="637">
        <f t="shared" si="496"/>
        <v>259000</v>
      </c>
      <c r="AL171" s="637">
        <f t="shared" si="492"/>
        <v>1295000</v>
      </c>
      <c r="AM171" s="819">
        <f t="shared" si="395"/>
        <v>0</v>
      </c>
      <c r="AN171" s="637">
        <f>$AD$171/5</f>
        <v>322320</v>
      </c>
      <c r="AO171" s="637">
        <f t="shared" ref="AO171:AR171" si="497">$AD$171/5</f>
        <v>322320</v>
      </c>
      <c r="AP171" s="637">
        <f t="shared" si="497"/>
        <v>322320</v>
      </c>
      <c r="AQ171" s="637">
        <f t="shared" si="497"/>
        <v>322320</v>
      </c>
      <c r="AR171" s="637">
        <f t="shared" si="497"/>
        <v>322320</v>
      </c>
      <c r="AS171" s="637">
        <f t="shared" si="493"/>
        <v>1611600</v>
      </c>
      <c r="AT171" s="819"/>
      <c r="AU171" s="637">
        <f t="shared" si="397"/>
        <v>581320</v>
      </c>
      <c r="AV171" s="637">
        <f t="shared" si="398"/>
        <v>581320</v>
      </c>
      <c r="AW171" s="637">
        <f t="shared" si="399"/>
        <v>581320</v>
      </c>
      <c r="AX171" s="637">
        <f t="shared" si="400"/>
        <v>581320</v>
      </c>
      <c r="AY171" s="637">
        <f t="shared" si="401"/>
        <v>581320</v>
      </c>
      <c r="AZ171" s="637">
        <f t="shared" si="402"/>
        <v>2906600</v>
      </c>
      <c r="BA171" s="774"/>
      <c r="BB171" s="637"/>
      <c r="BC171" s="637">
        <f>+$AC$171/5</f>
        <v>259000</v>
      </c>
      <c r="BD171" s="637">
        <f t="shared" ref="BD171:BG171" si="498">+$AC$171/5</f>
        <v>259000</v>
      </c>
      <c r="BE171" s="637">
        <f t="shared" si="498"/>
        <v>259000</v>
      </c>
      <c r="BF171" s="637">
        <f t="shared" si="498"/>
        <v>259000</v>
      </c>
      <c r="BG171" s="637">
        <f t="shared" si="498"/>
        <v>259000</v>
      </c>
      <c r="BH171" s="637">
        <f t="shared" si="432"/>
        <v>1295000</v>
      </c>
      <c r="BI171" s="1549"/>
      <c r="BJ171" s="637"/>
      <c r="BK171" s="637">
        <f>+$AD$171/5</f>
        <v>322320</v>
      </c>
      <c r="BL171" s="637">
        <f t="shared" ref="BL171:BO171" si="499">+$AD$171/5</f>
        <v>322320</v>
      </c>
      <c r="BM171" s="637">
        <f t="shared" si="499"/>
        <v>322320</v>
      </c>
      <c r="BN171" s="637">
        <f t="shared" si="499"/>
        <v>322320</v>
      </c>
      <c r="BO171" s="637">
        <f t="shared" si="499"/>
        <v>322320</v>
      </c>
      <c r="BP171" s="637">
        <f t="shared" si="434"/>
        <v>1611600</v>
      </c>
      <c r="BR171" s="637">
        <f t="shared" si="405"/>
        <v>0</v>
      </c>
      <c r="BS171" s="637">
        <f t="shared" si="406"/>
        <v>581320</v>
      </c>
      <c r="BT171" s="637">
        <f t="shared" si="407"/>
        <v>581320</v>
      </c>
      <c r="BU171" s="637">
        <f t="shared" si="408"/>
        <v>581320</v>
      </c>
      <c r="BV171" s="637">
        <f t="shared" si="409"/>
        <v>581320</v>
      </c>
      <c r="BW171" s="637">
        <f t="shared" si="410"/>
        <v>581320</v>
      </c>
      <c r="BX171" s="637">
        <f t="shared" si="411"/>
        <v>2906600</v>
      </c>
      <c r="BZ171" s="1673"/>
      <c r="CA171" s="1674"/>
      <c r="CB171" s="1675">
        <f t="shared" si="339"/>
        <v>0</v>
      </c>
      <c r="CC171" s="1673">
        <f t="shared" si="340"/>
        <v>0</v>
      </c>
      <c r="CD171" s="1675">
        <f t="shared" si="341"/>
        <v>0</v>
      </c>
      <c r="CE171" s="1673">
        <f t="shared" si="342"/>
        <v>0</v>
      </c>
      <c r="CF171" s="1675">
        <f t="shared" si="343"/>
        <v>0</v>
      </c>
    </row>
    <row r="172" spans="1:84" s="685" customFormat="1" ht="15.75" customHeight="1" outlineLevel="1" x14ac:dyDescent="0.25">
      <c r="A172" s="674" t="s">
        <v>1121</v>
      </c>
      <c r="B172" s="258" t="s">
        <v>756</v>
      </c>
      <c r="C172" s="258"/>
      <c r="D172" s="258"/>
      <c r="E172" s="1592"/>
      <c r="F172" s="675"/>
      <c r="G172" s="676"/>
      <c r="H172" s="677"/>
      <c r="I172" s="676"/>
      <c r="J172" s="677"/>
      <c r="K172" s="676"/>
      <c r="L172" s="678"/>
      <c r="M172" s="785"/>
      <c r="N172" s="679"/>
      <c r="O172" s="679"/>
      <c r="P172" s="675"/>
      <c r="Q172" s="786"/>
      <c r="R172" s="679"/>
      <c r="S172" s="785"/>
      <c r="T172" s="680"/>
      <c r="U172" s="681"/>
      <c r="V172" s="682"/>
      <c r="W172" s="683"/>
      <c r="X172" s="683"/>
      <c r="Y172" s="681"/>
      <c r="Z172" s="684">
        <f>SUM(Z173:Z175)</f>
        <v>236400</v>
      </c>
      <c r="AA172" s="787"/>
      <c r="AB172" s="788"/>
      <c r="AC172" s="684">
        <f>SUM(AC173:AC175)</f>
        <v>0</v>
      </c>
      <c r="AD172" s="684">
        <f t="shared" ref="AD172:AE172" si="500">SUM(AD173:AD175)</f>
        <v>236400</v>
      </c>
      <c r="AE172" s="684">
        <f t="shared" si="500"/>
        <v>236400</v>
      </c>
      <c r="AF172" s="785"/>
      <c r="AG172" s="684">
        <f>SUM(AG173:AG175)</f>
        <v>0</v>
      </c>
      <c r="AH172" s="684">
        <f t="shared" ref="AH172:AK172" si="501">SUM(AH173:AH175)</f>
        <v>0</v>
      </c>
      <c r="AI172" s="684">
        <f t="shared" si="501"/>
        <v>0</v>
      </c>
      <c r="AJ172" s="684">
        <f t="shared" si="501"/>
        <v>0</v>
      </c>
      <c r="AK172" s="684">
        <f t="shared" si="501"/>
        <v>0</v>
      </c>
      <c r="AL172" s="684">
        <f t="shared" si="479"/>
        <v>0</v>
      </c>
      <c r="AM172" s="819">
        <f t="shared" si="395"/>
        <v>0</v>
      </c>
      <c r="AN172" s="684">
        <f>SUM(AN173:AN175)</f>
        <v>78600</v>
      </c>
      <c r="AO172" s="684">
        <f t="shared" ref="AO172:AR172" si="502">SUM(AO173:AO175)</f>
        <v>78600</v>
      </c>
      <c r="AP172" s="684">
        <f t="shared" si="502"/>
        <v>26400</v>
      </c>
      <c r="AQ172" s="684">
        <f t="shared" si="502"/>
        <v>26400</v>
      </c>
      <c r="AR172" s="684">
        <f t="shared" si="502"/>
        <v>26400</v>
      </c>
      <c r="AS172" s="684">
        <f t="shared" ref="AS172:AS177" si="503">SUM(AN172:AR172)</f>
        <v>236400</v>
      </c>
      <c r="AT172" s="819"/>
      <c r="AU172" s="684">
        <f t="shared" si="397"/>
        <v>78600</v>
      </c>
      <c r="AV172" s="684">
        <f t="shared" si="398"/>
        <v>78600</v>
      </c>
      <c r="AW172" s="684">
        <f t="shared" si="399"/>
        <v>26400</v>
      </c>
      <c r="AX172" s="684">
        <f t="shared" si="400"/>
        <v>26400</v>
      </c>
      <c r="AY172" s="684">
        <f t="shared" si="401"/>
        <v>26400</v>
      </c>
      <c r="AZ172" s="684">
        <f t="shared" si="402"/>
        <v>236400</v>
      </c>
      <c r="BA172" s="774"/>
      <c r="BB172" s="684">
        <f t="shared" ref="BB172:BG172" si="504">SUM(BB173:BB175)</f>
        <v>0</v>
      </c>
      <c r="BC172" s="684">
        <f t="shared" si="504"/>
        <v>0</v>
      </c>
      <c r="BD172" s="684">
        <f t="shared" si="504"/>
        <v>0</v>
      </c>
      <c r="BE172" s="684">
        <f t="shared" si="504"/>
        <v>0</v>
      </c>
      <c r="BF172" s="684">
        <f t="shared" si="504"/>
        <v>0</v>
      </c>
      <c r="BG172" s="684">
        <f t="shared" si="504"/>
        <v>0</v>
      </c>
      <c r="BH172" s="684">
        <f t="shared" si="432"/>
        <v>0</v>
      </c>
      <c r="BI172" s="1549"/>
      <c r="BJ172" s="684">
        <f t="shared" ref="BJ172:BO172" si="505">SUM(BJ173:BJ175)</f>
        <v>20960</v>
      </c>
      <c r="BK172" s="684">
        <f t="shared" si="505"/>
        <v>62880</v>
      </c>
      <c r="BL172" s="684">
        <f t="shared" si="505"/>
        <v>62880</v>
      </c>
      <c r="BM172" s="684">
        <f t="shared" si="505"/>
        <v>36880</v>
      </c>
      <c r="BN172" s="684">
        <f t="shared" si="505"/>
        <v>31680</v>
      </c>
      <c r="BO172" s="684">
        <f t="shared" si="505"/>
        <v>21120</v>
      </c>
      <c r="BP172" s="684">
        <f t="shared" ref="BP172:BP192" si="506">SUM(BJ172:BO172)</f>
        <v>236400</v>
      </c>
      <c r="BQ172" s="1175"/>
      <c r="BR172" s="684">
        <f t="shared" si="405"/>
        <v>20960</v>
      </c>
      <c r="BS172" s="684">
        <f t="shared" si="406"/>
        <v>62880</v>
      </c>
      <c r="BT172" s="684">
        <f t="shared" si="407"/>
        <v>62880</v>
      </c>
      <c r="BU172" s="684">
        <f t="shared" si="408"/>
        <v>36880</v>
      </c>
      <c r="BV172" s="684">
        <f t="shared" si="409"/>
        <v>31680</v>
      </c>
      <c r="BW172" s="684">
        <f t="shared" si="410"/>
        <v>21120</v>
      </c>
      <c r="BX172" s="684">
        <f t="shared" si="411"/>
        <v>236400</v>
      </c>
      <c r="BZ172" s="1689">
        <f t="shared" ref="BZ172:CA172" si="507">SUM(BZ173:BZ175)</f>
        <v>0</v>
      </c>
      <c r="CA172" s="684">
        <f t="shared" si="507"/>
        <v>0</v>
      </c>
      <c r="CB172" s="1690">
        <f t="shared" si="339"/>
        <v>0</v>
      </c>
      <c r="CC172" s="1689">
        <f t="shared" si="340"/>
        <v>0</v>
      </c>
      <c r="CD172" s="1690">
        <f t="shared" si="341"/>
        <v>0</v>
      </c>
      <c r="CE172" s="1689">
        <f t="shared" si="342"/>
        <v>20960</v>
      </c>
      <c r="CF172" s="1690">
        <f t="shared" si="343"/>
        <v>-20960</v>
      </c>
    </row>
    <row r="173" spans="1:84" s="602" customFormat="1" ht="15.75" customHeight="1" outlineLevel="1" x14ac:dyDescent="0.25">
      <c r="A173" s="538" t="s">
        <v>1122</v>
      </c>
      <c r="B173" s="251" t="s">
        <v>771</v>
      </c>
      <c r="C173" s="251"/>
      <c r="D173" s="251"/>
      <c r="E173" s="251"/>
      <c r="F173" s="646"/>
      <c r="G173" s="295" t="s">
        <v>780</v>
      </c>
      <c r="H173" s="295" t="s">
        <v>780</v>
      </c>
      <c r="I173" s="696"/>
      <c r="J173" s="696"/>
      <c r="K173" s="696"/>
      <c r="L173" s="640"/>
      <c r="M173" s="646"/>
      <c r="N173" s="642" t="s">
        <v>153</v>
      </c>
      <c r="O173" s="580" t="s">
        <v>13</v>
      </c>
      <c r="P173" s="643" t="s">
        <v>726</v>
      </c>
      <c r="Q173" s="722">
        <v>27</v>
      </c>
      <c r="R173" s="653"/>
      <c r="S173" s="646"/>
      <c r="T173" s="634" t="s">
        <v>647</v>
      </c>
      <c r="U173" s="635">
        <v>1</v>
      </c>
      <c r="V173" s="644">
        <v>24</v>
      </c>
      <c r="W173" s="636"/>
      <c r="X173" s="636"/>
      <c r="Y173" s="635">
        <v>4350</v>
      </c>
      <c r="Z173" s="637">
        <f>+V173*Y173</f>
        <v>104400</v>
      </c>
      <c r="AA173" s="791"/>
      <c r="AB173" s="778"/>
      <c r="AC173" s="637"/>
      <c r="AD173" s="637">
        <f t="shared" ref="AD173:AD175" si="508">+Z173</f>
        <v>104400</v>
      </c>
      <c r="AE173" s="637">
        <f t="shared" si="475"/>
        <v>104400</v>
      </c>
      <c r="AF173" s="646"/>
      <c r="AG173" s="637">
        <f>+$AC$173/2</f>
        <v>0</v>
      </c>
      <c r="AH173" s="637">
        <f>+$AC$173/2</f>
        <v>0</v>
      </c>
      <c r="AI173" s="637"/>
      <c r="AJ173" s="637"/>
      <c r="AK173" s="637"/>
      <c r="AL173" s="637">
        <f t="shared" si="479"/>
        <v>0</v>
      </c>
      <c r="AM173" s="819">
        <f t="shared" si="395"/>
        <v>0</v>
      </c>
      <c r="AN173" s="637">
        <f>+$AD$173/2</f>
        <v>52200</v>
      </c>
      <c r="AO173" s="637">
        <f>+$AD$173/2</f>
        <v>52200</v>
      </c>
      <c r="AP173" s="637"/>
      <c r="AQ173" s="637"/>
      <c r="AR173" s="637"/>
      <c r="AS173" s="637">
        <f t="shared" si="503"/>
        <v>104400</v>
      </c>
      <c r="AT173" s="819"/>
      <c r="AU173" s="637">
        <f t="shared" si="397"/>
        <v>52200</v>
      </c>
      <c r="AV173" s="637">
        <f t="shared" si="398"/>
        <v>52200</v>
      </c>
      <c r="AW173" s="637">
        <f t="shared" si="399"/>
        <v>0</v>
      </c>
      <c r="AX173" s="637">
        <f t="shared" si="400"/>
        <v>0</v>
      </c>
      <c r="AY173" s="637">
        <f t="shared" si="401"/>
        <v>0</v>
      </c>
      <c r="AZ173" s="637">
        <f t="shared" si="402"/>
        <v>104400</v>
      </c>
      <c r="BA173" s="774"/>
      <c r="BB173" s="637">
        <f>+($AC$173/30)*2</f>
        <v>0</v>
      </c>
      <c r="BC173" s="637">
        <f>+($AC$173/30)*12</f>
        <v>0</v>
      </c>
      <c r="BD173" s="637">
        <f>+($AC$173/30)*12</f>
        <v>0</v>
      </c>
      <c r="BE173" s="637">
        <f>+($AC$173/30)*4</f>
        <v>0</v>
      </c>
      <c r="BF173" s="637"/>
      <c r="BG173" s="637"/>
      <c r="BH173" s="637">
        <f t="shared" si="432"/>
        <v>0</v>
      </c>
      <c r="BI173" s="1549"/>
      <c r="BJ173" s="637">
        <f>+(AD173/30)*4</f>
        <v>13920</v>
      </c>
      <c r="BK173" s="637">
        <f>+(AD173/30)*12</f>
        <v>41760</v>
      </c>
      <c r="BL173" s="637">
        <f>+(AD173/30)*12</f>
        <v>41760</v>
      </c>
      <c r="BM173" s="637">
        <f>+(AD173/30)*2</f>
        <v>6960</v>
      </c>
      <c r="BN173" s="637"/>
      <c r="BO173" s="637"/>
      <c r="BP173" s="637">
        <f t="shared" si="506"/>
        <v>104400</v>
      </c>
      <c r="BR173" s="637">
        <f t="shared" si="405"/>
        <v>13920</v>
      </c>
      <c r="BS173" s="637">
        <f t="shared" si="406"/>
        <v>41760</v>
      </c>
      <c r="BT173" s="637">
        <f t="shared" si="407"/>
        <v>41760</v>
      </c>
      <c r="BU173" s="637">
        <f t="shared" si="408"/>
        <v>6960</v>
      </c>
      <c r="BV173" s="637">
        <f t="shared" si="409"/>
        <v>0</v>
      </c>
      <c r="BW173" s="637">
        <f t="shared" si="410"/>
        <v>0</v>
      </c>
      <c r="BX173" s="637">
        <f t="shared" si="411"/>
        <v>104400</v>
      </c>
      <c r="BZ173" s="1673"/>
      <c r="CA173" s="1674"/>
      <c r="CB173" s="1675">
        <f t="shared" si="339"/>
        <v>0</v>
      </c>
      <c r="CC173" s="1673">
        <f t="shared" si="340"/>
        <v>0</v>
      </c>
      <c r="CD173" s="1675">
        <f t="shared" si="341"/>
        <v>0</v>
      </c>
      <c r="CE173" s="1673">
        <f t="shared" si="342"/>
        <v>13920</v>
      </c>
      <c r="CF173" s="1675">
        <f t="shared" si="343"/>
        <v>-13920</v>
      </c>
    </row>
    <row r="174" spans="1:84" s="602" customFormat="1" ht="15.75" customHeight="1" outlineLevel="1" x14ac:dyDescent="0.25">
      <c r="A174" s="538" t="s">
        <v>1123</v>
      </c>
      <c r="B174" s="251" t="s">
        <v>770</v>
      </c>
      <c r="C174" s="251"/>
      <c r="D174" s="251"/>
      <c r="E174" s="251"/>
      <c r="F174" s="646"/>
      <c r="G174" s="696"/>
      <c r="H174" s="696"/>
      <c r="I174" s="295" t="s">
        <v>780</v>
      </c>
      <c r="J174" s="295" t="s">
        <v>780</v>
      </c>
      <c r="K174" s="295" t="s">
        <v>780</v>
      </c>
      <c r="L174" s="640"/>
      <c r="M174" s="646"/>
      <c r="N174" s="642" t="s">
        <v>17</v>
      </c>
      <c r="O174" s="580" t="s">
        <v>13</v>
      </c>
      <c r="P174" s="643" t="s">
        <v>726</v>
      </c>
      <c r="Q174" s="722">
        <v>27</v>
      </c>
      <c r="R174" s="653"/>
      <c r="S174" s="646"/>
      <c r="T174" s="634" t="s">
        <v>647</v>
      </c>
      <c r="U174" s="635">
        <v>1</v>
      </c>
      <c r="V174" s="644">
        <v>36</v>
      </c>
      <c r="W174" s="636"/>
      <c r="X174" s="636"/>
      <c r="Y174" s="635">
        <v>2200</v>
      </c>
      <c r="Z174" s="637">
        <f>+V174*Y174</f>
        <v>79200</v>
      </c>
      <c r="AA174" s="791"/>
      <c r="AB174" s="778"/>
      <c r="AC174" s="637"/>
      <c r="AD174" s="637">
        <f t="shared" si="508"/>
        <v>79200</v>
      </c>
      <c r="AE174" s="637">
        <f t="shared" si="475"/>
        <v>79200</v>
      </c>
      <c r="AF174" s="646"/>
      <c r="AG174" s="637"/>
      <c r="AH174" s="637"/>
      <c r="AI174" s="637">
        <f>+$AC$174/3</f>
        <v>0</v>
      </c>
      <c r="AJ174" s="637">
        <f t="shared" ref="AJ174:AK174" si="509">+$AC$174/3</f>
        <v>0</v>
      </c>
      <c r="AK174" s="637">
        <f t="shared" si="509"/>
        <v>0</v>
      </c>
      <c r="AL174" s="637">
        <f t="shared" si="479"/>
        <v>0</v>
      </c>
      <c r="AM174" s="819">
        <f t="shared" si="395"/>
        <v>0</v>
      </c>
      <c r="AN174" s="637"/>
      <c r="AO174" s="637"/>
      <c r="AP174" s="637">
        <f>+$AD$174/3</f>
        <v>26400</v>
      </c>
      <c r="AQ174" s="637">
        <f>+$AD$174/3</f>
        <v>26400</v>
      </c>
      <c r="AR174" s="637">
        <f>+$AD$174/3</f>
        <v>26400</v>
      </c>
      <c r="AS174" s="637">
        <f t="shared" si="503"/>
        <v>79200</v>
      </c>
      <c r="AT174" s="819"/>
      <c r="AU174" s="637">
        <f t="shared" si="397"/>
        <v>0</v>
      </c>
      <c r="AV174" s="637">
        <f t="shared" si="398"/>
        <v>0</v>
      </c>
      <c r="AW174" s="637">
        <f t="shared" si="399"/>
        <v>26400</v>
      </c>
      <c r="AX174" s="637">
        <f t="shared" si="400"/>
        <v>26400</v>
      </c>
      <c r="AY174" s="637">
        <f t="shared" si="401"/>
        <v>26400</v>
      </c>
      <c r="AZ174" s="637">
        <f t="shared" si="402"/>
        <v>79200</v>
      </c>
      <c r="BA174" s="774"/>
      <c r="BB174" s="637"/>
      <c r="BC174" s="637"/>
      <c r="BD174" s="637"/>
      <c r="BE174" s="637">
        <f>+($AC$174/30)*8</f>
        <v>0</v>
      </c>
      <c r="BF174" s="637">
        <f>+($AC$174/30)*12</f>
        <v>0</v>
      </c>
      <c r="BG174" s="637">
        <f>+AC174-BE174-BF174</f>
        <v>0</v>
      </c>
      <c r="BH174" s="637">
        <f t="shared" si="432"/>
        <v>0</v>
      </c>
      <c r="BI174" s="1549"/>
      <c r="BJ174" s="637"/>
      <c r="BK174" s="637"/>
      <c r="BL174" s="637"/>
      <c r="BM174" s="637">
        <f>+($AD$174/30)*10</f>
        <v>26400</v>
      </c>
      <c r="BN174" s="637">
        <f>+($AD$174/30)*12</f>
        <v>31680</v>
      </c>
      <c r="BO174" s="637">
        <f>+($AD$174/30)*8</f>
        <v>21120</v>
      </c>
      <c r="BP174" s="637">
        <f t="shared" si="506"/>
        <v>79200</v>
      </c>
      <c r="BR174" s="637">
        <f t="shared" si="405"/>
        <v>0</v>
      </c>
      <c r="BS174" s="637">
        <f t="shared" si="406"/>
        <v>0</v>
      </c>
      <c r="BT174" s="637">
        <f t="shared" si="407"/>
        <v>0</v>
      </c>
      <c r="BU174" s="637">
        <f t="shared" si="408"/>
        <v>26400</v>
      </c>
      <c r="BV174" s="637">
        <f t="shared" si="409"/>
        <v>31680</v>
      </c>
      <c r="BW174" s="637">
        <f t="shared" si="410"/>
        <v>21120</v>
      </c>
      <c r="BX174" s="637">
        <f t="shared" si="411"/>
        <v>79200</v>
      </c>
      <c r="BZ174" s="1673"/>
      <c r="CA174" s="1674"/>
      <c r="CB174" s="1675">
        <f t="shared" si="339"/>
        <v>0</v>
      </c>
      <c r="CC174" s="1673">
        <f t="shared" si="340"/>
        <v>0</v>
      </c>
      <c r="CD174" s="1675">
        <f t="shared" si="341"/>
        <v>0</v>
      </c>
      <c r="CE174" s="1673">
        <f t="shared" si="342"/>
        <v>0</v>
      </c>
      <c r="CF174" s="1675">
        <f t="shared" si="343"/>
        <v>0</v>
      </c>
    </row>
    <row r="175" spans="1:84" s="602" customFormat="1" ht="15.75" customHeight="1" outlineLevel="1" x14ac:dyDescent="0.25">
      <c r="A175" s="538" t="s">
        <v>1124</v>
      </c>
      <c r="B175" s="251" t="s">
        <v>772</v>
      </c>
      <c r="C175" s="251"/>
      <c r="D175" s="251"/>
      <c r="E175" s="251"/>
      <c r="F175" s="646"/>
      <c r="G175" s="295" t="s">
        <v>780</v>
      </c>
      <c r="H175" s="295" t="s">
        <v>780</v>
      </c>
      <c r="I175" s="696"/>
      <c r="J175" s="696"/>
      <c r="K175" s="696"/>
      <c r="L175" s="640"/>
      <c r="M175" s="646"/>
      <c r="N175" s="642" t="s">
        <v>153</v>
      </c>
      <c r="O175" s="580" t="s">
        <v>13</v>
      </c>
      <c r="P175" s="643" t="s">
        <v>726</v>
      </c>
      <c r="Q175" s="722">
        <v>28</v>
      </c>
      <c r="R175" s="653"/>
      <c r="S175" s="646"/>
      <c r="T175" s="634" t="s">
        <v>647</v>
      </c>
      <c r="U175" s="635">
        <v>1</v>
      </c>
      <c r="V175" s="644">
        <v>24</v>
      </c>
      <c r="W175" s="636"/>
      <c r="X175" s="636"/>
      <c r="Y175" s="635">
        <v>2200</v>
      </c>
      <c r="Z175" s="637">
        <f>+V175*Y175</f>
        <v>52800</v>
      </c>
      <c r="AA175" s="791"/>
      <c r="AB175" s="778"/>
      <c r="AC175" s="637"/>
      <c r="AD175" s="637">
        <f t="shared" si="508"/>
        <v>52800</v>
      </c>
      <c r="AE175" s="637">
        <f t="shared" si="475"/>
        <v>52800</v>
      </c>
      <c r="AF175" s="646"/>
      <c r="AG175" s="637">
        <f>+$AC$175/2</f>
        <v>0</v>
      </c>
      <c r="AH175" s="637">
        <f>+$AC$175/2</f>
        <v>0</v>
      </c>
      <c r="AI175" s="637"/>
      <c r="AJ175" s="637"/>
      <c r="AK175" s="637"/>
      <c r="AL175" s="637">
        <f t="shared" si="479"/>
        <v>0</v>
      </c>
      <c r="AM175" s="819">
        <f t="shared" si="395"/>
        <v>0</v>
      </c>
      <c r="AN175" s="637">
        <f>+$AD$175/2</f>
        <v>26400</v>
      </c>
      <c r="AO175" s="637">
        <f>+$AD$175/2</f>
        <v>26400</v>
      </c>
      <c r="AP175" s="637"/>
      <c r="AQ175" s="637"/>
      <c r="AR175" s="637"/>
      <c r="AS175" s="637">
        <f t="shared" si="503"/>
        <v>52800</v>
      </c>
      <c r="AT175" s="819"/>
      <c r="AU175" s="637">
        <f t="shared" si="397"/>
        <v>26400</v>
      </c>
      <c r="AV175" s="637">
        <f t="shared" si="398"/>
        <v>26400</v>
      </c>
      <c r="AW175" s="637">
        <f t="shared" si="399"/>
        <v>0</v>
      </c>
      <c r="AX175" s="637">
        <f t="shared" si="400"/>
        <v>0</v>
      </c>
      <c r="AY175" s="637">
        <f t="shared" si="401"/>
        <v>0</v>
      </c>
      <c r="AZ175" s="637">
        <f t="shared" si="402"/>
        <v>52800</v>
      </c>
      <c r="BA175" s="774"/>
      <c r="BB175" s="637">
        <f>+($AC$175/30)*2</f>
        <v>0</v>
      </c>
      <c r="BC175" s="637">
        <f>+($AC$175/30)*12</f>
        <v>0</v>
      </c>
      <c r="BD175" s="637">
        <f>+($AC$175/30)*12</f>
        <v>0</v>
      </c>
      <c r="BE175" s="637">
        <f>+($AC$175/30)*4</f>
        <v>0</v>
      </c>
      <c r="BF175" s="637"/>
      <c r="BG175" s="637"/>
      <c r="BH175" s="637">
        <f t="shared" si="432"/>
        <v>0</v>
      </c>
      <c r="BI175" s="1549"/>
      <c r="BJ175" s="637">
        <f>+(AD175/30)*4</f>
        <v>7040</v>
      </c>
      <c r="BK175" s="637">
        <f>+(AD175/30)*12</f>
        <v>21120</v>
      </c>
      <c r="BL175" s="637">
        <f>+(AD175/30)*12</f>
        <v>21120</v>
      </c>
      <c r="BM175" s="637">
        <f>+(AD175/30)*2</f>
        <v>3520</v>
      </c>
      <c r="BN175" s="637"/>
      <c r="BO175" s="637"/>
      <c r="BP175" s="637">
        <f t="shared" si="506"/>
        <v>52800</v>
      </c>
      <c r="BR175" s="637">
        <f t="shared" si="405"/>
        <v>7040</v>
      </c>
      <c r="BS175" s="637">
        <f t="shared" si="406"/>
        <v>21120</v>
      </c>
      <c r="BT175" s="637">
        <f t="shared" si="407"/>
        <v>21120</v>
      </c>
      <c r="BU175" s="637">
        <f t="shared" si="408"/>
        <v>3520</v>
      </c>
      <c r="BV175" s="637">
        <f t="shared" si="409"/>
        <v>0</v>
      </c>
      <c r="BW175" s="637">
        <f t="shared" si="410"/>
        <v>0</v>
      </c>
      <c r="BX175" s="637">
        <f t="shared" si="411"/>
        <v>52800</v>
      </c>
      <c r="BZ175" s="1673"/>
      <c r="CA175" s="1674"/>
      <c r="CB175" s="1675">
        <f t="shared" si="339"/>
        <v>0</v>
      </c>
      <c r="CC175" s="1673">
        <f t="shared" si="340"/>
        <v>0</v>
      </c>
      <c r="CD175" s="1675">
        <f t="shared" si="341"/>
        <v>0</v>
      </c>
      <c r="CE175" s="1673">
        <f t="shared" si="342"/>
        <v>7040</v>
      </c>
      <c r="CF175" s="1675">
        <f t="shared" si="343"/>
        <v>-7040</v>
      </c>
    </row>
    <row r="176" spans="1:84" s="602" customFormat="1" ht="15.75" customHeight="1" outlineLevel="1" collapsed="1" x14ac:dyDescent="0.25">
      <c r="A176" s="538" t="s">
        <v>1125</v>
      </c>
      <c r="B176" s="111" t="s">
        <v>874</v>
      </c>
      <c r="C176" s="111"/>
      <c r="D176" s="111"/>
      <c r="E176" s="111"/>
      <c r="F176" s="639"/>
      <c r="G176" s="295" t="s">
        <v>780</v>
      </c>
      <c r="H176" s="295" t="s">
        <v>780</v>
      </c>
      <c r="I176" s="295" t="s">
        <v>780</v>
      </c>
      <c r="J176" s="295" t="s">
        <v>780</v>
      </c>
      <c r="K176" s="295" t="s">
        <v>780</v>
      </c>
      <c r="L176" s="646"/>
      <c r="M176" s="646"/>
      <c r="N176" s="642" t="s">
        <v>141</v>
      </c>
      <c r="O176" s="580" t="s">
        <v>13</v>
      </c>
      <c r="P176" s="643" t="s">
        <v>176</v>
      </c>
      <c r="Q176" s="640">
        <f>+'9.3.2_Det. PA'!F48</f>
        <v>8</v>
      </c>
      <c r="R176" s="653"/>
      <c r="S176" s="646"/>
      <c r="T176" s="634" t="s">
        <v>300</v>
      </c>
      <c r="U176" s="644">
        <v>1</v>
      </c>
      <c r="V176" s="644"/>
      <c r="W176" s="636"/>
      <c r="X176" s="636"/>
      <c r="Y176" s="635">
        <f>70000+(1000*60)</f>
        <v>130000</v>
      </c>
      <c r="Z176" s="637">
        <f>+U176*Y176</f>
        <v>130000</v>
      </c>
      <c r="AA176" s="637"/>
      <c r="AB176" s="778"/>
      <c r="AC176" s="637">
        <f t="shared" ref="AC176" si="510">+Z176</f>
        <v>130000</v>
      </c>
      <c r="AD176" s="637"/>
      <c r="AE176" s="637">
        <f t="shared" si="475"/>
        <v>130000</v>
      </c>
      <c r="AF176" s="646"/>
      <c r="AG176" s="637">
        <f>+$AC$176/5</f>
        <v>26000</v>
      </c>
      <c r="AH176" s="637">
        <f t="shared" ref="AH176:AK176" si="511">+$AC$176/5</f>
        <v>26000</v>
      </c>
      <c r="AI176" s="637">
        <f t="shared" si="511"/>
        <v>26000</v>
      </c>
      <c r="AJ176" s="637">
        <f t="shared" si="511"/>
        <v>26000</v>
      </c>
      <c r="AK176" s="637">
        <f t="shared" si="511"/>
        <v>26000</v>
      </c>
      <c r="AL176" s="637">
        <f t="shared" si="479"/>
        <v>130000</v>
      </c>
      <c r="AM176" s="819">
        <f t="shared" si="395"/>
        <v>0</v>
      </c>
      <c r="AN176" s="637"/>
      <c r="AO176" s="637"/>
      <c r="AP176" s="637"/>
      <c r="AQ176" s="637"/>
      <c r="AR176" s="637"/>
      <c r="AS176" s="637">
        <f t="shared" si="503"/>
        <v>0</v>
      </c>
      <c r="AT176" s="819"/>
      <c r="AU176" s="637">
        <f t="shared" si="397"/>
        <v>26000</v>
      </c>
      <c r="AV176" s="637">
        <f t="shared" si="398"/>
        <v>26000</v>
      </c>
      <c r="AW176" s="637">
        <f t="shared" si="399"/>
        <v>26000</v>
      </c>
      <c r="AX176" s="637">
        <f t="shared" si="400"/>
        <v>26000</v>
      </c>
      <c r="AY176" s="637">
        <f t="shared" si="401"/>
        <v>26000</v>
      </c>
      <c r="AZ176" s="637">
        <f t="shared" si="402"/>
        <v>130000</v>
      </c>
      <c r="BA176" s="774"/>
      <c r="BB176" s="637"/>
      <c r="BC176" s="637">
        <f>+$AC$176*20%</f>
        <v>26000</v>
      </c>
      <c r="BD176" s="637">
        <f t="shared" ref="BD176:BG176" si="512">+$AC$176*20%</f>
        <v>26000</v>
      </c>
      <c r="BE176" s="637">
        <f t="shared" si="512"/>
        <v>26000</v>
      </c>
      <c r="BF176" s="637">
        <f t="shared" si="512"/>
        <v>26000</v>
      </c>
      <c r="BG176" s="637">
        <f t="shared" si="512"/>
        <v>26000</v>
      </c>
      <c r="BH176" s="637">
        <f t="shared" si="432"/>
        <v>130000</v>
      </c>
      <c r="BI176" s="1549"/>
      <c r="BJ176" s="637"/>
      <c r="BK176" s="637"/>
      <c r="BL176" s="637"/>
      <c r="BM176" s="637"/>
      <c r="BN176" s="637"/>
      <c r="BO176" s="637"/>
      <c r="BP176" s="637">
        <f t="shared" si="506"/>
        <v>0</v>
      </c>
      <c r="BR176" s="637">
        <f t="shared" si="405"/>
        <v>0</v>
      </c>
      <c r="BS176" s="637">
        <f t="shared" si="406"/>
        <v>26000</v>
      </c>
      <c r="BT176" s="637">
        <f t="shared" si="407"/>
        <v>26000</v>
      </c>
      <c r="BU176" s="637">
        <f t="shared" si="408"/>
        <v>26000</v>
      </c>
      <c r="BV176" s="637">
        <f t="shared" si="409"/>
        <v>26000</v>
      </c>
      <c r="BW176" s="637">
        <f t="shared" si="410"/>
        <v>26000</v>
      </c>
      <c r="BX176" s="637">
        <f t="shared" si="411"/>
        <v>130000</v>
      </c>
      <c r="BZ176" s="1673"/>
      <c r="CA176" s="1674"/>
      <c r="CB176" s="1675">
        <f t="shared" si="339"/>
        <v>0</v>
      </c>
      <c r="CC176" s="1673">
        <f t="shared" si="340"/>
        <v>0</v>
      </c>
      <c r="CD176" s="1675">
        <f t="shared" si="341"/>
        <v>0</v>
      </c>
      <c r="CE176" s="1673">
        <f t="shared" si="342"/>
        <v>0</v>
      </c>
      <c r="CF176" s="1675">
        <f t="shared" si="343"/>
        <v>0</v>
      </c>
    </row>
    <row r="177" spans="1:84" s="602" customFormat="1" ht="15.75" customHeight="1" outlineLevel="1" x14ac:dyDescent="0.25">
      <c r="A177" s="538" t="s">
        <v>1126</v>
      </c>
      <c r="B177" s="111" t="s">
        <v>732</v>
      </c>
      <c r="C177" s="111"/>
      <c r="D177" s="111"/>
      <c r="E177" s="111"/>
      <c r="F177" s="639"/>
      <c r="G177" s="295" t="s">
        <v>780</v>
      </c>
      <c r="H177" s="295" t="s">
        <v>780</v>
      </c>
      <c r="I177" s="295" t="s">
        <v>780</v>
      </c>
      <c r="J177" s="295" t="s">
        <v>780</v>
      </c>
      <c r="K177" s="295" t="s">
        <v>780</v>
      </c>
      <c r="L177" s="646"/>
      <c r="M177" s="646"/>
      <c r="N177" s="642" t="s">
        <v>733</v>
      </c>
      <c r="O177" s="580"/>
      <c r="P177" s="646"/>
      <c r="Q177" s="640"/>
      <c r="R177" s="653"/>
      <c r="S177" s="646"/>
      <c r="T177" s="634" t="s">
        <v>300</v>
      </c>
      <c r="U177" s="644">
        <v>1</v>
      </c>
      <c r="V177" s="644"/>
      <c r="W177" s="636"/>
      <c r="X177" s="636"/>
      <c r="Y177" s="635">
        <v>150000</v>
      </c>
      <c r="Z177" s="637">
        <f>+U177*Y177</f>
        <v>150000</v>
      </c>
      <c r="AA177" s="637"/>
      <c r="AB177" s="778"/>
      <c r="AC177" s="637">
        <f>+Z177</f>
        <v>150000</v>
      </c>
      <c r="AD177" s="637"/>
      <c r="AE177" s="637">
        <f t="shared" si="475"/>
        <v>150000</v>
      </c>
      <c r="AF177" s="646"/>
      <c r="AG177" s="637">
        <f>+AC177/2</f>
        <v>75000</v>
      </c>
      <c r="AH177" s="637">
        <f>+AC177/2</f>
        <v>75000</v>
      </c>
      <c r="AI177" s="637"/>
      <c r="AJ177" s="637"/>
      <c r="AK177" s="637"/>
      <c r="AL177" s="637">
        <f t="shared" si="479"/>
        <v>150000</v>
      </c>
      <c r="AM177" s="819">
        <f t="shared" si="395"/>
        <v>0</v>
      </c>
      <c r="AN177" s="637"/>
      <c r="AO177" s="637"/>
      <c r="AP177" s="637"/>
      <c r="AQ177" s="637"/>
      <c r="AR177" s="637"/>
      <c r="AS177" s="637">
        <f t="shared" si="503"/>
        <v>0</v>
      </c>
      <c r="AT177" s="819"/>
      <c r="AU177" s="637">
        <f t="shared" si="397"/>
        <v>75000</v>
      </c>
      <c r="AV177" s="637">
        <f t="shared" si="398"/>
        <v>75000</v>
      </c>
      <c r="AW177" s="637">
        <f t="shared" si="399"/>
        <v>0</v>
      </c>
      <c r="AX177" s="637">
        <f t="shared" si="400"/>
        <v>0</v>
      </c>
      <c r="AY177" s="637">
        <f t="shared" si="401"/>
        <v>0</v>
      </c>
      <c r="AZ177" s="637">
        <f t="shared" si="402"/>
        <v>150000</v>
      </c>
      <c r="BA177" s="774"/>
      <c r="BB177" s="637">
        <f>+$AC$177*10%</f>
        <v>15000</v>
      </c>
      <c r="BC177" s="637">
        <f>+$AC$177*50%</f>
        <v>75000</v>
      </c>
      <c r="BD177" s="637">
        <f>+$AC$177*40%</f>
        <v>60000</v>
      </c>
      <c r="BE177" s="637"/>
      <c r="BF177" s="637"/>
      <c r="BG177" s="637"/>
      <c r="BH177" s="637">
        <f t="shared" si="432"/>
        <v>150000</v>
      </c>
      <c r="BI177" s="1549"/>
      <c r="BJ177" s="637"/>
      <c r="BK177" s="637"/>
      <c r="BL177" s="637"/>
      <c r="BM177" s="637"/>
      <c r="BN177" s="637"/>
      <c r="BO177" s="637"/>
      <c r="BP177" s="637">
        <f t="shared" si="506"/>
        <v>0</v>
      </c>
      <c r="BR177" s="637">
        <f t="shared" si="405"/>
        <v>15000</v>
      </c>
      <c r="BS177" s="637">
        <f t="shared" si="406"/>
        <v>75000</v>
      </c>
      <c r="BT177" s="637">
        <f t="shared" si="407"/>
        <v>60000</v>
      </c>
      <c r="BU177" s="637">
        <f t="shared" si="408"/>
        <v>0</v>
      </c>
      <c r="BV177" s="637">
        <f t="shared" si="409"/>
        <v>0</v>
      </c>
      <c r="BW177" s="637">
        <f t="shared" si="410"/>
        <v>0</v>
      </c>
      <c r="BX177" s="637">
        <f t="shared" si="411"/>
        <v>150000</v>
      </c>
      <c r="BZ177" s="1673"/>
      <c r="CA177" s="1674"/>
      <c r="CB177" s="1675">
        <f t="shared" si="339"/>
        <v>0</v>
      </c>
      <c r="CC177" s="1673">
        <f t="shared" si="340"/>
        <v>15000</v>
      </c>
      <c r="CD177" s="1675">
        <f t="shared" si="341"/>
        <v>-15000</v>
      </c>
      <c r="CE177" s="1673">
        <f t="shared" si="342"/>
        <v>0</v>
      </c>
      <c r="CF177" s="1675">
        <f t="shared" si="343"/>
        <v>0</v>
      </c>
    </row>
    <row r="178" spans="1:84" s="623" customFormat="1" ht="15.75" customHeight="1" x14ac:dyDescent="0.25">
      <c r="A178" s="735">
        <v>4.2</v>
      </c>
      <c r="B178" s="253" t="s">
        <v>265</v>
      </c>
      <c r="C178" s="253"/>
      <c r="D178" s="253"/>
      <c r="E178" s="761"/>
      <c r="F178" s="619"/>
      <c r="G178" s="1548" t="s">
        <v>780</v>
      </c>
      <c r="H178" s="1548" t="s">
        <v>780</v>
      </c>
      <c r="I178" s="1548" t="s">
        <v>780</v>
      </c>
      <c r="J178" s="1548" t="s">
        <v>780</v>
      </c>
      <c r="K178" s="1548" t="s">
        <v>780</v>
      </c>
      <c r="L178" s="619"/>
      <c r="M178" s="762"/>
      <c r="N178" s="619"/>
      <c r="O178" s="620"/>
      <c r="P178" s="619"/>
      <c r="Q178" s="619"/>
      <c r="R178" s="620"/>
      <c r="S178" s="762"/>
      <c r="T178" s="619"/>
      <c r="U178" s="620"/>
      <c r="V178" s="620"/>
      <c r="W178" s="621"/>
      <c r="X178" s="621"/>
      <c r="Y178" s="254"/>
      <c r="Z178" s="254">
        <f>+Z179</f>
        <v>200000</v>
      </c>
      <c r="AA178" s="254"/>
      <c r="AB178" s="773"/>
      <c r="AC178" s="254">
        <f t="shared" ref="AC178:AK178" si="513">+AC179</f>
        <v>200000</v>
      </c>
      <c r="AD178" s="254">
        <f t="shared" si="513"/>
        <v>0</v>
      </c>
      <c r="AE178" s="254">
        <f t="shared" si="513"/>
        <v>200000</v>
      </c>
      <c r="AF178" s="762"/>
      <c r="AG178" s="254">
        <f t="shared" si="513"/>
        <v>40000</v>
      </c>
      <c r="AH178" s="254">
        <f t="shared" si="513"/>
        <v>40000</v>
      </c>
      <c r="AI178" s="254">
        <f t="shared" si="513"/>
        <v>40000</v>
      </c>
      <c r="AJ178" s="254">
        <f t="shared" si="513"/>
        <v>40000</v>
      </c>
      <c r="AK178" s="254">
        <f t="shared" si="513"/>
        <v>40000</v>
      </c>
      <c r="AL178" s="254">
        <f>SUM(AG178:AK178)</f>
        <v>200000</v>
      </c>
      <c r="AM178" s="819">
        <f t="shared" si="395"/>
        <v>0</v>
      </c>
      <c r="AN178" s="254">
        <f t="shared" ref="AN178:AR178" si="514">+AN179</f>
        <v>0</v>
      </c>
      <c r="AO178" s="254">
        <f t="shared" si="514"/>
        <v>0</v>
      </c>
      <c r="AP178" s="254">
        <f t="shared" si="514"/>
        <v>0</v>
      </c>
      <c r="AQ178" s="254">
        <f t="shared" si="514"/>
        <v>0</v>
      </c>
      <c r="AR178" s="254">
        <f t="shared" si="514"/>
        <v>0</v>
      </c>
      <c r="AS178" s="254">
        <f>SUM(AN178:AR178)</f>
        <v>0</v>
      </c>
      <c r="AT178" s="819"/>
      <c r="AU178" s="254">
        <f t="shared" si="397"/>
        <v>40000</v>
      </c>
      <c r="AV178" s="254">
        <f t="shared" si="398"/>
        <v>40000</v>
      </c>
      <c r="AW178" s="254">
        <f t="shared" si="399"/>
        <v>40000</v>
      </c>
      <c r="AX178" s="254">
        <f t="shared" si="400"/>
        <v>40000</v>
      </c>
      <c r="AY178" s="254">
        <f t="shared" si="401"/>
        <v>40000</v>
      </c>
      <c r="AZ178" s="254">
        <f t="shared" si="402"/>
        <v>200000</v>
      </c>
      <c r="BA178" s="774"/>
      <c r="BB178" s="254">
        <f t="shared" ref="BB178:BG178" si="515">+BB179</f>
        <v>0</v>
      </c>
      <c r="BC178" s="254">
        <f t="shared" si="515"/>
        <v>40000</v>
      </c>
      <c r="BD178" s="254">
        <f t="shared" si="515"/>
        <v>40000</v>
      </c>
      <c r="BE178" s="254">
        <f t="shared" si="515"/>
        <v>40000</v>
      </c>
      <c r="BF178" s="254">
        <f t="shared" si="515"/>
        <v>40000</v>
      </c>
      <c r="BG178" s="254">
        <f t="shared" si="515"/>
        <v>40000</v>
      </c>
      <c r="BH178" s="254">
        <f t="shared" si="432"/>
        <v>200000</v>
      </c>
      <c r="BI178" s="1549"/>
      <c r="BJ178" s="254">
        <f t="shared" ref="BJ178:BO178" si="516">+BJ179</f>
        <v>0</v>
      </c>
      <c r="BK178" s="254">
        <f t="shared" si="516"/>
        <v>0</v>
      </c>
      <c r="BL178" s="254">
        <f t="shared" si="516"/>
        <v>0</v>
      </c>
      <c r="BM178" s="254">
        <f t="shared" si="516"/>
        <v>0</v>
      </c>
      <c r="BN178" s="254">
        <f t="shared" si="516"/>
        <v>0</v>
      </c>
      <c r="BO178" s="254">
        <f t="shared" si="516"/>
        <v>0</v>
      </c>
      <c r="BP178" s="254">
        <f t="shared" si="506"/>
        <v>0</v>
      </c>
      <c r="BQ178" s="622"/>
      <c r="BR178" s="254">
        <f t="shared" si="405"/>
        <v>0</v>
      </c>
      <c r="BS178" s="254">
        <f t="shared" si="406"/>
        <v>40000</v>
      </c>
      <c r="BT178" s="254">
        <f t="shared" si="407"/>
        <v>40000</v>
      </c>
      <c r="BU178" s="254">
        <f t="shared" si="408"/>
        <v>40000</v>
      </c>
      <c r="BV178" s="254">
        <f t="shared" si="409"/>
        <v>40000</v>
      </c>
      <c r="BW178" s="254">
        <f t="shared" si="410"/>
        <v>40000</v>
      </c>
      <c r="BX178" s="254">
        <f t="shared" si="411"/>
        <v>200000</v>
      </c>
      <c r="BZ178" s="1698">
        <f t="shared" ref="BZ178:CA178" si="517">+BZ179</f>
        <v>0</v>
      </c>
      <c r="CA178" s="254">
        <f t="shared" si="517"/>
        <v>0</v>
      </c>
      <c r="CB178" s="1700">
        <f t="shared" si="339"/>
        <v>0</v>
      </c>
      <c r="CC178" s="1698">
        <f t="shared" si="340"/>
        <v>0</v>
      </c>
      <c r="CD178" s="1700">
        <f t="shared" si="341"/>
        <v>0</v>
      </c>
      <c r="CE178" s="1698">
        <f t="shared" si="342"/>
        <v>0</v>
      </c>
      <c r="CF178" s="1700">
        <f t="shared" si="343"/>
        <v>0</v>
      </c>
    </row>
    <row r="179" spans="1:84" s="740" customFormat="1" ht="15.75" customHeight="1" outlineLevel="1" x14ac:dyDescent="0.25">
      <c r="A179" s="538" t="s">
        <v>125</v>
      </c>
      <c r="B179" s="111" t="s">
        <v>126</v>
      </c>
      <c r="C179" s="111"/>
      <c r="D179" s="111"/>
      <c r="E179" s="111"/>
      <c r="F179" s="646"/>
      <c r="G179" s="295" t="s">
        <v>780</v>
      </c>
      <c r="H179" s="295" t="s">
        <v>780</v>
      </c>
      <c r="I179" s="295" t="s">
        <v>780</v>
      </c>
      <c r="J179" s="295" t="s">
        <v>780</v>
      </c>
      <c r="K179" s="295" t="s">
        <v>780</v>
      </c>
      <c r="L179" s="736"/>
      <c r="M179" s="742"/>
      <c r="N179" s="646" t="s">
        <v>83</v>
      </c>
      <c r="O179" s="580" t="s">
        <v>13</v>
      </c>
      <c r="P179" s="737" t="s">
        <v>727</v>
      </c>
      <c r="Q179" s="640">
        <f>+'9.3.2_Det. PA'!E83</f>
        <v>18</v>
      </c>
      <c r="R179" s="738"/>
      <c r="S179" s="742"/>
      <c r="T179" s="634"/>
      <c r="U179" s="644">
        <v>5</v>
      </c>
      <c r="V179" s="644"/>
      <c r="W179" s="636"/>
      <c r="X179" s="636"/>
      <c r="Y179" s="635">
        <v>40000</v>
      </c>
      <c r="Z179" s="637">
        <f t="shared" ref="Z179" si="518">+Y179*U179</f>
        <v>200000</v>
      </c>
      <c r="AA179" s="739"/>
      <c r="AB179" s="807"/>
      <c r="AC179" s="739">
        <f>+Z179</f>
        <v>200000</v>
      </c>
      <c r="AD179" s="739"/>
      <c r="AE179" s="637">
        <f>SUM(AC179:AD179)</f>
        <v>200000</v>
      </c>
      <c r="AF179" s="742"/>
      <c r="AG179" s="739">
        <f>+$AC$179/5</f>
        <v>40000</v>
      </c>
      <c r="AH179" s="739">
        <f t="shared" ref="AH179:AK179" si="519">+$AC$179/5</f>
        <v>40000</v>
      </c>
      <c r="AI179" s="739">
        <f t="shared" si="519"/>
        <v>40000</v>
      </c>
      <c r="AJ179" s="739">
        <f t="shared" si="519"/>
        <v>40000</v>
      </c>
      <c r="AK179" s="739">
        <f t="shared" si="519"/>
        <v>40000</v>
      </c>
      <c r="AL179" s="637">
        <f t="shared" si="479"/>
        <v>200000</v>
      </c>
      <c r="AM179" s="819">
        <f t="shared" si="395"/>
        <v>0</v>
      </c>
      <c r="AN179" s="739"/>
      <c r="AO179" s="739"/>
      <c r="AP179" s="739"/>
      <c r="AQ179" s="739"/>
      <c r="AR179" s="739"/>
      <c r="AS179" s="637">
        <f t="shared" ref="AS179" si="520">SUM(AN179:AR179)</f>
        <v>0</v>
      </c>
      <c r="AT179" s="819"/>
      <c r="AU179" s="739">
        <f t="shared" si="397"/>
        <v>40000</v>
      </c>
      <c r="AV179" s="739">
        <f t="shared" si="398"/>
        <v>40000</v>
      </c>
      <c r="AW179" s="739">
        <f t="shared" si="399"/>
        <v>40000</v>
      </c>
      <c r="AX179" s="739">
        <f t="shared" si="400"/>
        <v>40000</v>
      </c>
      <c r="AY179" s="739">
        <f t="shared" si="401"/>
        <v>40000</v>
      </c>
      <c r="AZ179" s="637">
        <f t="shared" si="402"/>
        <v>200000</v>
      </c>
      <c r="BA179" s="774"/>
      <c r="BB179" s="739"/>
      <c r="BC179" s="739">
        <f t="shared" ref="BC179:BG179" si="521">+$AC$179/5</f>
        <v>40000</v>
      </c>
      <c r="BD179" s="739">
        <f t="shared" si="521"/>
        <v>40000</v>
      </c>
      <c r="BE179" s="739">
        <f t="shared" si="521"/>
        <v>40000</v>
      </c>
      <c r="BF179" s="739">
        <f t="shared" si="521"/>
        <v>40000</v>
      </c>
      <c r="BG179" s="739">
        <f t="shared" si="521"/>
        <v>40000</v>
      </c>
      <c r="BH179" s="739">
        <f t="shared" si="432"/>
        <v>200000</v>
      </c>
      <c r="BI179" s="1549"/>
      <c r="BJ179" s="739"/>
      <c r="BK179" s="739"/>
      <c r="BL179" s="739"/>
      <c r="BM179" s="739"/>
      <c r="BN179" s="739"/>
      <c r="BO179" s="739"/>
      <c r="BP179" s="739">
        <f t="shared" si="506"/>
        <v>0</v>
      </c>
      <c r="BQ179" s="1178"/>
      <c r="BR179" s="739">
        <f t="shared" si="405"/>
        <v>0</v>
      </c>
      <c r="BS179" s="739">
        <f t="shared" si="406"/>
        <v>40000</v>
      </c>
      <c r="BT179" s="739">
        <f t="shared" si="407"/>
        <v>40000</v>
      </c>
      <c r="BU179" s="739">
        <f t="shared" si="408"/>
        <v>40000</v>
      </c>
      <c r="BV179" s="739">
        <f t="shared" si="409"/>
        <v>40000</v>
      </c>
      <c r="BW179" s="739">
        <f t="shared" si="410"/>
        <v>40000</v>
      </c>
      <c r="BX179" s="739">
        <f t="shared" si="411"/>
        <v>200000</v>
      </c>
      <c r="BZ179" s="1701"/>
      <c r="CA179" s="1702"/>
      <c r="CB179" s="1703">
        <f t="shared" si="339"/>
        <v>0</v>
      </c>
      <c r="CC179" s="1701">
        <f t="shared" si="340"/>
        <v>0</v>
      </c>
      <c r="CD179" s="1703">
        <f t="shared" si="341"/>
        <v>0</v>
      </c>
      <c r="CE179" s="1701">
        <f t="shared" si="342"/>
        <v>0</v>
      </c>
      <c r="CF179" s="1703">
        <f t="shared" si="343"/>
        <v>0</v>
      </c>
    </row>
    <row r="180" spans="1:84" s="623" customFormat="1" ht="15.75" customHeight="1" x14ac:dyDescent="0.25">
      <c r="A180" s="735">
        <v>4.3</v>
      </c>
      <c r="B180" s="253" t="s">
        <v>266</v>
      </c>
      <c r="C180" s="253"/>
      <c r="D180" s="253"/>
      <c r="E180" s="761"/>
      <c r="F180" s="619"/>
      <c r="G180" s="619"/>
      <c r="H180" s="619"/>
      <c r="I180" s="1548" t="s">
        <v>780</v>
      </c>
      <c r="J180" s="619"/>
      <c r="K180" s="1548" t="s">
        <v>780</v>
      </c>
      <c r="L180" s="619"/>
      <c r="M180" s="762"/>
      <c r="N180" s="619"/>
      <c r="O180" s="620"/>
      <c r="P180" s="619"/>
      <c r="Q180" s="619"/>
      <c r="R180" s="620"/>
      <c r="S180" s="762"/>
      <c r="T180" s="619"/>
      <c r="U180" s="620"/>
      <c r="V180" s="620"/>
      <c r="W180" s="621"/>
      <c r="X180" s="621"/>
      <c r="Y180" s="254"/>
      <c r="Z180" s="254">
        <f>SUM(Z181:Z183)</f>
        <v>225000</v>
      </c>
      <c r="AA180" s="254"/>
      <c r="AB180" s="773"/>
      <c r="AC180" s="254">
        <f t="shared" ref="AC180:AE180" si="522">SUM(AC181:AC183)</f>
        <v>225000</v>
      </c>
      <c r="AD180" s="254">
        <f t="shared" si="522"/>
        <v>0</v>
      </c>
      <c r="AE180" s="254">
        <f t="shared" si="522"/>
        <v>225000</v>
      </c>
      <c r="AF180" s="762"/>
      <c r="AG180" s="254">
        <f t="shared" ref="AG180" si="523">SUM(AG181:AG183)</f>
        <v>0</v>
      </c>
      <c r="AH180" s="254">
        <f t="shared" ref="AH180" si="524">SUM(AH181:AH183)</f>
        <v>0</v>
      </c>
      <c r="AI180" s="254">
        <f t="shared" ref="AI180" si="525">SUM(AI181:AI183)</f>
        <v>50000</v>
      </c>
      <c r="AJ180" s="254">
        <f t="shared" ref="AJ180" si="526">SUM(AJ181:AJ183)</f>
        <v>0</v>
      </c>
      <c r="AK180" s="254">
        <f t="shared" ref="AK180" si="527">SUM(AK181:AK183)</f>
        <v>175000</v>
      </c>
      <c r="AL180" s="254">
        <f t="shared" ref="AL180" si="528">SUM(AL181:AL183)</f>
        <v>225000</v>
      </c>
      <c r="AM180" s="819">
        <f t="shared" si="395"/>
        <v>0</v>
      </c>
      <c r="AN180" s="254">
        <f t="shared" ref="AN180:AS180" si="529">SUM(AN181:AN183)</f>
        <v>0</v>
      </c>
      <c r="AO180" s="254">
        <f t="shared" si="529"/>
        <v>0</v>
      </c>
      <c r="AP180" s="254">
        <f t="shared" si="529"/>
        <v>0</v>
      </c>
      <c r="AQ180" s="254">
        <f t="shared" si="529"/>
        <v>0</v>
      </c>
      <c r="AR180" s="254">
        <f t="shared" si="529"/>
        <v>0</v>
      </c>
      <c r="AS180" s="254">
        <f t="shared" si="529"/>
        <v>0</v>
      </c>
      <c r="AT180" s="819"/>
      <c r="AU180" s="254">
        <f t="shared" si="397"/>
        <v>0</v>
      </c>
      <c r="AV180" s="254">
        <f t="shared" si="398"/>
        <v>0</v>
      </c>
      <c r="AW180" s="254">
        <f t="shared" si="399"/>
        <v>50000</v>
      </c>
      <c r="AX180" s="254">
        <f t="shared" si="400"/>
        <v>0</v>
      </c>
      <c r="AY180" s="254">
        <f t="shared" si="401"/>
        <v>175000</v>
      </c>
      <c r="AZ180" s="254">
        <f t="shared" si="402"/>
        <v>225000</v>
      </c>
      <c r="BA180" s="774"/>
      <c r="BB180" s="254">
        <f t="shared" ref="BB180:BG180" si="530">SUM(BB181:BB183)</f>
        <v>0</v>
      </c>
      <c r="BC180" s="254">
        <f t="shared" si="530"/>
        <v>0</v>
      </c>
      <c r="BD180" s="254">
        <f t="shared" si="530"/>
        <v>0</v>
      </c>
      <c r="BE180" s="254">
        <f t="shared" si="530"/>
        <v>50000</v>
      </c>
      <c r="BF180" s="254">
        <f t="shared" si="530"/>
        <v>0</v>
      </c>
      <c r="BG180" s="254">
        <f t="shared" si="530"/>
        <v>175000</v>
      </c>
      <c r="BH180" s="254">
        <f t="shared" si="432"/>
        <v>225000</v>
      </c>
      <c r="BI180" s="1549"/>
      <c r="BJ180" s="254">
        <f t="shared" ref="BJ180:BO180" si="531">SUM(BJ181:BJ183)</f>
        <v>0</v>
      </c>
      <c r="BK180" s="254">
        <f t="shared" si="531"/>
        <v>0</v>
      </c>
      <c r="BL180" s="254">
        <f t="shared" si="531"/>
        <v>0</v>
      </c>
      <c r="BM180" s="254">
        <f t="shared" si="531"/>
        <v>0</v>
      </c>
      <c r="BN180" s="254">
        <f t="shared" si="531"/>
        <v>0</v>
      </c>
      <c r="BO180" s="254">
        <f t="shared" si="531"/>
        <v>0</v>
      </c>
      <c r="BP180" s="254">
        <f t="shared" si="506"/>
        <v>0</v>
      </c>
      <c r="BQ180" s="622"/>
      <c r="BR180" s="254">
        <f t="shared" si="405"/>
        <v>0</v>
      </c>
      <c r="BS180" s="254">
        <f t="shared" si="406"/>
        <v>0</v>
      </c>
      <c r="BT180" s="254">
        <f t="shared" si="407"/>
        <v>0</v>
      </c>
      <c r="BU180" s="254">
        <f t="shared" si="408"/>
        <v>50000</v>
      </c>
      <c r="BV180" s="254">
        <f t="shared" si="409"/>
        <v>0</v>
      </c>
      <c r="BW180" s="254">
        <f t="shared" si="410"/>
        <v>175000</v>
      </c>
      <c r="BX180" s="254">
        <f t="shared" si="411"/>
        <v>225000</v>
      </c>
      <c r="BZ180" s="1698">
        <f t="shared" ref="BZ180:CA180" si="532">SUM(BZ181:BZ183)</f>
        <v>0</v>
      </c>
      <c r="CA180" s="254">
        <f t="shared" si="532"/>
        <v>0</v>
      </c>
      <c r="CB180" s="1700">
        <f t="shared" si="339"/>
        <v>0</v>
      </c>
      <c r="CC180" s="1698">
        <f t="shared" si="340"/>
        <v>0</v>
      </c>
      <c r="CD180" s="1700">
        <f t="shared" si="341"/>
        <v>0</v>
      </c>
      <c r="CE180" s="1698">
        <f t="shared" si="342"/>
        <v>0</v>
      </c>
      <c r="CF180" s="1700">
        <f t="shared" si="343"/>
        <v>0</v>
      </c>
    </row>
    <row r="181" spans="1:84" s="740" customFormat="1" ht="15.75" customHeight="1" outlineLevel="1" x14ac:dyDescent="0.25">
      <c r="A181" s="538" t="s">
        <v>728</v>
      </c>
      <c r="B181" s="741" t="s">
        <v>267</v>
      </c>
      <c r="C181" s="741"/>
      <c r="D181" s="741"/>
      <c r="E181" s="741"/>
      <c r="F181" s="742"/>
      <c r="G181" s="743"/>
      <c r="H181" s="536"/>
      <c r="I181" s="295" t="s">
        <v>780</v>
      </c>
      <c r="J181" s="536"/>
      <c r="K181" s="536"/>
      <c r="L181" s="536"/>
      <c r="M181" s="646"/>
      <c r="N181" s="653" t="s">
        <v>153</v>
      </c>
      <c r="O181" s="580" t="s">
        <v>13</v>
      </c>
      <c r="P181" s="643" t="s">
        <v>726</v>
      </c>
      <c r="Q181" s="640">
        <f>+'9.3.2_Det. PA'!E101</f>
        <v>30</v>
      </c>
      <c r="R181" s="738"/>
      <c r="S181" s="646"/>
      <c r="T181" s="634"/>
      <c r="U181" s="644">
        <v>1</v>
      </c>
      <c r="V181" s="644"/>
      <c r="W181" s="636"/>
      <c r="X181" s="636"/>
      <c r="Y181" s="635">
        <v>50000</v>
      </c>
      <c r="Z181" s="637">
        <f t="shared" ref="Z181:Z183" si="533">+Y181*U181</f>
        <v>50000</v>
      </c>
      <c r="AA181" s="739"/>
      <c r="AB181" s="778"/>
      <c r="AC181" s="739">
        <f t="shared" ref="AC181:AC182" si="534">+Z181</f>
        <v>50000</v>
      </c>
      <c r="AD181" s="739"/>
      <c r="AE181" s="637">
        <f>SUM(AC181:AD181)</f>
        <v>50000</v>
      </c>
      <c r="AF181" s="646"/>
      <c r="AG181" s="739"/>
      <c r="AH181" s="739"/>
      <c r="AI181" s="739">
        <f>+$AC$181</f>
        <v>50000</v>
      </c>
      <c r="AJ181" s="739"/>
      <c r="AK181" s="739"/>
      <c r="AL181" s="637">
        <f t="shared" si="479"/>
        <v>50000</v>
      </c>
      <c r="AM181" s="819">
        <f t="shared" si="395"/>
        <v>0</v>
      </c>
      <c r="AN181" s="739"/>
      <c r="AO181" s="739"/>
      <c r="AP181" s="739"/>
      <c r="AQ181" s="739"/>
      <c r="AR181" s="739"/>
      <c r="AS181" s="637">
        <f t="shared" ref="AS181:AS183" si="535">SUM(AN181:AR181)</f>
        <v>0</v>
      </c>
      <c r="AT181" s="819"/>
      <c r="AU181" s="739">
        <f t="shared" si="397"/>
        <v>0</v>
      </c>
      <c r="AV181" s="739">
        <f t="shared" si="398"/>
        <v>0</v>
      </c>
      <c r="AW181" s="739">
        <f t="shared" si="399"/>
        <v>50000</v>
      </c>
      <c r="AX181" s="739">
        <f t="shared" si="400"/>
        <v>0</v>
      </c>
      <c r="AY181" s="739">
        <f t="shared" si="401"/>
        <v>0</v>
      </c>
      <c r="AZ181" s="637">
        <f t="shared" si="402"/>
        <v>50000</v>
      </c>
      <c r="BA181" s="774"/>
      <c r="BB181" s="739"/>
      <c r="BC181" s="739"/>
      <c r="BD181" s="739"/>
      <c r="BE181" s="739">
        <f>+$AC$181</f>
        <v>50000</v>
      </c>
      <c r="BF181" s="739"/>
      <c r="BG181" s="739"/>
      <c r="BH181" s="739">
        <f t="shared" si="432"/>
        <v>50000</v>
      </c>
      <c r="BI181" s="1549"/>
      <c r="BJ181" s="739"/>
      <c r="BK181" s="739"/>
      <c r="BL181" s="739"/>
      <c r="BM181" s="739"/>
      <c r="BN181" s="739"/>
      <c r="BO181" s="739"/>
      <c r="BP181" s="739">
        <f t="shared" si="506"/>
        <v>0</v>
      </c>
      <c r="BQ181" s="1178"/>
      <c r="BR181" s="739">
        <f t="shared" si="405"/>
        <v>0</v>
      </c>
      <c r="BS181" s="739">
        <f t="shared" si="406"/>
        <v>0</v>
      </c>
      <c r="BT181" s="739">
        <f t="shared" si="407"/>
        <v>0</v>
      </c>
      <c r="BU181" s="739">
        <f t="shared" si="408"/>
        <v>50000</v>
      </c>
      <c r="BV181" s="739">
        <f t="shared" si="409"/>
        <v>0</v>
      </c>
      <c r="BW181" s="739">
        <f t="shared" si="410"/>
        <v>0</v>
      </c>
      <c r="BX181" s="739">
        <f t="shared" si="411"/>
        <v>50000</v>
      </c>
      <c r="BZ181" s="1701"/>
      <c r="CA181" s="1702"/>
      <c r="CB181" s="1703">
        <f t="shared" si="339"/>
        <v>0</v>
      </c>
      <c r="CC181" s="1701">
        <f t="shared" si="340"/>
        <v>0</v>
      </c>
      <c r="CD181" s="1703">
        <f t="shared" si="341"/>
        <v>0</v>
      </c>
      <c r="CE181" s="1701">
        <f t="shared" si="342"/>
        <v>0</v>
      </c>
      <c r="CF181" s="1703">
        <f t="shared" si="343"/>
        <v>0</v>
      </c>
    </row>
    <row r="182" spans="1:84" s="740" customFormat="1" ht="15.75" customHeight="1" outlineLevel="1" x14ac:dyDescent="0.25">
      <c r="A182" s="538" t="s">
        <v>729</v>
      </c>
      <c r="B182" s="741" t="s">
        <v>268</v>
      </c>
      <c r="C182" s="741"/>
      <c r="D182" s="741"/>
      <c r="E182" s="741"/>
      <c r="F182" s="742"/>
      <c r="G182" s="743"/>
      <c r="H182" s="536"/>
      <c r="I182" s="536"/>
      <c r="J182" s="536"/>
      <c r="K182" s="295" t="s">
        <v>780</v>
      </c>
      <c r="L182" s="536"/>
      <c r="M182" s="646"/>
      <c r="N182" s="653" t="s">
        <v>153</v>
      </c>
      <c r="O182" s="580" t="s">
        <v>13</v>
      </c>
      <c r="P182" s="643" t="s">
        <v>726</v>
      </c>
      <c r="Q182" s="640">
        <f>+'9.3.2_Det. PA'!E102</f>
        <v>31</v>
      </c>
      <c r="R182" s="738"/>
      <c r="S182" s="762"/>
      <c r="T182" s="634"/>
      <c r="U182" s="644">
        <v>1</v>
      </c>
      <c r="V182" s="644"/>
      <c r="W182" s="636"/>
      <c r="X182" s="636"/>
      <c r="Y182" s="635">
        <v>75000</v>
      </c>
      <c r="Z182" s="637">
        <f>+Y182*U182</f>
        <v>75000</v>
      </c>
      <c r="AA182" s="739"/>
      <c r="AB182" s="778"/>
      <c r="AC182" s="739">
        <f t="shared" si="534"/>
        <v>75000</v>
      </c>
      <c r="AD182" s="739"/>
      <c r="AE182" s="637">
        <f>SUM(AC182:AD182)</f>
        <v>75000</v>
      </c>
      <c r="AF182" s="646"/>
      <c r="AG182" s="739"/>
      <c r="AH182" s="739"/>
      <c r="AI182" s="739"/>
      <c r="AJ182" s="739"/>
      <c r="AK182" s="739">
        <f>+$AC$182</f>
        <v>75000</v>
      </c>
      <c r="AL182" s="637">
        <f t="shared" si="479"/>
        <v>75000</v>
      </c>
      <c r="AM182" s="819">
        <f t="shared" si="395"/>
        <v>0</v>
      </c>
      <c r="AN182" s="739"/>
      <c r="AO182" s="739"/>
      <c r="AP182" s="739"/>
      <c r="AQ182" s="739"/>
      <c r="AR182" s="739"/>
      <c r="AS182" s="637">
        <f t="shared" si="535"/>
        <v>0</v>
      </c>
      <c r="AT182" s="819"/>
      <c r="AU182" s="739">
        <f t="shared" si="397"/>
        <v>0</v>
      </c>
      <c r="AV182" s="739">
        <f t="shared" si="398"/>
        <v>0</v>
      </c>
      <c r="AW182" s="739">
        <f t="shared" si="399"/>
        <v>0</v>
      </c>
      <c r="AX182" s="739">
        <f t="shared" si="400"/>
        <v>0</v>
      </c>
      <c r="AY182" s="739">
        <f t="shared" si="401"/>
        <v>75000</v>
      </c>
      <c r="AZ182" s="637">
        <f t="shared" si="402"/>
        <v>75000</v>
      </c>
      <c r="BA182" s="774"/>
      <c r="BB182" s="739"/>
      <c r="BC182" s="739"/>
      <c r="BD182" s="739"/>
      <c r="BE182" s="739"/>
      <c r="BF182" s="739"/>
      <c r="BG182" s="739">
        <f>+$AC$182</f>
        <v>75000</v>
      </c>
      <c r="BH182" s="739">
        <f t="shared" si="432"/>
        <v>75000</v>
      </c>
      <c r="BI182" s="1549"/>
      <c r="BJ182" s="739"/>
      <c r="BK182" s="739"/>
      <c r="BL182" s="739"/>
      <c r="BM182" s="739"/>
      <c r="BN182" s="739"/>
      <c r="BO182" s="739"/>
      <c r="BP182" s="739">
        <f t="shared" si="506"/>
        <v>0</v>
      </c>
      <c r="BQ182" s="1178"/>
      <c r="BR182" s="739">
        <f t="shared" si="405"/>
        <v>0</v>
      </c>
      <c r="BS182" s="739">
        <f t="shared" si="406"/>
        <v>0</v>
      </c>
      <c r="BT182" s="739">
        <f t="shared" si="407"/>
        <v>0</v>
      </c>
      <c r="BU182" s="739">
        <f t="shared" si="408"/>
        <v>0</v>
      </c>
      <c r="BV182" s="739">
        <f t="shared" si="409"/>
        <v>0</v>
      </c>
      <c r="BW182" s="739">
        <f t="shared" si="410"/>
        <v>75000</v>
      </c>
      <c r="BX182" s="739">
        <f t="shared" si="411"/>
        <v>75000</v>
      </c>
      <c r="BZ182" s="1701"/>
      <c r="CA182" s="1702"/>
      <c r="CB182" s="1703">
        <f t="shared" si="339"/>
        <v>0</v>
      </c>
      <c r="CC182" s="1701">
        <f t="shared" si="340"/>
        <v>0</v>
      </c>
      <c r="CD182" s="1703">
        <f t="shared" si="341"/>
        <v>0</v>
      </c>
      <c r="CE182" s="1701">
        <f t="shared" si="342"/>
        <v>0</v>
      </c>
      <c r="CF182" s="1703">
        <f t="shared" si="343"/>
        <v>0</v>
      </c>
    </row>
    <row r="183" spans="1:84" s="740" customFormat="1" ht="15.75" customHeight="1" outlineLevel="1" x14ac:dyDescent="0.25">
      <c r="A183" s="538" t="s">
        <v>793</v>
      </c>
      <c r="B183" s="741" t="s">
        <v>794</v>
      </c>
      <c r="C183" s="741"/>
      <c r="D183" s="741"/>
      <c r="E183" s="741"/>
      <c r="F183" s="742"/>
      <c r="G183" s="743"/>
      <c r="H183" s="536"/>
      <c r="I183" s="536"/>
      <c r="J183" s="536"/>
      <c r="K183" s="295" t="s">
        <v>780</v>
      </c>
      <c r="L183" s="536"/>
      <c r="M183" s="646"/>
      <c r="N183" s="653" t="s">
        <v>153</v>
      </c>
      <c r="O183" s="580" t="s">
        <v>13</v>
      </c>
      <c r="P183" s="643" t="s">
        <v>726</v>
      </c>
      <c r="Q183" s="640">
        <f>+'9.3.2_Det. PA'!E116</f>
        <v>33</v>
      </c>
      <c r="R183" s="738"/>
      <c r="S183" s="762"/>
      <c r="T183" s="634"/>
      <c r="U183" s="644">
        <v>1</v>
      </c>
      <c r="V183" s="644"/>
      <c r="W183" s="636"/>
      <c r="X183" s="636"/>
      <c r="Y183" s="635">
        <v>100000</v>
      </c>
      <c r="Z183" s="637">
        <f t="shared" si="533"/>
        <v>100000</v>
      </c>
      <c r="AA183" s="739"/>
      <c r="AB183" s="778"/>
      <c r="AC183" s="739">
        <f>+Z183</f>
        <v>100000</v>
      </c>
      <c r="AD183" s="739"/>
      <c r="AE183" s="637">
        <f>SUM(AC183:AD183)</f>
        <v>100000</v>
      </c>
      <c r="AF183" s="646"/>
      <c r="AG183" s="739"/>
      <c r="AH183" s="739"/>
      <c r="AI183" s="739"/>
      <c r="AJ183" s="739"/>
      <c r="AK183" s="739">
        <f>+$AC$183</f>
        <v>100000</v>
      </c>
      <c r="AL183" s="637">
        <f t="shared" si="479"/>
        <v>100000</v>
      </c>
      <c r="AM183" s="819">
        <f t="shared" si="395"/>
        <v>0</v>
      </c>
      <c r="AN183" s="739"/>
      <c r="AO183" s="739"/>
      <c r="AP183" s="739"/>
      <c r="AQ183" s="739"/>
      <c r="AR183" s="739"/>
      <c r="AS183" s="637">
        <f t="shared" si="535"/>
        <v>0</v>
      </c>
      <c r="AT183" s="819"/>
      <c r="AU183" s="739">
        <f t="shared" si="397"/>
        <v>0</v>
      </c>
      <c r="AV183" s="739">
        <f t="shared" si="398"/>
        <v>0</v>
      </c>
      <c r="AW183" s="739">
        <f t="shared" si="399"/>
        <v>0</v>
      </c>
      <c r="AX183" s="739">
        <f t="shared" si="400"/>
        <v>0</v>
      </c>
      <c r="AY183" s="739">
        <f t="shared" si="401"/>
        <v>100000</v>
      </c>
      <c r="AZ183" s="637">
        <f t="shared" si="402"/>
        <v>100000</v>
      </c>
      <c r="BA183" s="774"/>
      <c r="BB183" s="739"/>
      <c r="BC183" s="739"/>
      <c r="BD183" s="739"/>
      <c r="BE183" s="739"/>
      <c r="BF183" s="739"/>
      <c r="BG183" s="739">
        <f>+$AC$183</f>
        <v>100000</v>
      </c>
      <c r="BH183" s="739">
        <f t="shared" si="432"/>
        <v>100000</v>
      </c>
      <c r="BI183" s="1549"/>
      <c r="BJ183" s="739"/>
      <c r="BK183" s="739"/>
      <c r="BL183" s="739"/>
      <c r="BM183" s="739"/>
      <c r="BN183" s="739"/>
      <c r="BO183" s="739"/>
      <c r="BP183" s="739">
        <f t="shared" si="506"/>
        <v>0</v>
      </c>
      <c r="BQ183" s="1178"/>
      <c r="BR183" s="739">
        <f t="shared" si="405"/>
        <v>0</v>
      </c>
      <c r="BS183" s="739">
        <f t="shared" si="406"/>
        <v>0</v>
      </c>
      <c r="BT183" s="739">
        <f t="shared" si="407"/>
        <v>0</v>
      </c>
      <c r="BU183" s="739">
        <f t="shared" si="408"/>
        <v>0</v>
      </c>
      <c r="BV183" s="739">
        <f t="shared" si="409"/>
        <v>0</v>
      </c>
      <c r="BW183" s="739">
        <f t="shared" si="410"/>
        <v>100000</v>
      </c>
      <c r="BX183" s="739">
        <f t="shared" si="411"/>
        <v>100000</v>
      </c>
      <c r="BZ183" s="1701"/>
      <c r="CA183" s="1702"/>
      <c r="CB183" s="1703">
        <f t="shared" si="339"/>
        <v>0</v>
      </c>
      <c r="CC183" s="1701">
        <f t="shared" si="340"/>
        <v>0</v>
      </c>
      <c r="CD183" s="1703">
        <f t="shared" si="341"/>
        <v>0</v>
      </c>
      <c r="CE183" s="1701">
        <f t="shared" si="342"/>
        <v>0</v>
      </c>
      <c r="CF183" s="1703">
        <f t="shared" si="343"/>
        <v>0</v>
      </c>
    </row>
    <row r="184" spans="1:84" s="623" customFormat="1" ht="15.75" customHeight="1" x14ac:dyDescent="0.25">
      <c r="A184" s="735">
        <v>4.4000000000000004</v>
      </c>
      <c r="B184" s="253" t="s">
        <v>40</v>
      </c>
      <c r="C184" s="253"/>
      <c r="D184" s="253"/>
      <c r="E184" s="761"/>
      <c r="F184" s="619"/>
      <c r="G184" s="1548" t="s">
        <v>780</v>
      </c>
      <c r="H184" s="1548" t="s">
        <v>780</v>
      </c>
      <c r="I184" s="1548" t="s">
        <v>780</v>
      </c>
      <c r="J184" s="1548" t="s">
        <v>780</v>
      </c>
      <c r="K184" s="1548" t="s">
        <v>780</v>
      </c>
      <c r="L184" s="619"/>
      <c r="M184" s="762"/>
      <c r="N184" s="619"/>
      <c r="O184" s="620"/>
      <c r="P184" s="619"/>
      <c r="Q184" s="619"/>
      <c r="R184" s="620"/>
      <c r="S184" s="762"/>
      <c r="T184" s="619"/>
      <c r="U184" s="620"/>
      <c r="V184" s="620"/>
      <c r="W184" s="621"/>
      <c r="X184" s="621"/>
      <c r="Y184" s="254"/>
      <c r="Z184" s="254"/>
      <c r="AA184" s="254"/>
      <c r="AB184" s="773"/>
      <c r="AC184" s="254"/>
      <c r="AD184" s="254"/>
      <c r="AE184" s="254"/>
      <c r="AF184" s="762"/>
      <c r="AG184" s="254"/>
      <c r="AH184" s="254"/>
      <c r="AI184" s="254"/>
      <c r="AJ184" s="254"/>
      <c r="AK184" s="254"/>
      <c r="AL184" s="254">
        <f>SUM(AG184:AK184)</f>
        <v>0</v>
      </c>
      <c r="AM184" s="819">
        <f t="shared" si="395"/>
        <v>0</v>
      </c>
      <c r="AN184" s="254"/>
      <c r="AO184" s="254"/>
      <c r="AP184" s="254"/>
      <c r="AQ184" s="254"/>
      <c r="AR184" s="254"/>
      <c r="AS184" s="254">
        <f>SUM(AN184:AR184)</f>
        <v>0</v>
      </c>
      <c r="AT184" s="819"/>
      <c r="AU184" s="254">
        <f t="shared" si="397"/>
        <v>0</v>
      </c>
      <c r="AV184" s="254">
        <f t="shared" si="398"/>
        <v>0</v>
      </c>
      <c r="AW184" s="254">
        <f t="shared" si="399"/>
        <v>0</v>
      </c>
      <c r="AX184" s="254">
        <f t="shared" si="400"/>
        <v>0</v>
      </c>
      <c r="AY184" s="254">
        <f t="shared" si="401"/>
        <v>0</v>
      </c>
      <c r="AZ184" s="254">
        <f t="shared" si="402"/>
        <v>0</v>
      </c>
      <c r="BA184" s="774"/>
      <c r="BB184" s="254"/>
      <c r="BC184" s="254"/>
      <c r="BD184" s="254"/>
      <c r="BE184" s="254"/>
      <c r="BF184" s="254"/>
      <c r="BG184" s="254"/>
      <c r="BH184" s="254">
        <f t="shared" si="432"/>
        <v>0</v>
      </c>
      <c r="BI184" s="1549"/>
      <c r="BJ184" s="254"/>
      <c r="BK184" s="254"/>
      <c r="BL184" s="254"/>
      <c r="BM184" s="254"/>
      <c r="BN184" s="254"/>
      <c r="BO184" s="254"/>
      <c r="BP184" s="254">
        <f t="shared" si="506"/>
        <v>0</v>
      </c>
      <c r="BQ184" s="622"/>
      <c r="BR184" s="254">
        <f t="shared" si="405"/>
        <v>0</v>
      </c>
      <c r="BS184" s="254">
        <f t="shared" si="406"/>
        <v>0</v>
      </c>
      <c r="BT184" s="254">
        <f t="shared" si="407"/>
        <v>0</v>
      </c>
      <c r="BU184" s="254">
        <f t="shared" si="408"/>
        <v>0</v>
      </c>
      <c r="BV184" s="254">
        <f t="shared" si="409"/>
        <v>0</v>
      </c>
      <c r="BW184" s="254">
        <f t="shared" si="410"/>
        <v>0</v>
      </c>
      <c r="BX184" s="254">
        <f t="shared" si="411"/>
        <v>0</v>
      </c>
      <c r="BZ184" s="1698"/>
      <c r="CA184" s="1699">
        <f t="shared" ref="CA128:CA195" si="536">+BK184+BS184</f>
        <v>0</v>
      </c>
      <c r="CB184" s="1700">
        <f t="shared" ref="CB184:CB230" si="537">+BZ184+CA184</f>
        <v>0</v>
      </c>
      <c r="CC184" s="1698">
        <f t="shared" ref="CC184:CC230" si="538">+BB184</f>
        <v>0</v>
      </c>
      <c r="CD184" s="1700">
        <f t="shared" ref="CD184:CD230" si="539">+BZ184-CC184</f>
        <v>0</v>
      </c>
      <c r="CE184" s="1698">
        <f t="shared" ref="CE184:CE230" si="540">+BJ184</f>
        <v>0</v>
      </c>
      <c r="CF184" s="1700">
        <f t="shared" ref="CF184:CF230" si="541">+CA184-CE184</f>
        <v>0</v>
      </c>
    </row>
    <row r="185" spans="1:84" s="622" customFormat="1" ht="63.75" outlineLevel="1" x14ac:dyDescent="0.25">
      <c r="A185" s="766" t="s">
        <v>1134</v>
      </c>
      <c r="B185" s="767" t="s">
        <v>1127</v>
      </c>
      <c r="C185" s="761"/>
      <c r="D185" s="761"/>
      <c r="E185" s="761"/>
      <c r="F185" s="762"/>
      <c r="G185" s="762"/>
      <c r="H185" s="762"/>
      <c r="I185" s="762"/>
      <c r="J185" s="762"/>
      <c r="K185" s="762"/>
      <c r="L185" s="762"/>
      <c r="M185" s="762"/>
      <c r="N185" s="762"/>
      <c r="O185" s="763"/>
      <c r="P185" s="762"/>
      <c r="Q185" s="762"/>
      <c r="R185" s="763"/>
      <c r="S185" s="762"/>
      <c r="T185" s="762"/>
      <c r="U185" s="763"/>
      <c r="V185" s="763"/>
      <c r="W185" s="764"/>
      <c r="X185" s="764"/>
      <c r="Y185" s="765"/>
      <c r="Z185" s="765"/>
      <c r="AA185" s="765"/>
      <c r="AB185" s="773"/>
      <c r="AC185" s="765"/>
      <c r="AD185" s="765"/>
      <c r="AE185" s="765"/>
      <c r="AF185" s="762"/>
      <c r="AG185" s="765"/>
      <c r="AH185" s="765"/>
      <c r="AI185" s="765"/>
      <c r="AJ185" s="765"/>
      <c r="AK185" s="765"/>
      <c r="AL185" s="765"/>
      <c r="AM185" s="819">
        <f t="shared" si="395"/>
        <v>0</v>
      </c>
      <c r="AN185" s="765"/>
      <c r="AO185" s="765"/>
      <c r="AP185" s="765"/>
      <c r="AQ185" s="765"/>
      <c r="AR185" s="765"/>
      <c r="AS185" s="765"/>
      <c r="AT185" s="819"/>
      <c r="AU185" s="765">
        <f t="shared" si="397"/>
        <v>0</v>
      </c>
      <c r="AV185" s="765">
        <f t="shared" si="398"/>
        <v>0</v>
      </c>
      <c r="AW185" s="765">
        <f t="shared" si="399"/>
        <v>0</v>
      </c>
      <c r="AX185" s="765">
        <f t="shared" si="400"/>
        <v>0</v>
      </c>
      <c r="AY185" s="765">
        <f t="shared" si="401"/>
        <v>0</v>
      </c>
      <c r="AZ185" s="765">
        <f t="shared" si="402"/>
        <v>0</v>
      </c>
      <c r="BA185" s="774"/>
      <c r="BB185" s="765"/>
      <c r="BC185" s="765"/>
      <c r="BD185" s="765"/>
      <c r="BE185" s="765"/>
      <c r="BF185" s="765"/>
      <c r="BG185" s="765"/>
      <c r="BH185" s="765">
        <f t="shared" si="432"/>
        <v>0</v>
      </c>
      <c r="BI185" s="1549"/>
      <c r="BJ185" s="765"/>
      <c r="BK185" s="765"/>
      <c r="BL185" s="765"/>
      <c r="BM185" s="765"/>
      <c r="BN185" s="765"/>
      <c r="BO185" s="765"/>
      <c r="BP185" s="765">
        <f t="shared" si="506"/>
        <v>0</v>
      </c>
      <c r="BR185" s="765">
        <f t="shared" si="405"/>
        <v>0</v>
      </c>
      <c r="BS185" s="765">
        <f t="shared" si="406"/>
        <v>0</v>
      </c>
      <c r="BT185" s="765">
        <f t="shared" si="407"/>
        <v>0</v>
      </c>
      <c r="BU185" s="765">
        <f t="shared" si="408"/>
        <v>0</v>
      </c>
      <c r="BV185" s="765">
        <f t="shared" si="409"/>
        <v>0</v>
      </c>
      <c r="BW185" s="765">
        <f t="shared" si="410"/>
        <v>0</v>
      </c>
      <c r="BX185" s="765">
        <f t="shared" si="411"/>
        <v>0</v>
      </c>
      <c r="BZ185" s="1704"/>
      <c r="CA185" s="1705">
        <f t="shared" si="536"/>
        <v>0</v>
      </c>
      <c r="CB185" s="1706">
        <f t="shared" si="537"/>
        <v>0</v>
      </c>
      <c r="CC185" s="1704">
        <f t="shared" si="538"/>
        <v>0</v>
      </c>
      <c r="CD185" s="1706">
        <f t="shared" si="539"/>
        <v>0</v>
      </c>
      <c r="CE185" s="1704">
        <f t="shared" si="540"/>
        <v>0</v>
      </c>
      <c r="CF185" s="1706">
        <f t="shared" si="541"/>
        <v>0</v>
      </c>
    </row>
    <row r="186" spans="1:84" s="622" customFormat="1" ht="63.75" outlineLevel="1" x14ac:dyDescent="0.25">
      <c r="A186" s="766" t="s">
        <v>1135</v>
      </c>
      <c r="B186" s="767" t="s">
        <v>1128</v>
      </c>
      <c r="C186" s="761"/>
      <c r="D186" s="761"/>
      <c r="E186" s="761"/>
      <c r="F186" s="762"/>
      <c r="G186" s="762"/>
      <c r="H186" s="762"/>
      <c r="I186" s="762"/>
      <c r="J186" s="762"/>
      <c r="K186" s="762"/>
      <c r="L186" s="762"/>
      <c r="M186" s="762"/>
      <c r="N186" s="762"/>
      <c r="O186" s="763"/>
      <c r="P186" s="762"/>
      <c r="Q186" s="762"/>
      <c r="R186" s="763"/>
      <c r="S186" s="762"/>
      <c r="T186" s="762"/>
      <c r="U186" s="763"/>
      <c r="V186" s="763"/>
      <c r="W186" s="764"/>
      <c r="X186" s="764"/>
      <c r="Y186" s="765"/>
      <c r="Z186" s="765"/>
      <c r="AA186" s="765"/>
      <c r="AB186" s="773"/>
      <c r="AC186" s="765"/>
      <c r="AD186" s="765"/>
      <c r="AE186" s="765"/>
      <c r="AF186" s="762"/>
      <c r="AG186" s="765"/>
      <c r="AH186" s="765"/>
      <c r="AI186" s="765"/>
      <c r="AJ186" s="765"/>
      <c r="AK186" s="765"/>
      <c r="AL186" s="765"/>
      <c r="AM186" s="819">
        <f t="shared" si="395"/>
        <v>0</v>
      </c>
      <c r="AN186" s="765"/>
      <c r="AO186" s="765"/>
      <c r="AP186" s="765"/>
      <c r="AQ186" s="765"/>
      <c r="AR186" s="765"/>
      <c r="AS186" s="765"/>
      <c r="AT186" s="819"/>
      <c r="AU186" s="765">
        <f t="shared" si="397"/>
        <v>0</v>
      </c>
      <c r="AV186" s="765">
        <f t="shared" si="398"/>
        <v>0</v>
      </c>
      <c r="AW186" s="765">
        <f t="shared" si="399"/>
        <v>0</v>
      </c>
      <c r="AX186" s="765">
        <f t="shared" si="400"/>
        <v>0</v>
      </c>
      <c r="AY186" s="765">
        <f t="shared" si="401"/>
        <v>0</v>
      </c>
      <c r="AZ186" s="765">
        <f t="shared" si="402"/>
        <v>0</v>
      </c>
      <c r="BA186" s="774"/>
      <c r="BB186" s="765"/>
      <c r="BC186" s="765"/>
      <c r="BD186" s="765"/>
      <c r="BE186" s="765"/>
      <c r="BF186" s="765"/>
      <c r="BG186" s="765"/>
      <c r="BH186" s="765">
        <f t="shared" si="432"/>
        <v>0</v>
      </c>
      <c r="BI186" s="1549"/>
      <c r="BJ186" s="765"/>
      <c r="BK186" s="765"/>
      <c r="BL186" s="765"/>
      <c r="BM186" s="765"/>
      <c r="BN186" s="765"/>
      <c r="BO186" s="765"/>
      <c r="BP186" s="765">
        <f t="shared" si="506"/>
        <v>0</v>
      </c>
      <c r="BR186" s="765">
        <f t="shared" si="405"/>
        <v>0</v>
      </c>
      <c r="BS186" s="765">
        <f t="shared" si="406"/>
        <v>0</v>
      </c>
      <c r="BT186" s="765">
        <f t="shared" si="407"/>
        <v>0</v>
      </c>
      <c r="BU186" s="765">
        <f t="shared" si="408"/>
        <v>0</v>
      </c>
      <c r="BV186" s="765">
        <f t="shared" si="409"/>
        <v>0</v>
      </c>
      <c r="BW186" s="765">
        <f t="shared" si="410"/>
        <v>0</v>
      </c>
      <c r="BX186" s="765">
        <f t="shared" si="411"/>
        <v>0</v>
      </c>
      <c r="BZ186" s="1704"/>
      <c r="CA186" s="1705">
        <f t="shared" si="536"/>
        <v>0</v>
      </c>
      <c r="CB186" s="1706">
        <f t="shared" si="537"/>
        <v>0</v>
      </c>
      <c r="CC186" s="1704">
        <f t="shared" si="538"/>
        <v>0</v>
      </c>
      <c r="CD186" s="1706">
        <f t="shared" si="539"/>
        <v>0</v>
      </c>
      <c r="CE186" s="1704">
        <f t="shared" si="540"/>
        <v>0</v>
      </c>
      <c r="CF186" s="1706">
        <f t="shared" si="541"/>
        <v>0</v>
      </c>
    </row>
    <row r="187" spans="1:84" s="622" customFormat="1" ht="38.25" outlineLevel="1" x14ac:dyDescent="0.25">
      <c r="A187" s="766" t="s">
        <v>1136</v>
      </c>
      <c r="B187" s="767" t="s">
        <v>1129</v>
      </c>
      <c r="C187" s="761"/>
      <c r="D187" s="761"/>
      <c r="E187" s="761"/>
      <c r="F187" s="762"/>
      <c r="G187" s="762"/>
      <c r="H187" s="762"/>
      <c r="I187" s="762"/>
      <c r="J187" s="762"/>
      <c r="K187" s="762"/>
      <c r="L187" s="762"/>
      <c r="M187" s="762"/>
      <c r="N187" s="762"/>
      <c r="O187" s="763"/>
      <c r="P187" s="762"/>
      <c r="Q187" s="762"/>
      <c r="R187" s="763"/>
      <c r="S187" s="762"/>
      <c r="T187" s="762"/>
      <c r="U187" s="763"/>
      <c r="V187" s="763"/>
      <c r="W187" s="764"/>
      <c r="X187" s="764"/>
      <c r="Y187" s="765"/>
      <c r="Z187" s="765"/>
      <c r="AA187" s="765"/>
      <c r="AB187" s="773"/>
      <c r="AC187" s="765"/>
      <c r="AD187" s="765"/>
      <c r="AE187" s="765"/>
      <c r="AF187" s="762"/>
      <c r="AG187" s="765"/>
      <c r="AH187" s="765"/>
      <c r="AI187" s="765"/>
      <c r="AJ187" s="765"/>
      <c r="AK187" s="765"/>
      <c r="AL187" s="765"/>
      <c r="AM187" s="819">
        <f t="shared" si="395"/>
        <v>0</v>
      </c>
      <c r="AN187" s="765"/>
      <c r="AO187" s="765"/>
      <c r="AP187" s="765"/>
      <c r="AQ187" s="765"/>
      <c r="AR187" s="765"/>
      <c r="AS187" s="765"/>
      <c r="AT187" s="819"/>
      <c r="AU187" s="765">
        <f t="shared" si="397"/>
        <v>0</v>
      </c>
      <c r="AV187" s="765">
        <f t="shared" si="398"/>
        <v>0</v>
      </c>
      <c r="AW187" s="765">
        <f t="shared" si="399"/>
        <v>0</v>
      </c>
      <c r="AX187" s="765">
        <f t="shared" si="400"/>
        <v>0</v>
      </c>
      <c r="AY187" s="765">
        <f t="shared" si="401"/>
        <v>0</v>
      </c>
      <c r="AZ187" s="765">
        <f t="shared" si="402"/>
        <v>0</v>
      </c>
      <c r="BA187" s="774"/>
      <c r="BB187" s="765"/>
      <c r="BC187" s="765"/>
      <c r="BD187" s="765"/>
      <c r="BE187" s="765"/>
      <c r="BF187" s="765"/>
      <c r="BG187" s="765"/>
      <c r="BH187" s="765">
        <f t="shared" si="432"/>
        <v>0</v>
      </c>
      <c r="BI187" s="1549"/>
      <c r="BJ187" s="765"/>
      <c r="BK187" s="765"/>
      <c r="BL187" s="765"/>
      <c r="BM187" s="765"/>
      <c r="BN187" s="765"/>
      <c r="BO187" s="765"/>
      <c r="BP187" s="765">
        <f t="shared" si="506"/>
        <v>0</v>
      </c>
      <c r="BR187" s="765">
        <f t="shared" si="405"/>
        <v>0</v>
      </c>
      <c r="BS187" s="765">
        <f t="shared" si="406"/>
        <v>0</v>
      </c>
      <c r="BT187" s="765">
        <f t="shared" si="407"/>
        <v>0</v>
      </c>
      <c r="BU187" s="765">
        <f t="shared" si="408"/>
        <v>0</v>
      </c>
      <c r="BV187" s="765">
        <f t="shared" si="409"/>
        <v>0</v>
      </c>
      <c r="BW187" s="765">
        <f t="shared" si="410"/>
        <v>0</v>
      </c>
      <c r="BX187" s="765">
        <f t="shared" si="411"/>
        <v>0</v>
      </c>
      <c r="BZ187" s="1704"/>
      <c r="CA187" s="1705">
        <f t="shared" si="536"/>
        <v>0</v>
      </c>
      <c r="CB187" s="1706">
        <f t="shared" si="537"/>
        <v>0</v>
      </c>
      <c r="CC187" s="1704">
        <f t="shared" si="538"/>
        <v>0</v>
      </c>
      <c r="CD187" s="1706">
        <f t="shared" si="539"/>
        <v>0</v>
      </c>
      <c r="CE187" s="1704">
        <f t="shared" si="540"/>
        <v>0</v>
      </c>
      <c r="CF187" s="1706">
        <f t="shared" si="541"/>
        <v>0</v>
      </c>
    </row>
    <row r="188" spans="1:84" s="622" customFormat="1" ht="63.75" outlineLevel="1" x14ac:dyDescent="0.25">
      <c r="A188" s="766" t="s">
        <v>1137</v>
      </c>
      <c r="B188" s="767" t="s">
        <v>1130</v>
      </c>
      <c r="C188" s="761"/>
      <c r="D188" s="761"/>
      <c r="E188" s="761"/>
      <c r="F188" s="762"/>
      <c r="G188" s="762"/>
      <c r="H188" s="762"/>
      <c r="I188" s="762"/>
      <c r="J188" s="762"/>
      <c r="K188" s="762"/>
      <c r="L188" s="762"/>
      <c r="M188" s="762"/>
      <c r="N188" s="762"/>
      <c r="O188" s="763"/>
      <c r="P188" s="762"/>
      <c r="Q188" s="762"/>
      <c r="R188" s="763"/>
      <c r="S188" s="762"/>
      <c r="T188" s="762"/>
      <c r="U188" s="763"/>
      <c r="V188" s="763"/>
      <c r="W188" s="764"/>
      <c r="X188" s="764"/>
      <c r="Y188" s="765"/>
      <c r="Z188" s="765"/>
      <c r="AA188" s="765"/>
      <c r="AB188" s="773"/>
      <c r="AC188" s="765"/>
      <c r="AD188" s="765"/>
      <c r="AE188" s="765"/>
      <c r="AF188" s="762"/>
      <c r="AG188" s="765"/>
      <c r="AH188" s="765"/>
      <c r="AI188" s="765"/>
      <c r="AJ188" s="765"/>
      <c r="AK188" s="765"/>
      <c r="AL188" s="765"/>
      <c r="AM188" s="819">
        <f t="shared" si="395"/>
        <v>0</v>
      </c>
      <c r="AN188" s="765"/>
      <c r="AO188" s="765"/>
      <c r="AP188" s="765"/>
      <c r="AQ188" s="765"/>
      <c r="AR188" s="765"/>
      <c r="AS188" s="765"/>
      <c r="AT188" s="819"/>
      <c r="AU188" s="765">
        <f t="shared" si="397"/>
        <v>0</v>
      </c>
      <c r="AV188" s="765">
        <f t="shared" si="398"/>
        <v>0</v>
      </c>
      <c r="AW188" s="765">
        <f t="shared" si="399"/>
        <v>0</v>
      </c>
      <c r="AX188" s="765">
        <f t="shared" si="400"/>
        <v>0</v>
      </c>
      <c r="AY188" s="765">
        <f t="shared" si="401"/>
        <v>0</v>
      </c>
      <c r="AZ188" s="765">
        <f t="shared" si="402"/>
        <v>0</v>
      </c>
      <c r="BA188" s="774"/>
      <c r="BB188" s="765"/>
      <c r="BC188" s="765"/>
      <c r="BD188" s="765"/>
      <c r="BE188" s="765"/>
      <c r="BF188" s="765"/>
      <c r="BG188" s="765"/>
      <c r="BH188" s="765">
        <f t="shared" si="432"/>
        <v>0</v>
      </c>
      <c r="BI188" s="1549"/>
      <c r="BJ188" s="765"/>
      <c r="BK188" s="765"/>
      <c r="BL188" s="765"/>
      <c r="BM188" s="765"/>
      <c r="BN188" s="765"/>
      <c r="BO188" s="765"/>
      <c r="BP188" s="765">
        <f t="shared" si="506"/>
        <v>0</v>
      </c>
      <c r="BR188" s="765">
        <f t="shared" si="405"/>
        <v>0</v>
      </c>
      <c r="BS188" s="765">
        <f t="shared" si="406"/>
        <v>0</v>
      </c>
      <c r="BT188" s="765">
        <f t="shared" si="407"/>
        <v>0</v>
      </c>
      <c r="BU188" s="765">
        <f t="shared" si="408"/>
        <v>0</v>
      </c>
      <c r="BV188" s="765">
        <f t="shared" si="409"/>
        <v>0</v>
      </c>
      <c r="BW188" s="765">
        <f t="shared" si="410"/>
        <v>0</v>
      </c>
      <c r="BX188" s="765">
        <f t="shared" si="411"/>
        <v>0</v>
      </c>
      <c r="BZ188" s="1704"/>
      <c r="CA188" s="1705">
        <f t="shared" si="536"/>
        <v>0</v>
      </c>
      <c r="CB188" s="1706">
        <f t="shared" si="537"/>
        <v>0</v>
      </c>
      <c r="CC188" s="1704">
        <f t="shared" si="538"/>
        <v>0</v>
      </c>
      <c r="CD188" s="1706">
        <f t="shared" si="539"/>
        <v>0</v>
      </c>
      <c r="CE188" s="1704">
        <f t="shared" si="540"/>
        <v>0</v>
      </c>
      <c r="CF188" s="1706">
        <f t="shared" si="541"/>
        <v>0</v>
      </c>
    </row>
    <row r="189" spans="1:84" s="622" customFormat="1" ht="38.25" outlineLevel="1" x14ac:dyDescent="0.25">
      <c r="A189" s="766" t="s">
        <v>1138</v>
      </c>
      <c r="B189" s="767" t="s">
        <v>1131</v>
      </c>
      <c r="C189" s="761"/>
      <c r="D189" s="761"/>
      <c r="E189" s="761"/>
      <c r="F189" s="762"/>
      <c r="G189" s="762"/>
      <c r="H189" s="762"/>
      <c r="I189" s="762"/>
      <c r="J189" s="762"/>
      <c r="K189" s="762"/>
      <c r="L189" s="762"/>
      <c r="M189" s="762"/>
      <c r="N189" s="762"/>
      <c r="O189" s="763"/>
      <c r="P189" s="762"/>
      <c r="Q189" s="762"/>
      <c r="R189" s="763"/>
      <c r="S189" s="762"/>
      <c r="T189" s="762"/>
      <c r="U189" s="763"/>
      <c r="V189" s="763"/>
      <c r="W189" s="764"/>
      <c r="X189" s="764"/>
      <c r="Y189" s="765"/>
      <c r="Z189" s="765"/>
      <c r="AA189" s="765"/>
      <c r="AB189" s="773"/>
      <c r="AC189" s="765"/>
      <c r="AD189" s="765"/>
      <c r="AE189" s="765"/>
      <c r="AF189" s="762"/>
      <c r="AG189" s="765"/>
      <c r="AH189" s="765"/>
      <c r="AI189" s="765"/>
      <c r="AJ189" s="765"/>
      <c r="AK189" s="765"/>
      <c r="AL189" s="765"/>
      <c r="AM189" s="819">
        <f t="shared" si="395"/>
        <v>0</v>
      </c>
      <c r="AN189" s="765"/>
      <c r="AO189" s="765"/>
      <c r="AP189" s="765"/>
      <c r="AQ189" s="765"/>
      <c r="AR189" s="765"/>
      <c r="AS189" s="765"/>
      <c r="AT189" s="819"/>
      <c r="AU189" s="765">
        <f t="shared" si="397"/>
        <v>0</v>
      </c>
      <c r="AV189" s="765">
        <f t="shared" si="398"/>
        <v>0</v>
      </c>
      <c r="AW189" s="765">
        <f t="shared" si="399"/>
        <v>0</v>
      </c>
      <c r="AX189" s="765">
        <f t="shared" si="400"/>
        <v>0</v>
      </c>
      <c r="AY189" s="765">
        <f t="shared" si="401"/>
        <v>0</v>
      </c>
      <c r="AZ189" s="765">
        <f t="shared" si="402"/>
        <v>0</v>
      </c>
      <c r="BA189" s="774"/>
      <c r="BB189" s="765"/>
      <c r="BC189" s="765"/>
      <c r="BD189" s="765"/>
      <c r="BE189" s="765"/>
      <c r="BF189" s="765"/>
      <c r="BG189" s="765"/>
      <c r="BH189" s="765">
        <f t="shared" si="432"/>
        <v>0</v>
      </c>
      <c r="BI189" s="1549"/>
      <c r="BJ189" s="765"/>
      <c r="BK189" s="765"/>
      <c r="BL189" s="765"/>
      <c r="BM189" s="765"/>
      <c r="BN189" s="765"/>
      <c r="BO189" s="765"/>
      <c r="BP189" s="765">
        <f t="shared" si="506"/>
        <v>0</v>
      </c>
      <c r="BR189" s="765">
        <f t="shared" si="405"/>
        <v>0</v>
      </c>
      <c r="BS189" s="765">
        <f t="shared" si="406"/>
        <v>0</v>
      </c>
      <c r="BT189" s="765">
        <f t="shared" si="407"/>
        <v>0</v>
      </c>
      <c r="BU189" s="765">
        <f t="shared" si="408"/>
        <v>0</v>
      </c>
      <c r="BV189" s="765">
        <f t="shared" si="409"/>
        <v>0</v>
      </c>
      <c r="BW189" s="765">
        <f t="shared" si="410"/>
        <v>0</v>
      </c>
      <c r="BX189" s="765">
        <f t="shared" si="411"/>
        <v>0</v>
      </c>
      <c r="BZ189" s="1704"/>
      <c r="CA189" s="1705">
        <f t="shared" si="536"/>
        <v>0</v>
      </c>
      <c r="CB189" s="1706">
        <f t="shared" si="537"/>
        <v>0</v>
      </c>
      <c r="CC189" s="1704">
        <f t="shared" si="538"/>
        <v>0</v>
      </c>
      <c r="CD189" s="1706">
        <f t="shared" si="539"/>
        <v>0</v>
      </c>
      <c r="CE189" s="1704">
        <f t="shared" si="540"/>
        <v>0</v>
      </c>
      <c r="CF189" s="1706">
        <f t="shared" si="541"/>
        <v>0</v>
      </c>
    </row>
    <row r="190" spans="1:84" s="622" customFormat="1" ht="51" outlineLevel="1" x14ac:dyDescent="0.25">
      <c r="A190" s="766" t="s">
        <v>1139</v>
      </c>
      <c r="B190" s="767" t="s">
        <v>1132</v>
      </c>
      <c r="C190" s="761"/>
      <c r="D190" s="761"/>
      <c r="E190" s="761"/>
      <c r="F190" s="762"/>
      <c r="G190" s="762"/>
      <c r="H190" s="762"/>
      <c r="I190" s="762"/>
      <c r="J190" s="762"/>
      <c r="K190" s="762"/>
      <c r="L190" s="762"/>
      <c r="M190" s="762"/>
      <c r="N190" s="762"/>
      <c r="O190" s="763"/>
      <c r="P190" s="762"/>
      <c r="Q190" s="762"/>
      <c r="R190" s="763"/>
      <c r="S190" s="762"/>
      <c r="T190" s="762"/>
      <c r="U190" s="763"/>
      <c r="V190" s="763"/>
      <c r="W190" s="764"/>
      <c r="X190" s="764"/>
      <c r="Y190" s="765"/>
      <c r="Z190" s="765"/>
      <c r="AA190" s="765"/>
      <c r="AB190" s="773"/>
      <c r="AC190" s="765"/>
      <c r="AD190" s="765"/>
      <c r="AE190" s="765"/>
      <c r="AF190" s="762"/>
      <c r="AG190" s="765"/>
      <c r="AH190" s="765"/>
      <c r="AI190" s="765"/>
      <c r="AJ190" s="765"/>
      <c r="AK190" s="765"/>
      <c r="AL190" s="765"/>
      <c r="AM190" s="819">
        <f t="shared" si="395"/>
        <v>0</v>
      </c>
      <c r="AN190" s="765"/>
      <c r="AO190" s="765"/>
      <c r="AP190" s="765"/>
      <c r="AQ190" s="765"/>
      <c r="AR190" s="765"/>
      <c r="AS190" s="765"/>
      <c r="AT190" s="819"/>
      <c r="AU190" s="765">
        <f t="shared" si="397"/>
        <v>0</v>
      </c>
      <c r="AV190" s="765">
        <f t="shared" si="398"/>
        <v>0</v>
      </c>
      <c r="AW190" s="765">
        <f t="shared" si="399"/>
        <v>0</v>
      </c>
      <c r="AX190" s="765">
        <f t="shared" si="400"/>
        <v>0</v>
      </c>
      <c r="AY190" s="765">
        <f t="shared" si="401"/>
        <v>0</v>
      </c>
      <c r="AZ190" s="765">
        <f t="shared" si="402"/>
        <v>0</v>
      </c>
      <c r="BA190" s="774"/>
      <c r="BB190" s="765"/>
      <c r="BC190" s="765"/>
      <c r="BD190" s="765"/>
      <c r="BE190" s="765"/>
      <c r="BF190" s="765"/>
      <c r="BG190" s="765"/>
      <c r="BH190" s="765">
        <f t="shared" si="432"/>
        <v>0</v>
      </c>
      <c r="BI190" s="1549"/>
      <c r="BJ190" s="765"/>
      <c r="BK190" s="765"/>
      <c r="BL190" s="765"/>
      <c r="BM190" s="765"/>
      <c r="BN190" s="765"/>
      <c r="BO190" s="765"/>
      <c r="BP190" s="765">
        <f t="shared" si="506"/>
        <v>0</v>
      </c>
      <c r="BR190" s="765">
        <f t="shared" si="405"/>
        <v>0</v>
      </c>
      <c r="BS190" s="765">
        <f t="shared" si="406"/>
        <v>0</v>
      </c>
      <c r="BT190" s="765">
        <f t="shared" si="407"/>
        <v>0</v>
      </c>
      <c r="BU190" s="765">
        <f t="shared" si="408"/>
        <v>0</v>
      </c>
      <c r="BV190" s="765">
        <f t="shared" si="409"/>
        <v>0</v>
      </c>
      <c r="BW190" s="765">
        <f t="shared" si="410"/>
        <v>0</v>
      </c>
      <c r="BX190" s="765">
        <f t="shared" si="411"/>
        <v>0</v>
      </c>
      <c r="BZ190" s="1704"/>
      <c r="CA190" s="1705">
        <f t="shared" si="536"/>
        <v>0</v>
      </c>
      <c r="CB190" s="1706">
        <f t="shared" si="537"/>
        <v>0</v>
      </c>
      <c r="CC190" s="1704">
        <f t="shared" si="538"/>
        <v>0</v>
      </c>
      <c r="CD190" s="1706">
        <f t="shared" si="539"/>
        <v>0</v>
      </c>
      <c r="CE190" s="1704">
        <f t="shared" si="540"/>
        <v>0</v>
      </c>
      <c r="CF190" s="1706">
        <f t="shared" si="541"/>
        <v>0</v>
      </c>
    </row>
    <row r="191" spans="1:84" s="622" customFormat="1" ht="38.25" outlineLevel="1" x14ac:dyDescent="0.25">
      <c r="A191" s="766" t="s">
        <v>1140</v>
      </c>
      <c r="B191" s="767" t="s">
        <v>1133</v>
      </c>
      <c r="C191" s="761"/>
      <c r="D191" s="761"/>
      <c r="E191" s="761"/>
      <c r="F191" s="762"/>
      <c r="G191" s="762"/>
      <c r="H191" s="762"/>
      <c r="I191" s="762"/>
      <c r="J191" s="762"/>
      <c r="K191" s="762"/>
      <c r="L191" s="762"/>
      <c r="M191" s="762"/>
      <c r="N191" s="762"/>
      <c r="O191" s="763"/>
      <c r="P191" s="762"/>
      <c r="Q191" s="762"/>
      <c r="R191" s="763"/>
      <c r="S191" s="762"/>
      <c r="T191" s="762"/>
      <c r="U191" s="763"/>
      <c r="V191" s="763"/>
      <c r="W191" s="764"/>
      <c r="X191" s="764"/>
      <c r="Y191" s="765"/>
      <c r="Z191" s="765"/>
      <c r="AA191" s="765"/>
      <c r="AB191" s="773"/>
      <c r="AC191" s="765"/>
      <c r="AD191" s="765"/>
      <c r="AE191" s="765"/>
      <c r="AF191" s="762"/>
      <c r="AG191" s="765"/>
      <c r="AH191" s="765"/>
      <c r="AI191" s="765"/>
      <c r="AJ191" s="765"/>
      <c r="AK191" s="765"/>
      <c r="AL191" s="765"/>
      <c r="AM191" s="819">
        <f t="shared" si="395"/>
        <v>0</v>
      </c>
      <c r="AN191" s="765"/>
      <c r="AO191" s="765"/>
      <c r="AP191" s="765"/>
      <c r="AQ191" s="765"/>
      <c r="AR191" s="765"/>
      <c r="AS191" s="765"/>
      <c r="AT191" s="819"/>
      <c r="AU191" s="765">
        <f t="shared" si="397"/>
        <v>0</v>
      </c>
      <c r="AV191" s="765">
        <f t="shared" si="398"/>
        <v>0</v>
      </c>
      <c r="AW191" s="765">
        <f t="shared" si="399"/>
        <v>0</v>
      </c>
      <c r="AX191" s="765">
        <f t="shared" si="400"/>
        <v>0</v>
      </c>
      <c r="AY191" s="765">
        <f t="shared" si="401"/>
        <v>0</v>
      </c>
      <c r="AZ191" s="765">
        <f t="shared" si="402"/>
        <v>0</v>
      </c>
      <c r="BA191" s="774"/>
      <c r="BB191" s="765"/>
      <c r="BC191" s="765"/>
      <c r="BD191" s="765"/>
      <c r="BE191" s="765"/>
      <c r="BF191" s="765"/>
      <c r="BG191" s="765"/>
      <c r="BH191" s="765">
        <f t="shared" si="432"/>
        <v>0</v>
      </c>
      <c r="BI191" s="1549"/>
      <c r="BJ191" s="765"/>
      <c r="BK191" s="765"/>
      <c r="BL191" s="765"/>
      <c r="BM191" s="765"/>
      <c r="BN191" s="765"/>
      <c r="BO191" s="765"/>
      <c r="BP191" s="765">
        <f t="shared" si="506"/>
        <v>0</v>
      </c>
      <c r="BR191" s="765">
        <f t="shared" si="405"/>
        <v>0</v>
      </c>
      <c r="BS191" s="765">
        <f t="shared" si="406"/>
        <v>0</v>
      </c>
      <c r="BT191" s="765">
        <f t="shared" si="407"/>
        <v>0</v>
      </c>
      <c r="BU191" s="765">
        <f t="shared" si="408"/>
        <v>0</v>
      </c>
      <c r="BV191" s="765">
        <f t="shared" si="409"/>
        <v>0</v>
      </c>
      <c r="BW191" s="765">
        <f t="shared" si="410"/>
        <v>0</v>
      </c>
      <c r="BX191" s="765">
        <f t="shared" si="411"/>
        <v>0</v>
      </c>
      <c r="BZ191" s="1704"/>
      <c r="CA191" s="1705">
        <f t="shared" si="536"/>
        <v>0</v>
      </c>
      <c r="CB191" s="1706">
        <f t="shared" si="537"/>
        <v>0</v>
      </c>
      <c r="CC191" s="1704">
        <f t="shared" si="538"/>
        <v>0</v>
      </c>
      <c r="CD191" s="1706">
        <f t="shared" si="539"/>
        <v>0</v>
      </c>
      <c r="CE191" s="1704">
        <f t="shared" si="540"/>
        <v>0</v>
      </c>
      <c r="CF191" s="1706">
        <f t="shared" si="541"/>
        <v>0</v>
      </c>
    </row>
    <row r="192" spans="1:84" s="617" customFormat="1" ht="15.75" customHeight="1" thickBot="1" x14ac:dyDescent="0.3">
      <c r="A192" s="744">
        <v>5</v>
      </c>
      <c r="B192" s="612" t="s">
        <v>649</v>
      </c>
      <c r="C192" s="612"/>
      <c r="D192" s="612"/>
      <c r="E192" s="761"/>
      <c r="F192" s="613"/>
      <c r="G192" s="613"/>
      <c r="H192" s="613"/>
      <c r="I192" s="613"/>
      <c r="J192" s="613"/>
      <c r="K192" s="1122" t="s">
        <v>780</v>
      </c>
      <c r="L192" s="613"/>
      <c r="M192" s="772"/>
      <c r="N192" s="613" t="s">
        <v>733</v>
      </c>
      <c r="O192" s="614"/>
      <c r="P192" s="613"/>
      <c r="Q192" s="613"/>
      <c r="R192" s="614"/>
      <c r="S192" s="772"/>
      <c r="T192" s="613"/>
      <c r="U192" s="615"/>
      <c r="V192" s="615"/>
      <c r="W192" s="615"/>
      <c r="X192" s="615"/>
      <c r="Y192" s="613"/>
      <c r="Z192" s="616">
        <v>1600000</v>
      </c>
      <c r="AA192" s="616"/>
      <c r="AB192" s="773"/>
      <c r="AC192" s="616">
        <f>+Z192</f>
        <v>1600000</v>
      </c>
      <c r="AD192" s="616"/>
      <c r="AE192" s="616">
        <f>SUM(AC192:AD192)</f>
        <v>1600000</v>
      </c>
      <c r="AF192" s="775"/>
      <c r="AG192" s="616"/>
      <c r="AH192" s="616"/>
      <c r="AI192" s="616"/>
      <c r="AJ192" s="616">
        <f>+AC192*70%</f>
        <v>1120000</v>
      </c>
      <c r="AK192" s="616">
        <f>+AC192*30%</f>
        <v>480000</v>
      </c>
      <c r="AL192" s="616">
        <f>SUM(AG192:AK192)</f>
        <v>1600000</v>
      </c>
      <c r="AM192" s="819">
        <f t="shared" si="395"/>
        <v>0</v>
      </c>
      <c r="AN192" s="616"/>
      <c r="AO192" s="616"/>
      <c r="AP192" s="616"/>
      <c r="AQ192" s="616"/>
      <c r="AR192" s="616"/>
      <c r="AS192" s="616">
        <f>SUM(AN192:AR192)</f>
        <v>0</v>
      </c>
      <c r="AT192" s="819"/>
      <c r="AU192" s="616">
        <f t="shared" si="397"/>
        <v>0</v>
      </c>
      <c r="AV192" s="616">
        <f t="shared" si="398"/>
        <v>0</v>
      </c>
      <c r="AW192" s="616">
        <f t="shared" si="399"/>
        <v>0</v>
      </c>
      <c r="AX192" s="616">
        <f t="shared" si="400"/>
        <v>1120000</v>
      </c>
      <c r="AY192" s="616">
        <f t="shared" si="401"/>
        <v>480000</v>
      </c>
      <c r="AZ192" s="616">
        <f t="shared" si="402"/>
        <v>1600000</v>
      </c>
      <c r="BA192" s="774"/>
      <c r="BB192" s="616"/>
      <c r="BC192" s="616"/>
      <c r="BD192" s="616"/>
      <c r="BE192" s="616"/>
      <c r="BF192" s="616">
        <f>+AJ192</f>
        <v>1120000</v>
      </c>
      <c r="BG192" s="616">
        <f>+AK192</f>
        <v>480000</v>
      </c>
      <c r="BH192" s="616">
        <f t="shared" si="432"/>
        <v>1600000</v>
      </c>
      <c r="BI192" s="1549"/>
      <c r="BJ192" s="616"/>
      <c r="BK192" s="616"/>
      <c r="BL192" s="616"/>
      <c r="BM192" s="616"/>
      <c r="BN192" s="616">
        <f>+AR192</f>
        <v>0</v>
      </c>
      <c r="BO192" s="616">
        <f>+AS192</f>
        <v>0</v>
      </c>
      <c r="BP192" s="616">
        <f t="shared" si="506"/>
        <v>0</v>
      </c>
      <c r="BR192" s="616">
        <f t="shared" si="405"/>
        <v>0</v>
      </c>
      <c r="BS192" s="616">
        <f t="shared" si="406"/>
        <v>0</v>
      </c>
      <c r="BT192" s="616">
        <f t="shared" si="407"/>
        <v>0</v>
      </c>
      <c r="BU192" s="616">
        <f t="shared" si="408"/>
        <v>0</v>
      </c>
      <c r="BV192" s="616">
        <f t="shared" si="409"/>
        <v>1120000</v>
      </c>
      <c r="BW192" s="616">
        <f t="shared" si="410"/>
        <v>480000</v>
      </c>
      <c r="BX192" s="616">
        <f t="shared" si="411"/>
        <v>1600000</v>
      </c>
      <c r="BZ192" s="1707"/>
      <c r="CA192" s="1708"/>
      <c r="CB192" s="1709">
        <f>+BZ192+CA192</f>
        <v>0</v>
      </c>
      <c r="CC192" s="1707">
        <f t="shared" si="538"/>
        <v>0</v>
      </c>
      <c r="CD192" s="1709">
        <f t="shared" si="539"/>
        <v>0</v>
      </c>
      <c r="CE192" s="1707">
        <f t="shared" si="540"/>
        <v>0</v>
      </c>
      <c r="CF192" s="1709">
        <f t="shared" si="541"/>
        <v>0</v>
      </c>
    </row>
    <row r="193" spans="1:84" s="1130" customFormat="1" ht="23.25" customHeight="1" collapsed="1" x14ac:dyDescent="0.2">
      <c r="A193" s="1120">
        <v>6</v>
      </c>
      <c r="B193" s="1121" t="s">
        <v>1267</v>
      </c>
      <c r="C193" s="613"/>
      <c r="D193" s="613"/>
      <c r="E193" s="772"/>
      <c r="F193" s="1122"/>
      <c r="G193" s="1122"/>
      <c r="H193" s="1122"/>
      <c r="I193" s="1122"/>
      <c r="J193" s="1122"/>
      <c r="K193" s="613"/>
      <c r="L193" s="613"/>
      <c r="M193" s="772"/>
      <c r="N193" s="1123"/>
      <c r="O193" s="1123"/>
      <c r="P193" s="1123"/>
      <c r="Q193" s="1123"/>
      <c r="R193" s="1123"/>
      <c r="S193" s="1124"/>
      <c r="T193" s="1125"/>
      <c r="U193" s="1125"/>
      <c r="V193" s="1126"/>
      <c r="W193" s="1127"/>
      <c r="X193" s="1125"/>
      <c r="Y193" s="1126"/>
      <c r="Z193" s="1125"/>
      <c r="AA193" s="1121"/>
      <c r="AB193" s="1180"/>
      <c r="AC193" s="1128"/>
      <c r="AD193" s="1128"/>
      <c r="AE193" s="1128"/>
      <c r="AF193" s="1124"/>
      <c r="AG193" s="1129"/>
      <c r="AH193" s="1129"/>
      <c r="AI193" s="1125"/>
      <c r="AJ193" s="1129"/>
      <c r="AK193" s="1129"/>
      <c r="AL193" s="1129"/>
      <c r="AM193" s="802"/>
      <c r="AN193" s="1129"/>
      <c r="AO193" s="1129"/>
      <c r="AP193" s="1129"/>
      <c r="AQ193" s="1129"/>
      <c r="AR193" s="1129"/>
      <c r="AS193" s="1129"/>
      <c r="AT193" s="802"/>
      <c r="AU193" s="1129"/>
      <c r="AV193" s="1129"/>
      <c r="AW193" s="1129"/>
      <c r="AX193" s="1129"/>
      <c r="AY193" s="1129"/>
      <c r="AZ193" s="1129"/>
      <c r="BA193" s="802"/>
      <c r="BB193" s="1129"/>
      <c r="BC193" s="1129"/>
      <c r="BD193" s="1129"/>
      <c r="BE193" s="1129"/>
      <c r="BF193" s="1129"/>
      <c r="BG193" s="1129"/>
      <c r="BH193" s="1125"/>
      <c r="BI193" s="1179"/>
      <c r="BJ193" s="1129"/>
      <c r="BK193" s="1129"/>
      <c r="BL193" s="1129"/>
      <c r="BM193" s="1129"/>
      <c r="BN193" s="1129"/>
      <c r="BO193" s="1129"/>
      <c r="BP193" s="1125"/>
      <c r="BQ193" s="1179"/>
      <c r="BR193" s="1125"/>
      <c r="BS193" s="1125"/>
      <c r="BT193" s="1125"/>
      <c r="BU193" s="1125"/>
      <c r="BV193" s="1125"/>
      <c r="BW193" s="1125"/>
      <c r="BX193" s="1125"/>
      <c r="BZ193" s="1137"/>
      <c r="CA193" s="1137"/>
      <c r="CB193" s="1137"/>
      <c r="CC193" s="1137"/>
      <c r="CD193" s="1137"/>
      <c r="CE193" s="1137"/>
      <c r="CF193" s="1137"/>
    </row>
    <row r="194" spans="1:84" s="1" customFormat="1" ht="12.75" outlineLevel="1" x14ac:dyDescent="0.2">
      <c r="A194" s="766">
        <v>6.1</v>
      </c>
      <c r="B194" s="767" t="s">
        <v>1268</v>
      </c>
      <c r="C194" s="1131"/>
      <c r="D194" s="1131"/>
      <c r="E194" s="1184"/>
      <c r="F194" s="1132"/>
      <c r="G194" s="1132"/>
      <c r="H194" s="1132"/>
      <c r="I194" s="1132"/>
      <c r="J194" s="1132"/>
      <c r="K194" s="1134"/>
      <c r="L194" s="1134"/>
      <c r="M194" s="1133"/>
      <c r="N194" s="1135"/>
      <c r="O194" s="1135"/>
      <c r="P194" s="1135"/>
      <c r="Q194" s="1135"/>
      <c r="R194" s="1135"/>
      <c r="S194" s="1136"/>
      <c r="T194" s="1137"/>
      <c r="U194" s="1137"/>
      <c r="V194" s="1137"/>
      <c r="W194" s="1138"/>
      <c r="X194" s="1135"/>
      <c r="Y194" s="1137"/>
      <c r="Z194" s="1137"/>
      <c r="AA194" s="1139"/>
      <c r="AB194" s="1181"/>
      <c r="AC194" s="1140"/>
      <c r="AD194" s="1140"/>
      <c r="AE194" s="1140"/>
      <c r="AF194" s="1145"/>
      <c r="AG194" s="1142"/>
      <c r="AH194" s="1142"/>
      <c r="AI194" s="1137"/>
      <c r="AJ194" s="1141"/>
      <c r="AK194" s="1141"/>
      <c r="AL194" s="1141"/>
      <c r="AM194" s="1143"/>
      <c r="AN194" s="1144"/>
      <c r="AO194" s="1145"/>
      <c r="AP194" s="1145"/>
      <c r="AQ194" s="1145"/>
      <c r="AR194" s="1145"/>
      <c r="AS194" s="1145"/>
      <c r="AT194" s="802"/>
      <c r="AU194" s="1144"/>
      <c r="AV194" s="1145"/>
      <c r="AW194" s="1145"/>
      <c r="AX194" s="1145"/>
      <c r="AY194" s="1145"/>
      <c r="AZ194" s="1145"/>
      <c r="BA194" s="802"/>
      <c r="BB194" s="1144"/>
      <c r="BC194" s="1145"/>
      <c r="BD194" s="1145"/>
      <c r="BE194" s="1145"/>
      <c r="BF194" s="1145"/>
      <c r="BG194" s="1145"/>
      <c r="BH194" s="1137"/>
      <c r="BI194" s="1144"/>
      <c r="BJ194" s="1145"/>
      <c r="BK194" s="1145"/>
      <c r="BL194" s="1145"/>
      <c r="BM194" s="1145"/>
      <c r="BN194" s="1145"/>
      <c r="BO194" s="1145"/>
      <c r="BP194" s="1137"/>
      <c r="BQ194" s="1145"/>
      <c r="BR194" s="1137"/>
      <c r="BS194" s="1137"/>
      <c r="BT194" s="1137"/>
      <c r="BU194" s="1137"/>
      <c r="BV194" s="1137"/>
      <c r="BW194" s="1137"/>
      <c r="BX194" s="1137"/>
      <c r="BY194" s="810"/>
      <c r="BZ194" s="1137"/>
      <c r="CA194" s="1137"/>
      <c r="CB194" s="1137"/>
      <c r="CC194" s="1137"/>
      <c r="CD194" s="1137"/>
      <c r="CE194" s="1137"/>
      <c r="CF194" s="1137"/>
    </row>
    <row r="195" spans="1:84" s="1" customFormat="1" ht="12.75" outlineLevel="1" x14ac:dyDescent="0.2">
      <c r="A195" s="766">
        <v>6.2</v>
      </c>
      <c r="B195" s="767" t="s">
        <v>1269</v>
      </c>
      <c r="C195" s="1131"/>
      <c r="D195" s="1131"/>
      <c r="E195" s="1184"/>
      <c r="F195" s="1132"/>
      <c r="G195" s="1132"/>
      <c r="H195" s="1132"/>
      <c r="I195" s="1132"/>
      <c r="J195" s="1132"/>
      <c r="K195" s="1134"/>
      <c r="L195" s="1134"/>
      <c r="M195" s="1133"/>
      <c r="N195" s="1135"/>
      <c r="O195" s="1135"/>
      <c r="P195" s="1135"/>
      <c r="Q195" s="1135"/>
      <c r="R195" s="1135"/>
      <c r="S195" s="1136"/>
      <c r="T195" s="1137"/>
      <c r="U195" s="1137"/>
      <c r="V195" s="1137"/>
      <c r="W195" s="1138"/>
      <c r="X195" s="1135"/>
      <c r="Y195" s="1137"/>
      <c r="Z195" s="1137"/>
      <c r="AA195" s="1139"/>
      <c r="AB195" s="1181"/>
      <c r="AC195" s="1140"/>
      <c r="AD195" s="1140"/>
      <c r="AE195" s="1140"/>
      <c r="AF195" s="1145"/>
      <c r="AG195" s="1142"/>
      <c r="AH195" s="1142"/>
      <c r="AI195" s="1137"/>
      <c r="AJ195" s="1141"/>
      <c r="AK195" s="1141"/>
      <c r="AL195" s="1141"/>
      <c r="AM195" s="1143"/>
      <c r="AN195" s="1144"/>
      <c r="AO195" s="1145"/>
      <c r="AP195" s="1145"/>
      <c r="AQ195" s="1145"/>
      <c r="AR195" s="1145"/>
      <c r="AS195" s="1145"/>
      <c r="AT195" s="802"/>
      <c r="AU195" s="1144"/>
      <c r="AV195" s="1145"/>
      <c r="AW195" s="1145"/>
      <c r="AX195" s="1145"/>
      <c r="AY195" s="1145"/>
      <c r="AZ195" s="1145"/>
      <c r="BA195" s="802"/>
      <c r="BB195" s="1144"/>
      <c r="BC195" s="1145"/>
      <c r="BD195" s="1145"/>
      <c r="BE195" s="1145"/>
      <c r="BF195" s="1145"/>
      <c r="BG195" s="1145"/>
      <c r="BH195" s="1137"/>
      <c r="BI195" s="1144"/>
      <c r="BJ195" s="1145"/>
      <c r="BK195" s="1145"/>
      <c r="BL195" s="1145"/>
      <c r="BM195" s="1145"/>
      <c r="BN195" s="1145"/>
      <c r="BO195" s="1145"/>
      <c r="BP195" s="1137"/>
      <c r="BQ195" s="1145"/>
      <c r="BR195" s="1137"/>
      <c r="BS195" s="1137"/>
      <c r="BT195" s="1137"/>
      <c r="BU195" s="1137"/>
      <c r="BV195" s="1137"/>
      <c r="BW195" s="1137"/>
      <c r="BX195" s="1137"/>
      <c r="BY195" s="810"/>
      <c r="BZ195" s="1137"/>
      <c r="CA195" s="1137"/>
      <c r="CB195" s="1137"/>
      <c r="CC195" s="1137"/>
      <c r="CD195" s="1137"/>
      <c r="CE195" s="1137"/>
      <c r="CF195" s="1137"/>
    </row>
    <row r="196" spans="1:84" s="1" customFormat="1" ht="12.75" outlineLevel="1" x14ac:dyDescent="0.2">
      <c r="A196" s="766">
        <v>6.3</v>
      </c>
      <c r="B196" s="767" t="s">
        <v>1270</v>
      </c>
      <c r="C196" s="1131"/>
      <c r="D196" s="1131"/>
      <c r="E196" s="1184"/>
      <c r="F196" s="1132"/>
      <c r="G196" s="1132"/>
      <c r="H196" s="1132"/>
      <c r="I196" s="1132"/>
      <c r="J196" s="1132"/>
      <c r="K196" s="1134"/>
      <c r="L196" s="1134"/>
      <c r="M196" s="1133"/>
      <c r="N196" s="1135"/>
      <c r="O196" s="1135"/>
      <c r="P196" s="1135"/>
      <c r="Q196" s="1135"/>
      <c r="R196" s="1135"/>
      <c r="S196" s="1136"/>
      <c r="T196" s="1137"/>
      <c r="U196" s="1137"/>
      <c r="V196" s="1137"/>
      <c r="W196" s="1138"/>
      <c r="X196" s="1135"/>
      <c r="Y196" s="1137"/>
      <c r="Z196" s="1137"/>
      <c r="AA196" s="1139"/>
      <c r="AB196" s="1181"/>
      <c r="AC196" s="1140"/>
      <c r="AD196" s="1140"/>
      <c r="AE196" s="1140"/>
      <c r="AF196" s="1145"/>
      <c r="AG196" s="1142"/>
      <c r="AH196" s="1142"/>
      <c r="AI196" s="1137"/>
      <c r="AJ196" s="1141"/>
      <c r="AK196" s="1141"/>
      <c r="AL196" s="1141"/>
      <c r="AM196" s="1143"/>
      <c r="AN196" s="1144"/>
      <c r="AO196" s="1145"/>
      <c r="AP196" s="1145"/>
      <c r="AQ196" s="1145"/>
      <c r="AR196" s="1145"/>
      <c r="AS196" s="1145"/>
      <c r="AT196" s="802"/>
      <c r="AU196" s="1144"/>
      <c r="AV196" s="1145"/>
      <c r="AW196" s="1145"/>
      <c r="AX196" s="1145"/>
      <c r="AY196" s="1145"/>
      <c r="AZ196" s="1145"/>
      <c r="BA196" s="802"/>
      <c r="BB196" s="1144"/>
      <c r="BC196" s="1145"/>
      <c r="BD196" s="1145"/>
      <c r="BE196" s="1145"/>
      <c r="BF196" s="1145"/>
      <c r="BG196" s="1145"/>
      <c r="BH196" s="1137"/>
      <c r="BI196" s="1144"/>
      <c r="BJ196" s="1145"/>
      <c r="BK196" s="1145"/>
      <c r="BL196" s="1145"/>
      <c r="BM196" s="1145"/>
      <c r="BN196" s="1145"/>
      <c r="BO196" s="1145"/>
      <c r="BP196" s="1137"/>
      <c r="BQ196" s="1145"/>
      <c r="BR196" s="1137"/>
      <c r="BS196" s="1137"/>
      <c r="BT196" s="1137"/>
      <c r="BU196" s="1137"/>
      <c r="BV196" s="1137"/>
      <c r="BW196" s="1137"/>
      <c r="BX196" s="1137"/>
      <c r="BY196" s="810"/>
      <c r="BZ196" s="1137"/>
      <c r="CA196" s="1137"/>
      <c r="CB196" s="1137"/>
      <c r="CC196" s="1137"/>
      <c r="CD196" s="1137"/>
      <c r="CE196" s="1137"/>
      <c r="CF196" s="1137"/>
    </row>
    <row r="197" spans="1:84" s="1" customFormat="1" ht="25.5" outlineLevel="1" x14ac:dyDescent="0.2">
      <c r="A197" s="766">
        <v>6.4</v>
      </c>
      <c r="B197" s="767" t="s">
        <v>1271</v>
      </c>
      <c r="C197" s="1131"/>
      <c r="D197" s="1131"/>
      <c r="E197" s="1184"/>
      <c r="F197" s="1132"/>
      <c r="G197" s="1132"/>
      <c r="H197" s="1132"/>
      <c r="I197" s="1132"/>
      <c r="J197" s="1132"/>
      <c r="K197" s="1134"/>
      <c r="L197" s="1134"/>
      <c r="M197" s="1133"/>
      <c r="N197" s="1135"/>
      <c r="O197" s="1135"/>
      <c r="P197" s="1135"/>
      <c r="Q197" s="1135"/>
      <c r="R197" s="1135"/>
      <c r="S197" s="1136"/>
      <c r="T197" s="1137"/>
      <c r="U197" s="1137"/>
      <c r="V197" s="1137"/>
      <c r="W197" s="1138"/>
      <c r="X197" s="1135"/>
      <c r="Y197" s="1137"/>
      <c r="Z197" s="1137"/>
      <c r="AA197" s="1139"/>
      <c r="AB197" s="1181"/>
      <c r="AC197" s="1140"/>
      <c r="AD197" s="1140"/>
      <c r="AE197" s="1140"/>
      <c r="AF197" s="1145"/>
      <c r="AG197" s="1142"/>
      <c r="AH197" s="1142"/>
      <c r="AI197" s="1137"/>
      <c r="AJ197" s="1141"/>
      <c r="AK197" s="1141"/>
      <c r="AL197" s="1141"/>
      <c r="AM197" s="1143"/>
      <c r="AN197" s="1144"/>
      <c r="AO197" s="1145"/>
      <c r="AP197" s="1145"/>
      <c r="AQ197" s="1145"/>
      <c r="AR197" s="1145"/>
      <c r="AS197" s="1145"/>
      <c r="AT197" s="802"/>
      <c r="AU197" s="1144"/>
      <c r="AV197" s="1145"/>
      <c r="AW197" s="1145"/>
      <c r="AX197" s="1145"/>
      <c r="AY197" s="1145"/>
      <c r="AZ197" s="1145"/>
      <c r="BA197" s="802"/>
      <c r="BB197" s="1144"/>
      <c r="BC197" s="1145"/>
      <c r="BD197" s="1145"/>
      <c r="BE197" s="1145"/>
      <c r="BF197" s="1145"/>
      <c r="BG197" s="1145"/>
      <c r="BH197" s="1137"/>
      <c r="BI197" s="1144"/>
      <c r="BJ197" s="1145"/>
      <c r="BK197" s="1145"/>
      <c r="BL197" s="1145"/>
      <c r="BM197" s="1145"/>
      <c r="BN197" s="1145"/>
      <c r="BO197" s="1145"/>
      <c r="BP197" s="1137"/>
      <c r="BQ197" s="1145"/>
      <c r="BR197" s="1137"/>
      <c r="BS197" s="1137"/>
      <c r="BT197" s="1137"/>
      <c r="BU197" s="1137"/>
      <c r="BV197" s="1137"/>
      <c r="BW197" s="1137"/>
      <c r="BX197" s="1137"/>
      <c r="BY197" s="810"/>
      <c r="BZ197" s="1137"/>
      <c r="CA197" s="1137"/>
      <c r="CB197" s="1137"/>
      <c r="CC197" s="1137"/>
      <c r="CD197" s="1137"/>
      <c r="CE197" s="1137"/>
      <c r="CF197" s="1137"/>
    </row>
    <row r="198" spans="1:84" s="1" customFormat="1" ht="25.5" outlineLevel="1" x14ac:dyDescent="0.2">
      <c r="A198" s="766">
        <v>6.5</v>
      </c>
      <c r="B198" s="767" t="s">
        <v>1272</v>
      </c>
      <c r="C198" s="1131"/>
      <c r="D198" s="1131"/>
      <c r="E198" s="1184"/>
      <c r="F198" s="1132"/>
      <c r="G198" s="1132"/>
      <c r="H198" s="1132"/>
      <c r="I198" s="1132"/>
      <c r="J198" s="1132"/>
      <c r="K198" s="1134"/>
      <c r="L198" s="1134"/>
      <c r="M198" s="1133"/>
      <c r="N198" s="1135"/>
      <c r="O198" s="1135"/>
      <c r="P198" s="1135"/>
      <c r="Q198" s="1135"/>
      <c r="R198" s="1135"/>
      <c r="S198" s="1136"/>
      <c r="T198" s="1137"/>
      <c r="U198" s="1137"/>
      <c r="V198" s="1137"/>
      <c r="W198" s="1138"/>
      <c r="X198" s="1135"/>
      <c r="Y198" s="1137"/>
      <c r="Z198" s="1137"/>
      <c r="AA198" s="1139"/>
      <c r="AB198" s="1181"/>
      <c r="AC198" s="1140"/>
      <c r="AD198" s="1140"/>
      <c r="AE198" s="1140"/>
      <c r="AF198" s="1145"/>
      <c r="AG198" s="1142"/>
      <c r="AH198" s="1142"/>
      <c r="AI198" s="1137"/>
      <c r="AJ198" s="1141"/>
      <c r="AK198" s="1141"/>
      <c r="AL198" s="1141"/>
      <c r="AM198" s="1143"/>
      <c r="AN198" s="1144"/>
      <c r="AO198" s="1145"/>
      <c r="AP198" s="1145"/>
      <c r="AQ198" s="1145"/>
      <c r="AR198" s="1145"/>
      <c r="AS198" s="1145"/>
      <c r="AT198" s="802"/>
      <c r="AU198" s="1144"/>
      <c r="AV198" s="1145"/>
      <c r="AW198" s="1145"/>
      <c r="AX198" s="1145"/>
      <c r="AY198" s="1145"/>
      <c r="AZ198" s="1145"/>
      <c r="BA198" s="802"/>
      <c r="BB198" s="1144"/>
      <c r="BC198" s="1145"/>
      <c r="BD198" s="1145"/>
      <c r="BE198" s="1145"/>
      <c r="BF198" s="1145"/>
      <c r="BG198" s="1145"/>
      <c r="BH198" s="1137"/>
      <c r="BI198" s="1144"/>
      <c r="BJ198" s="1145"/>
      <c r="BK198" s="1145"/>
      <c r="BL198" s="1145"/>
      <c r="BM198" s="1145"/>
      <c r="BN198" s="1145"/>
      <c r="BO198" s="1145"/>
      <c r="BP198" s="1137"/>
      <c r="BQ198" s="1145"/>
      <c r="BR198" s="1137"/>
      <c r="BS198" s="1137"/>
      <c r="BT198" s="1137"/>
      <c r="BU198" s="1137"/>
      <c r="BV198" s="1137"/>
      <c r="BW198" s="1137"/>
      <c r="BX198" s="1137"/>
      <c r="BY198" s="810"/>
      <c r="BZ198" s="1137"/>
      <c r="CA198" s="1137"/>
      <c r="CB198" s="1137"/>
      <c r="CC198" s="1137"/>
      <c r="CD198" s="1137"/>
      <c r="CE198" s="1137"/>
      <c r="CF198" s="1137"/>
    </row>
    <row r="199" spans="1:84" s="1" customFormat="1" ht="25.5" outlineLevel="1" x14ac:dyDescent="0.2">
      <c r="A199" s="766">
        <v>6.6</v>
      </c>
      <c r="B199" s="767" t="s">
        <v>1273</v>
      </c>
      <c r="C199" s="1131"/>
      <c r="D199" s="1131"/>
      <c r="E199" s="1184"/>
      <c r="F199" s="1132"/>
      <c r="G199" s="1132"/>
      <c r="H199" s="1132"/>
      <c r="I199" s="1132"/>
      <c r="J199" s="1132"/>
      <c r="K199" s="1134"/>
      <c r="L199" s="1134"/>
      <c r="M199" s="1133"/>
      <c r="N199" s="1135"/>
      <c r="O199" s="1135"/>
      <c r="P199" s="1135"/>
      <c r="Q199" s="1135"/>
      <c r="R199" s="1135"/>
      <c r="S199" s="1136"/>
      <c r="T199" s="1137"/>
      <c r="U199" s="1137"/>
      <c r="V199" s="1137"/>
      <c r="W199" s="1138"/>
      <c r="X199" s="1135"/>
      <c r="Y199" s="1137"/>
      <c r="Z199" s="1137"/>
      <c r="AA199" s="1139"/>
      <c r="AB199" s="1181"/>
      <c r="AC199" s="1140"/>
      <c r="AD199" s="1140"/>
      <c r="AE199" s="1140"/>
      <c r="AF199" s="1145"/>
      <c r="AG199" s="1142"/>
      <c r="AH199" s="1142"/>
      <c r="AI199" s="1137"/>
      <c r="AJ199" s="1141"/>
      <c r="AK199" s="1141"/>
      <c r="AL199" s="1141"/>
      <c r="AM199" s="1143"/>
      <c r="AN199" s="1144"/>
      <c r="AO199" s="1145"/>
      <c r="AP199" s="1145"/>
      <c r="AQ199" s="1145"/>
      <c r="AR199" s="1145"/>
      <c r="AS199" s="1145"/>
      <c r="AT199" s="802"/>
      <c r="AU199" s="1144"/>
      <c r="AV199" s="1145"/>
      <c r="AW199" s="1145"/>
      <c r="AX199" s="1145"/>
      <c r="AY199" s="1145"/>
      <c r="AZ199" s="1145"/>
      <c r="BA199" s="802"/>
      <c r="BB199" s="1144"/>
      <c r="BC199" s="1145"/>
      <c r="BD199" s="1145"/>
      <c r="BE199" s="1145"/>
      <c r="BF199" s="1145"/>
      <c r="BG199" s="1145"/>
      <c r="BH199" s="1137"/>
      <c r="BI199" s="1144"/>
      <c r="BJ199" s="1145"/>
      <c r="BK199" s="1145"/>
      <c r="BL199" s="1145"/>
      <c r="BM199" s="1145"/>
      <c r="BN199" s="1145"/>
      <c r="BO199" s="1145"/>
      <c r="BP199" s="1137"/>
      <c r="BQ199" s="1145"/>
      <c r="BR199" s="1137"/>
      <c r="BS199" s="1137"/>
      <c r="BT199" s="1137"/>
      <c r="BU199" s="1137"/>
      <c r="BV199" s="1137"/>
      <c r="BW199" s="1137"/>
      <c r="BX199" s="1137"/>
      <c r="BY199" s="810"/>
      <c r="BZ199" s="1137"/>
      <c r="CA199" s="1137"/>
      <c r="CB199" s="1137"/>
      <c r="CC199" s="1137"/>
      <c r="CD199" s="1137"/>
      <c r="CE199" s="1137"/>
      <c r="CF199" s="1137"/>
    </row>
    <row r="200" spans="1:84" s="1" customFormat="1" ht="12.75" outlineLevel="1" x14ac:dyDescent="0.2">
      <c r="A200" s="766">
        <v>6.7</v>
      </c>
      <c r="B200" s="767" t="s">
        <v>1274</v>
      </c>
      <c r="C200" s="1131"/>
      <c r="D200" s="1131"/>
      <c r="E200" s="1184"/>
      <c r="F200" s="1132"/>
      <c r="G200" s="1132"/>
      <c r="H200" s="1132"/>
      <c r="I200" s="1132"/>
      <c r="J200" s="1132"/>
      <c r="K200" s="1134"/>
      <c r="L200" s="1134"/>
      <c r="M200" s="1133"/>
      <c r="N200" s="1135"/>
      <c r="O200" s="1135"/>
      <c r="P200" s="1135"/>
      <c r="Q200" s="1135"/>
      <c r="R200" s="1135"/>
      <c r="S200" s="1136"/>
      <c r="T200" s="1137"/>
      <c r="U200" s="1137"/>
      <c r="V200" s="1137"/>
      <c r="W200" s="1138"/>
      <c r="X200" s="1135"/>
      <c r="Y200" s="1137"/>
      <c r="Z200" s="1137"/>
      <c r="AA200" s="1139"/>
      <c r="AB200" s="1181"/>
      <c r="AC200" s="1140"/>
      <c r="AD200" s="1140"/>
      <c r="AE200" s="1140"/>
      <c r="AF200" s="1145"/>
      <c r="AG200" s="1142"/>
      <c r="AH200" s="1142"/>
      <c r="AI200" s="1137"/>
      <c r="AJ200" s="1141"/>
      <c r="AK200" s="1141"/>
      <c r="AL200" s="1141"/>
      <c r="AM200" s="1143"/>
      <c r="AN200" s="1144"/>
      <c r="AO200" s="1145"/>
      <c r="AP200" s="1145"/>
      <c r="AQ200" s="1145"/>
      <c r="AR200" s="1145"/>
      <c r="AS200" s="1145"/>
      <c r="AT200" s="802"/>
      <c r="AU200" s="1144"/>
      <c r="AV200" s="1145"/>
      <c r="AW200" s="1145"/>
      <c r="AX200" s="1145"/>
      <c r="AY200" s="1145"/>
      <c r="AZ200" s="1145"/>
      <c r="BA200" s="802"/>
      <c r="BB200" s="1144"/>
      <c r="BC200" s="1145"/>
      <c r="BD200" s="1145"/>
      <c r="BE200" s="1145"/>
      <c r="BF200" s="1145"/>
      <c r="BG200" s="1145"/>
      <c r="BH200" s="1137"/>
      <c r="BI200" s="1144"/>
      <c r="BJ200" s="1145"/>
      <c r="BK200" s="1145"/>
      <c r="BL200" s="1145"/>
      <c r="BM200" s="1145"/>
      <c r="BN200" s="1145"/>
      <c r="BO200" s="1145"/>
      <c r="BP200" s="1137"/>
      <c r="BQ200" s="1145"/>
      <c r="BR200" s="1137"/>
      <c r="BS200" s="1137"/>
      <c r="BT200" s="1137"/>
      <c r="BU200" s="1137"/>
      <c r="BV200" s="1137"/>
      <c r="BW200" s="1137"/>
      <c r="BX200" s="1137"/>
      <c r="BY200" s="810"/>
      <c r="BZ200" s="1137"/>
      <c r="CA200" s="1137"/>
      <c r="CB200" s="1137"/>
      <c r="CC200" s="1137"/>
      <c r="CD200" s="1137"/>
      <c r="CE200" s="1137"/>
      <c r="CF200" s="1137"/>
    </row>
    <row r="201" spans="1:84" s="1" customFormat="1" ht="12.75" outlineLevel="1" x14ac:dyDescent="0.2">
      <c r="A201" s="766">
        <v>6.8</v>
      </c>
      <c r="B201" s="767" t="s">
        <v>1275</v>
      </c>
      <c r="C201" s="1131"/>
      <c r="D201" s="1131"/>
      <c r="E201" s="1184"/>
      <c r="F201" s="1132"/>
      <c r="G201" s="1132"/>
      <c r="H201" s="1132"/>
      <c r="I201" s="1132"/>
      <c r="J201" s="1132"/>
      <c r="K201" s="1134"/>
      <c r="L201" s="1134"/>
      <c r="M201" s="1133"/>
      <c r="N201" s="1135"/>
      <c r="O201" s="1135"/>
      <c r="P201" s="1135"/>
      <c r="Q201" s="1135"/>
      <c r="R201" s="1135"/>
      <c r="S201" s="1136"/>
      <c r="T201" s="1137"/>
      <c r="U201" s="1137"/>
      <c r="V201" s="1137"/>
      <c r="W201" s="1138"/>
      <c r="X201" s="1135"/>
      <c r="Y201" s="1137"/>
      <c r="Z201" s="1137"/>
      <c r="AA201" s="1139"/>
      <c r="AB201" s="1181"/>
      <c r="AC201" s="1140"/>
      <c r="AD201" s="1140"/>
      <c r="AE201" s="1140"/>
      <c r="AF201" s="1145"/>
      <c r="AG201" s="1142"/>
      <c r="AH201" s="1142"/>
      <c r="AI201" s="1137"/>
      <c r="AJ201" s="1141"/>
      <c r="AK201" s="1141"/>
      <c r="AL201" s="1141"/>
      <c r="AM201" s="1143"/>
      <c r="AN201" s="1144"/>
      <c r="AO201" s="1145"/>
      <c r="AP201" s="1145"/>
      <c r="AQ201" s="1145"/>
      <c r="AR201" s="1145"/>
      <c r="AS201" s="1145"/>
      <c r="AT201" s="802"/>
      <c r="AU201" s="1144"/>
      <c r="AV201" s="1145"/>
      <c r="AW201" s="1145"/>
      <c r="AX201" s="1145"/>
      <c r="AY201" s="1145"/>
      <c r="AZ201" s="1145"/>
      <c r="BA201" s="802"/>
      <c r="BB201" s="1144"/>
      <c r="BC201" s="1145"/>
      <c r="BD201" s="1145"/>
      <c r="BE201" s="1145"/>
      <c r="BF201" s="1145"/>
      <c r="BG201" s="1145"/>
      <c r="BH201" s="1137"/>
      <c r="BI201" s="1144"/>
      <c r="BJ201" s="1145"/>
      <c r="BK201" s="1145"/>
      <c r="BL201" s="1145"/>
      <c r="BM201" s="1145"/>
      <c r="BN201" s="1145"/>
      <c r="BO201" s="1145"/>
      <c r="BP201" s="1137"/>
      <c r="BQ201" s="1145"/>
      <c r="BR201" s="1137"/>
      <c r="BS201" s="1137"/>
      <c r="BT201" s="1137"/>
      <c r="BU201" s="1137"/>
      <c r="BV201" s="1137"/>
      <c r="BW201" s="1137"/>
      <c r="BX201" s="1137"/>
      <c r="BY201" s="810"/>
      <c r="BZ201" s="1137"/>
      <c r="CA201" s="1137"/>
      <c r="CB201" s="1137"/>
      <c r="CC201" s="1137"/>
      <c r="CD201" s="1137"/>
      <c r="CE201" s="1137"/>
      <c r="CF201" s="1137"/>
    </row>
    <row r="202" spans="1:84" s="1" customFormat="1" ht="25.5" outlineLevel="1" x14ac:dyDescent="0.2">
      <c r="A202" s="766">
        <v>6.9</v>
      </c>
      <c r="B202" s="767" t="s">
        <v>1276</v>
      </c>
      <c r="C202" s="1131"/>
      <c r="D202" s="1131"/>
      <c r="E202" s="1184"/>
      <c r="F202" s="1132"/>
      <c r="G202" s="1132"/>
      <c r="H202" s="1132"/>
      <c r="I202" s="1132"/>
      <c r="J202" s="1132"/>
      <c r="K202" s="1134"/>
      <c r="L202" s="1134"/>
      <c r="M202" s="1133"/>
      <c r="N202" s="1135"/>
      <c r="O202" s="1135"/>
      <c r="P202" s="1135"/>
      <c r="Q202" s="1135"/>
      <c r="R202" s="1135"/>
      <c r="S202" s="1136"/>
      <c r="T202" s="1137"/>
      <c r="U202" s="1137"/>
      <c r="V202" s="1137"/>
      <c r="W202" s="1138"/>
      <c r="X202" s="1135"/>
      <c r="Y202" s="1137"/>
      <c r="Z202" s="1137"/>
      <c r="AA202" s="1139"/>
      <c r="AB202" s="1181"/>
      <c r="AC202" s="1140"/>
      <c r="AD202" s="1140"/>
      <c r="AE202" s="1140"/>
      <c r="AF202" s="1145"/>
      <c r="AG202" s="1142"/>
      <c r="AH202" s="1142"/>
      <c r="AI202" s="1137"/>
      <c r="AJ202" s="1141"/>
      <c r="AK202" s="1141"/>
      <c r="AL202" s="1141"/>
      <c r="AM202" s="1143"/>
      <c r="AN202" s="1144"/>
      <c r="AO202" s="1145"/>
      <c r="AP202" s="1145"/>
      <c r="AQ202" s="1145"/>
      <c r="AR202" s="1145"/>
      <c r="AS202" s="1145"/>
      <c r="AT202" s="802"/>
      <c r="AU202" s="1144"/>
      <c r="AV202" s="1145"/>
      <c r="AW202" s="1145"/>
      <c r="AX202" s="1145"/>
      <c r="AY202" s="1145"/>
      <c r="AZ202" s="1145"/>
      <c r="BA202" s="802"/>
      <c r="BB202" s="1144"/>
      <c r="BC202" s="1145"/>
      <c r="BD202" s="1145"/>
      <c r="BE202" s="1145"/>
      <c r="BF202" s="1145"/>
      <c r="BG202" s="1145"/>
      <c r="BH202" s="1137"/>
      <c r="BI202" s="1144"/>
      <c r="BJ202" s="1145"/>
      <c r="BK202" s="1145"/>
      <c r="BL202" s="1145"/>
      <c r="BM202" s="1145"/>
      <c r="BN202" s="1145"/>
      <c r="BO202" s="1145"/>
      <c r="BP202" s="1137"/>
      <c r="BQ202" s="1145"/>
      <c r="BR202" s="1137"/>
      <c r="BS202" s="1137"/>
      <c r="BT202" s="1137"/>
      <c r="BU202" s="1137"/>
      <c r="BV202" s="1137"/>
      <c r="BW202" s="1137"/>
      <c r="BX202" s="1137"/>
      <c r="BY202" s="810"/>
      <c r="BZ202" s="1137"/>
      <c r="CA202" s="1137"/>
      <c r="CB202" s="1137"/>
      <c r="CC202" s="1137"/>
      <c r="CD202" s="1137"/>
      <c r="CE202" s="1137"/>
      <c r="CF202" s="1137"/>
    </row>
    <row r="203" spans="1:84" s="1" customFormat="1" ht="25.5" x14ac:dyDescent="0.2">
      <c r="A203" s="1146">
        <v>7</v>
      </c>
      <c r="B203" s="1147" t="s">
        <v>1277</v>
      </c>
      <c r="C203" s="1148"/>
      <c r="D203" s="1148"/>
      <c r="E203" s="1184"/>
      <c r="F203" s="1149"/>
      <c r="G203" s="1149"/>
      <c r="H203" s="1149"/>
      <c r="I203" s="1149"/>
      <c r="J203" s="1149"/>
      <c r="K203" s="1150"/>
      <c r="L203" s="1150"/>
      <c r="M203" s="1133"/>
      <c r="N203" s="1151"/>
      <c r="O203" s="1151"/>
      <c r="P203" s="1151"/>
      <c r="Q203" s="1151"/>
      <c r="R203" s="1151"/>
      <c r="S203" s="1136"/>
      <c r="T203" s="1152"/>
      <c r="U203" s="1152"/>
      <c r="V203" s="1152"/>
      <c r="W203" s="1153"/>
      <c r="X203" s="1151"/>
      <c r="Y203" s="1152"/>
      <c r="Z203" s="1152"/>
      <c r="AA203" s="1154"/>
      <c r="AB203" s="1181"/>
      <c r="AC203" s="1155"/>
      <c r="AD203" s="1155"/>
      <c r="AE203" s="1155"/>
      <c r="AF203" s="1145"/>
      <c r="AG203" s="1157"/>
      <c r="AH203" s="1157"/>
      <c r="AI203" s="1152"/>
      <c r="AJ203" s="1156"/>
      <c r="AK203" s="1156"/>
      <c r="AL203" s="1156"/>
      <c r="AM203" s="1143"/>
      <c r="AN203" s="1158"/>
      <c r="AO203" s="1156"/>
      <c r="AP203" s="1156"/>
      <c r="AQ203" s="1156"/>
      <c r="AR203" s="1156"/>
      <c r="AS203" s="1156"/>
      <c r="AT203" s="802"/>
      <c r="AU203" s="1158"/>
      <c r="AV203" s="1156"/>
      <c r="AW203" s="1156"/>
      <c r="AX203" s="1156"/>
      <c r="AY203" s="1156"/>
      <c r="AZ203" s="1156"/>
      <c r="BA203" s="802"/>
      <c r="BB203" s="1158"/>
      <c r="BC203" s="1156"/>
      <c r="BD203" s="1156"/>
      <c r="BE203" s="1156"/>
      <c r="BF203" s="1156"/>
      <c r="BG203" s="1156"/>
      <c r="BH203" s="1152"/>
      <c r="BI203" s="1144"/>
      <c r="BJ203" s="1156"/>
      <c r="BK203" s="1156"/>
      <c r="BL203" s="1156"/>
      <c r="BM203" s="1156"/>
      <c r="BN203" s="1156"/>
      <c r="BO203" s="1156"/>
      <c r="BP203" s="1152"/>
      <c r="BQ203" s="1145"/>
      <c r="BR203" s="1152"/>
      <c r="BS203" s="1152"/>
      <c r="BT203" s="1152"/>
      <c r="BU203" s="1152"/>
      <c r="BV203" s="1152"/>
      <c r="BW203" s="1152"/>
      <c r="BX203" s="1152"/>
      <c r="BY203" s="810"/>
      <c r="BZ203" s="1137"/>
      <c r="CA203" s="1137"/>
      <c r="CB203" s="1137"/>
      <c r="CC203" s="1137"/>
      <c r="CD203" s="1137"/>
      <c r="CE203" s="1137"/>
      <c r="CF203" s="1137"/>
    </row>
    <row r="204" spans="1:84" s="1" customFormat="1" ht="25.5" x14ac:dyDescent="0.2">
      <c r="A204" s="1159">
        <v>7.1</v>
      </c>
      <c r="B204" s="1160" t="s">
        <v>1293</v>
      </c>
      <c r="C204" s="1161"/>
      <c r="D204" s="1161"/>
      <c r="E204" s="1184"/>
      <c r="F204" s="1162"/>
      <c r="G204" s="1162"/>
      <c r="H204" s="1162"/>
      <c r="I204" s="1162"/>
      <c r="J204" s="1162"/>
      <c r="K204" s="1163"/>
      <c r="L204" s="1163"/>
      <c r="M204" s="1133"/>
      <c r="N204" s="1164"/>
      <c r="O204" s="1164"/>
      <c r="P204" s="1164"/>
      <c r="Q204" s="1164"/>
      <c r="R204" s="1164"/>
      <c r="S204" s="1136"/>
      <c r="T204" s="1165"/>
      <c r="U204" s="1165"/>
      <c r="V204" s="1165"/>
      <c r="W204" s="1166"/>
      <c r="X204" s="1164"/>
      <c r="Y204" s="1165"/>
      <c r="Z204" s="1165"/>
      <c r="AA204" s="1167"/>
      <c r="AB204" s="1181"/>
      <c r="AC204" s="1168"/>
      <c r="AD204" s="1168"/>
      <c r="AE204" s="1168"/>
      <c r="AF204" s="1145"/>
      <c r="AG204" s="1170"/>
      <c r="AH204" s="1170"/>
      <c r="AI204" s="1165"/>
      <c r="AJ204" s="1169"/>
      <c r="AK204" s="1169"/>
      <c r="AL204" s="1169"/>
      <c r="AM204" s="1143"/>
      <c r="AN204" s="1171"/>
      <c r="AO204" s="1169"/>
      <c r="AP204" s="1169"/>
      <c r="AQ204" s="1169"/>
      <c r="AR204" s="1169"/>
      <c r="AS204" s="1169"/>
      <c r="AT204" s="802"/>
      <c r="AU204" s="1171"/>
      <c r="AV204" s="1169"/>
      <c r="AW204" s="1169"/>
      <c r="AX204" s="1169"/>
      <c r="AY204" s="1169"/>
      <c r="AZ204" s="1169"/>
      <c r="BA204" s="802"/>
      <c r="BB204" s="1171"/>
      <c r="BC204" s="1169"/>
      <c r="BD204" s="1169"/>
      <c r="BE204" s="1169"/>
      <c r="BF204" s="1169"/>
      <c r="BG204" s="1169"/>
      <c r="BH204" s="1165"/>
      <c r="BI204" s="1144"/>
      <c r="BJ204" s="1169"/>
      <c r="BK204" s="1169"/>
      <c r="BL204" s="1169"/>
      <c r="BM204" s="1169"/>
      <c r="BN204" s="1169"/>
      <c r="BO204" s="1169"/>
      <c r="BP204" s="1165"/>
      <c r="BQ204" s="1145"/>
      <c r="BR204" s="1165"/>
      <c r="BS204" s="1165"/>
      <c r="BT204" s="1165"/>
      <c r="BU204" s="1165"/>
      <c r="BV204" s="1165"/>
      <c r="BW204" s="1165"/>
      <c r="BX204" s="1165"/>
      <c r="BY204" s="810"/>
      <c r="BZ204" s="1137"/>
      <c r="CA204" s="1137"/>
      <c r="CB204" s="1137"/>
      <c r="CC204" s="1137"/>
      <c r="CD204" s="1137"/>
      <c r="CE204" s="1137"/>
      <c r="CF204" s="1137"/>
    </row>
    <row r="205" spans="1:84" s="1" customFormat="1" ht="38.25" outlineLevel="1" x14ac:dyDescent="0.2">
      <c r="A205" s="766" t="s">
        <v>1278</v>
      </c>
      <c r="B205" s="767" t="s">
        <v>1294</v>
      </c>
      <c r="C205" s="1131"/>
      <c r="D205" s="1131"/>
      <c r="E205" s="1184"/>
      <c r="F205" s="1132"/>
      <c r="G205" s="1132"/>
      <c r="H205" s="1132"/>
      <c r="I205" s="1132"/>
      <c r="J205" s="1132"/>
      <c r="K205" s="1134"/>
      <c r="L205" s="1134"/>
      <c r="M205" s="1133"/>
      <c r="N205" s="1135"/>
      <c r="O205" s="1135"/>
      <c r="P205" s="1135"/>
      <c r="Q205" s="1135"/>
      <c r="R205" s="1135"/>
      <c r="S205" s="1136"/>
      <c r="T205" s="1137"/>
      <c r="U205" s="1137"/>
      <c r="V205" s="1137"/>
      <c r="W205" s="1138"/>
      <c r="X205" s="1135"/>
      <c r="Y205" s="1137"/>
      <c r="Z205" s="1137"/>
      <c r="AA205" s="1139"/>
      <c r="AB205" s="1181"/>
      <c r="AC205" s="1140"/>
      <c r="AD205" s="1140"/>
      <c r="AE205" s="1140"/>
      <c r="AF205" s="1145"/>
      <c r="AG205" s="1142"/>
      <c r="AH205" s="1142"/>
      <c r="AI205" s="1137"/>
      <c r="AJ205" s="1141"/>
      <c r="AK205" s="1141"/>
      <c r="AL205" s="1141"/>
      <c r="AM205" s="1143"/>
      <c r="AN205" s="1144"/>
      <c r="AO205" s="1145"/>
      <c r="AP205" s="1145"/>
      <c r="AQ205" s="1145"/>
      <c r="AR205" s="1145"/>
      <c r="AS205" s="1145"/>
      <c r="AT205" s="802"/>
      <c r="AU205" s="1144"/>
      <c r="AV205" s="1145"/>
      <c r="AW205" s="1145"/>
      <c r="AX205" s="1145"/>
      <c r="AY205" s="1145"/>
      <c r="AZ205" s="1145"/>
      <c r="BA205" s="802"/>
      <c r="BB205" s="1144"/>
      <c r="BC205" s="1145"/>
      <c r="BD205" s="1145"/>
      <c r="BE205" s="1145"/>
      <c r="BF205" s="1145"/>
      <c r="BG205" s="1145"/>
      <c r="BH205" s="1137"/>
      <c r="BI205" s="1144"/>
      <c r="BJ205" s="1145"/>
      <c r="BK205" s="1145"/>
      <c r="BL205" s="1145"/>
      <c r="BM205" s="1145"/>
      <c r="BN205" s="1145"/>
      <c r="BO205" s="1145"/>
      <c r="BP205" s="1137"/>
      <c r="BQ205" s="1145"/>
      <c r="BR205" s="1137"/>
      <c r="BS205" s="1137"/>
      <c r="BT205" s="1137"/>
      <c r="BU205" s="1137"/>
      <c r="BV205" s="1137"/>
      <c r="BW205" s="1137"/>
      <c r="BX205" s="1137"/>
      <c r="BY205" s="810"/>
      <c r="BZ205" s="1137"/>
      <c r="CA205" s="1137"/>
      <c r="CB205" s="1137"/>
      <c r="CC205" s="1137"/>
      <c r="CD205" s="1137"/>
      <c r="CE205" s="1137"/>
      <c r="CF205" s="1137"/>
    </row>
    <row r="206" spans="1:84" s="1" customFormat="1" ht="25.5" outlineLevel="1" x14ac:dyDescent="0.2">
      <c r="A206" s="766" t="s">
        <v>1279</v>
      </c>
      <c r="B206" s="767" t="s">
        <v>1295</v>
      </c>
      <c r="C206" s="1131"/>
      <c r="D206" s="1131"/>
      <c r="E206" s="1184"/>
      <c r="F206" s="1132"/>
      <c r="G206" s="1132"/>
      <c r="H206" s="1132"/>
      <c r="I206" s="1132"/>
      <c r="J206" s="1132"/>
      <c r="K206" s="1134"/>
      <c r="L206" s="1134"/>
      <c r="M206" s="1133"/>
      <c r="N206" s="1135"/>
      <c r="O206" s="1135"/>
      <c r="P206" s="1135"/>
      <c r="Q206" s="1135"/>
      <c r="R206" s="1135"/>
      <c r="S206" s="1136"/>
      <c r="T206" s="1137"/>
      <c r="U206" s="1137"/>
      <c r="V206" s="1137"/>
      <c r="W206" s="1138"/>
      <c r="X206" s="1135"/>
      <c r="Y206" s="1137"/>
      <c r="Z206" s="1137"/>
      <c r="AA206" s="1139"/>
      <c r="AB206" s="1181"/>
      <c r="AC206" s="1140"/>
      <c r="AD206" s="1140"/>
      <c r="AE206" s="1140"/>
      <c r="AF206" s="1145"/>
      <c r="AG206" s="1142"/>
      <c r="AH206" s="1142"/>
      <c r="AI206" s="1137"/>
      <c r="AJ206" s="1141"/>
      <c r="AK206" s="1141"/>
      <c r="AL206" s="1141"/>
      <c r="AM206" s="1143"/>
      <c r="AN206" s="1144"/>
      <c r="AO206" s="1145"/>
      <c r="AP206" s="1145"/>
      <c r="AQ206" s="1145"/>
      <c r="AR206" s="1145"/>
      <c r="AS206" s="1145"/>
      <c r="AT206" s="802"/>
      <c r="AU206" s="1144"/>
      <c r="AV206" s="1145"/>
      <c r="AW206" s="1145"/>
      <c r="AX206" s="1145"/>
      <c r="AY206" s="1145"/>
      <c r="AZ206" s="1145"/>
      <c r="BA206" s="802"/>
      <c r="BB206" s="1144"/>
      <c r="BC206" s="1145"/>
      <c r="BD206" s="1145"/>
      <c r="BE206" s="1145"/>
      <c r="BF206" s="1145"/>
      <c r="BG206" s="1145"/>
      <c r="BH206" s="1137"/>
      <c r="BI206" s="1144"/>
      <c r="BJ206" s="1145"/>
      <c r="BK206" s="1145"/>
      <c r="BL206" s="1145"/>
      <c r="BM206" s="1145"/>
      <c r="BN206" s="1145"/>
      <c r="BO206" s="1145"/>
      <c r="BP206" s="1137"/>
      <c r="BQ206" s="1145"/>
      <c r="BR206" s="1137"/>
      <c r="BS206" s="1137"/>
      <c r="BT206" s="1137"/>
      <c r="BU206" s="1137"/>
      <c r="BV206" s="1137"/>
      <c r="BW206" s="1137"/>
      <c r="BX206" s="1137"/>
      <c r="BY206" s="810"/>
      <c r="BZ206" s="1137"/>
      <c r="CA206" s="1137"/>
      <c r="CB206" s="1137"/>
      <c r="CC206" s="1137"/>
      <c r="CD206" s="1137"/>
      <c r="CE206" s="1137"/>
      <c r="CF206" s="1137"/>
    </row>
    <row r="207" spans="1:84" s="1" customFormat="1" ht="25.5" outlineLevel="1" x14ac:dyDescent="0.2">
      <c r="A207" s="766" t="s">
        <v>1280</v>
      </c>
      <c r="B207" s="767" t="s">
        <v>1296</v>
      </c>
      <c r="C207" s="1131"/>
      <c r="D207" s="1131"/>
      <c r="E207" s="1184"/>
      <c r="F207" s="1132"/>
      <c r="G207" s="1132"/>
      <c r="H207" s="1132"/>
      <c r="I207" s="1132"/>
      <c r="J207" s="1132"/>
      <c r="K207" s="1134"/>
      <c r="L207" s="1134"/>
      <c r="M207" s="1133"/>
      <c r="N207" s="1135"/>
      <c r="O207" s="1135"/>
      <c r="P207" s="1135"/>
      <c r="Q207" s="1135"/>
      <c r="R207" s="1135"/>
      <c r="S207" s="1136"/>
      <c r="T207" s="1137"/>
      <c r="U207" s="1137"/>
      <c r="V207" s="1137"/>
      <c r="W207" s="1138"/>
      <c r="X207" s="1135"/>
      <c r="Y207" s="1137"/>
      <c r="Z207" s="1137"/>
      <c r="AA207" s="1139"/>
      <c r="AB207" s="1181"/>
      <c r="AC207" s="1140"/>
      <c r="AD207" s="1140"/>
      <c r="AE207" s="1140"/>
      <c r="AF207" s="1145"/>
      <c r="AG207" s="1142"/>
      <c r="AH207" s="1142"/>
      <c r="AI207" s="1137"/>
      <c r="AJ207" s="1141"/>
      <c r="AK207" s="1141"/>
      <c r="AL207" s="1141"/>
      <c r="AM207" s="1143"/>
      <c r="AN207" s="1144"/>
      <c r="AO207" s="1145"/>
      <c r="AP207" s="1145"/>
      <c r="AQ207" s="1145"/>
      <c r="AR207" s="1145"/>
      <c r="AS207" s="1145"/>
      <c r="AT207" s="802"/>
      <c r="AU207" s="1144"/>
      <c r="AV207" s="1145"/>
      <c r="AW207" s="1145"/>
      <c r="AX207" s="1145"/>
      <c r="AY207" s="1145"/>
      <c r="AZ207" s="1145"/>
      <c r="BA207" s="802"/>
      <c r="BB207" s="1144"/>
      <c r="BC207" s="1145"/>
      <c r="BD207" s="1145"/>
      <c r="BE207" s="1145"/>
      <c r="BF207" s="1145"/>
      <c r="BG207" s="1145"/>
      <c r="BH207" s="1137"/>
      <c r="BI207" s="1144"/>
      <c r="BJ207" s="1145"/>
      <c r="BK207" s="1145"/>
      <c r="BL207" s="1145"/>
      <c r="BM207" s="1145"/>
      <c r="BN207" s="1145"/>
      <c r="BO207" s="1145"/>
      <c r="BP207" s="1137"/>
      <c r="BQ207" s="1145"/>
      <c r="BR207" s="1137"/>
      <c r="BS207" s="1137"/>
      <c r="BT207" s="1137"/>
      <c r="BU207" s="1137"/>
      <c r="BV207" s="1137"/>
      <c r="BW207" s="1137"/>
      <c r="BX207" s="1137"/>
      <c r="BY207" s="810"/>
      <c r="BZ207" s="1137"/>
      <c r="CA207" s="1137"/>
      <c r="CB207" s="1137"/>
      <c r="CC207" s="1137"/>
      <c r="CD207" s="1137"/>
      <c r="CE207" s="1137"/>
      <c r="CF207" s="1137"/>
    </row>
    <row r="208" spans="1:84" s="1" customFormat="1" ht="12.75" outlineLevel="1" x14ac:dyDescent="0.2">
      <c r="A208" s="766" t="s">
        <v>1281</v>
      </c>
      <c r="B208" s="767" t="s">
        <v>1297</v>
      </c>
      <c r="C208" s="1131"/>
      <c r="D208" s="1131"/>
      <c r="E208" s="1184"/>
      <c r="F208" s="1132"/>
      <c r="G208" s="1132"/>
      <c r="H208" s="1132"/>
      <c r="I208" s="1132"/>
      <c r="J208" s="1132"/>
      <c r="K208" s="1134"/>
      <c r="L208" s="1134"/>
      <c r="M208" s="1133"/>
      <c r="N208" s="1135"/>
      <c r="O208" s="1135"/>
      <c r="P208" s="1135"/>
      <c r="Q208" s="1135"/>
      <c r="R208" s="1135"/>
      <c r="S208" s="1136"/>
      <c r="T208" s="1137"/>
      <c r="U208" s="1137"/>
      <c r="V208" s="1137"/>
      <c r="W208" s="1138"/>
      <c r="X208" s="1135"/>
      <c r="Y208" s="1137"/>
      <c r="Z208" s="1137"/>
      <c r="AA208" s="1139"/>
      <c r="AB208" s="1181"/>
      <c r="AC208" s="1140"/>
      <c r="AD208" s="1140"/>
      <c r="AE208" s="1140"/>
      <c r="AF208" s="1145"/>
      <c r="AG208" s="1142"/>
      <c r="AH208" s="1142"/>
      <c r="AI208" s="1137"/>
      <c r="AJ208" s="1141"/>
      <c r="AK208" s="1141"/>
      <c r="AL208" s="1141"/>
      <c r="AM208" s="1143"/>
      <c r="AN208" s="1144"/>
      <c r="AO208" s="1145"/>
      <c r="AP208" s="1145"/>
      <c r="AQ208" s="1145"/>
      <c r="AR208" s="1145"/>
      <c r="AS208" s="1145"/>
      <c r="AT208" s="802"/>
      <c r="AU208" s="1144"/>
      <c r="AV208" s="1145"/>
      <c r="AW208" s="1145"/>
      <c r="AX208" s="1145"/>
      <c r="AY208" s="1145"/>
      <c r="AZ208" s="1145"/>
      <c r="BA208" s="802"/>
      <c r="BB208" s="1144"/>
      <c r="BC208" s="1145"/>
      <c r="BD208" s="1145"/>
      <c r="BE208" s="1145"/>
      <c r="BF208" s="1145"/>
      <c r="BG208" s="1145"/>
      <c r="BH208" s="1137"/>
      <c r="BI208" s="1144"/>
      <c r="BJ208" s="1145"/>
      <c r="BK208" s="1145"/>
      <c r="BL208" s="1145"/>
      <c r="BM208" s="1145"/>
      <c r="BN208" s="1145"/>
      <c r="BO208" s="1145"/>
      <c r="BP208" s="1137"/>
      <c r="BQ208" s="1145"/>
      <c r="BR208" s="1137"/>
      <c r="BS208" s="1137"/>
      <c r="BT208" s="1137"/>
      <c r="BU208" s="1137"/>
      <c r="BV208" s="1137"/>
      <c r="BW208" s="1137"/>
      <c r="BX208" s="1137"/>
      <c r="BY208" s="810"/>
      <c r="BZ208" s="1137"/>
      <c r="CA208" s="1137"/>
      <c r="CB208" s="1137"/>
      <c r="CC208" s="1137"/>
      <c r="CD208" s="1137"/>
      <c r="CE208" s="1137"/>
      <c r="CF208" s="1137"/>
    </row>
    <row r="209" spans="1:84" s="1" customFormat="1" ht="25.5" outlineLevel="1" x14ac:dyDescent="0.2">
      <c r="A209" s="766" t="s">
        <v>1282</v>
      </c>
      <c r="B209" s="767" t="s">
        <v>1298</v>
      </c>
      <c r="C209" s="1131"/>
      <c r="D209" s="1131"/>
      <c r="E209" s="1184"/>
      <c r="F209" s="1132"/>
      <c r="G209" s="1132"/>
      <c r="H209" s="1132"/>
      <c r="I209" s="1132"/>
      <c r="J209" s="1132"/>
      <c r="K209" s="1134"/>
      <c r="L209" s="1134"/>
      <c r="M209" s="1133"/>
      <c r="N209" s="1135"/>
      <c r="O209" s="1135"/>
      <c r="P209" s="1135"/>
      <c r="Q209" s="1135"/>
      <c r="R209" s="1135"/>
      <c r="S209" s="1136"/>
      <c r="T209" s="1137"/>
      <c r="U209" s="1137"/>
      <c r="V209" s="1137"/>
      <c r="W209" s="1138"/>
      <c r="X209" s="1135"/>
      <c r="Y209" s="1137"/>
      <c r="Z209" s="1137"/>
      <c r="AA209" s="1139"/>
      <c r="AB209" s="1181"/>
      <c r="AC209" s="1140"/>
      <c r="AD209" s="1140"/>
      <c r="AE209" s="1140"/>
      <c r="AF209" s="1145"/>
      <c r="AG209" s="1142"/>
      <c r="AH209" s="1142"/>
      <c r="AI209" s="1137"/>
      <c r="AJ209" s="1141"/>
      <c r="AK209" s="1141"/>
      <c r="AL209" s="1141"/>
      <c r="AM209" s="1143"/>
      <c r="AN209" s="1144"/>
      <c r="AO209" s="1145"/>
      <c r="AP209" s="1145"/>
      <c r="AQ209" s="1145"/>
      <c r="AR209" s="1145"/>
      <c r="AS209" s="1145"/>
      <c r="AT209" s="802"/>
      <c r="AU209" s="1144"/>
      <c r="AV209" s="1145"/>
      <c r="AW209" s="1145"/>
      <c r="AX209" s="1145"/>
      <c r="AY209" s="1145"/>
      <c r="AZ209" s="1145"/>
      <c r="BA209" s="802"/>
      <c r="BB209" s="1144"/>
      <c r="BC209" s="1145"/>
      <c r="BD209" s="1145"/>
      <c r="BE209" s="1145"/>
      <c r="BF209" s="1145"/>
      <c r="BG209" s="1145"/>
      <c r="BH209" s="1137"/>
      <c r="BI209" s="1144"/>
      <c r="BJ209" s="1145"/>
      <c r="BK209" s="1145"/>
      <c r="BL209" s="1145"/>
      <c r="BM209" s="1145"/>
      <c r="BN209" s="1145"/>
      <c r="BO209" s="1145"/>
      <c r="BP209" s="1137"/>
      <c r="BQ209" s="1145"/>
      <c r="BR209" s="1137"/>
      <c r="BS209" s="1137"/>
      <c r="BT209" s="1137"/>
      <c r="BU209" s="1137"/>
      <c r="BV209" s="1137"/>
      <c r="BW209" s="1137"/>
      <c r="BX209" s="1137"/>
      <c r="BY209" s="810"/>
      <c r="BZ209" s="1137"/>
      <c r="CA209" s="1137"/>
      <c r="CB209" s="1137"/>
      <c r="CC209" s="1137"/>
      <c r="CD209" s="1137"/>
      <c r="CE209" s="1137"/>
      <c r="CF209" s="1137"/>
    </row>
    <row r="210" spans="1:84" s="1" customFormat="1" ht="12.75" outlineLevel="1" x14ac:dyDescent="0.2">
      <c r="A210" s="1172" t="s">
        <v>1283</v>
      </c>
      <c r="B210" s="1173" t="s">
        <v>1299</v>
      </c>
      <c r="C210" s="1131"/>
      <c r="D210" s="1131"/>
      <c r="E210" s="1184"/>
      <c r="F210" s="1132"/>
      <c r="G210" s="1132"/>
      <c r="H210" s="1132"/>
      <c r="I210" s="1132"/>
      <c r="J210" s="1132"/>
      <c r="K210" s="1134"/>
      <c r="L210" s="1134"/>
      <c r="M210" s="1133"/>
      <c r="N210" s="1135"/>
      <c r="O210" s="1135"/>
      <c r="P210" s="1135"/>
      <c r="Q210" s="1135"/>
      <c r="R210" s="1135"/>
      <c r="S210" s="1136"/>
      <c r="T210" s="1137"/>
      <c r="U210" s="1137"/>
      <c r="V210" s="1137"/>
      <c r="W210" s="1138"/>
      <c r="X210" s="1135"/>
      <c r="Y210" s="1137"/>
      <c r="Z210" s="1137"/>
      <c r="AA210" s="1139"/>
      <c r="AB210" s="1181"/>
      <c r="AC210" s="1140"/>
      <c r="AD210" s="1140"/>
      <c r="AE210" s="1140"/>
      <c r="AF210" s="1145"/>
      <c r="AG210" s="1142"/>
      <c r="AH210" s="1142"/>
      <c r="AI210" s="1137"/>
      <c r="AJ210" s="1141"/>
      <c r="AK210" s="1141"/>
      <c r="AL210" s="1141"/>
      <c r="AM210" s="1143"/>
      <c r="AN210" s="1144"/>
      <c r="AO210" s="1145"/>
      <c r="AP210" s="1145"/>
      <c r="AQ210" s="1145"/>
      <c r="AR210" s="1145"/>
      <c r="AS210" s="1145"/>
      <c r="AT210" s="802"/>
      <c r="AU210" s="1144"/>
      <c r="AV210" s="1145"/>
      <c r="AW210" s="1145"/>
      <c r="AX210" s="1145"/>
      <c r="AY210" s="1145"/>
      <c r="AZ210" s="1145"/>
      <c r="BA210" s="802"/>
      <c r="BB210" s="1144"/>
      <c r="BC210" s="1145"/>
      <c r="BD210" s="1145"/>
      <c r="BE210" s="1145"/>
      <c r="BF210" s="1145"/>
      <c r="BG210" s="1145"/>
      <c r="BH210" s="1137"/>
      <c r="BI210" s="1144"/>
      <c r="BJ210" s="1145"/>
      <c r="BK210" s="1145"/>
      <c r="BL210" s="1145"/>
      <c r="BM210" s="1145"/>
      <c r="BN210" s="1145"/>
      <c r="BO210" s="1145"/>
      <c r="BP210" s="1137"/>
      <c r="BQ210" s="1145"/>
      <c r="BR210" s="1137"/>
      <c r="BS210" s="1137"/>
      <c r="BT210" s="1137"/>
      <c r="BU210" s="1137"/>
      <c r="BV210" s="1137"/>
      <c r="BW210" s="1137"/>
      <c r="BX210" s="1137"/>
      <c r="BY210" s="810"/>
      <c r="BZ210" s="1137"/>
      <c r="CA210" s="1137"/>
      <c r="CB210" s="1137"/>
      <c r="CC210" s="1137"/>
      <c r="CD210" s="1137"/>
      <c r="CE210" s="1137"/>
      <c r="CF210" s="1137"/>
    </row>
    <row r="211" spans="1:84" s="1" customFormat="1" ht="12.75" x14ac:dyDescent="0.2">
      <c r="A211" s="1159">
        <v>7.2</v>
      </c>
      <c r="B211" s="1160" t="s">
        <v>1300</v>
      </c>
      <c r="C211" s="1161"/>
      <c r="D211" s="1161"/>
      <c r="E211" s="1184"/>
      <c r="F211" s="1162"/>
      <c r="G211" s="1162"/>
      <c r="H211" s="1162"/>
      <c r="I211" s="1162"/>
      <c r="J211" s="1162"/>
      <c r="K211" s="1163"/>
      <c r="L211" s="1163"/>
      <c r="M211" s="1133"/>
      <c r="N211" s="1164"/>
      <c r="O211" s="1164"/>
      <c r="P211" s="1164"/>
      <c r="Q211" s="1164"/>
      <c r="R211" s="1164"/>
      <c r="S211" s="1136"/>
      <c r="T211" s="1165"/>
      <c r="U211" s="1165"/>
      <c r="V211" s="1165"/>
      <c r="W211" s="1166"/>
      <c r="X211" s="1164"/>
      <c r="Y211" s="1165"/>
      <c r="Z211" s="1165"/>
      <c r="AA211" s="1167"/>
      <c r="AB211" s="1181"/>
      <c r="AC211" s="1168"/>
      <c r="AD211" s="1168"/>
      <c r="AE211" s="1168"/>
      <c r="AF211" s="1145"/>
      <c r="AG211" s="1170"/>
      <c r="AH211" s="1170"/>
      <c r="AI211" s="1165"/>
      <c r="AJ211" s="1169"/>
      <c r="AK211" s="1169"/>
      <c r="AL211" s="1169"/>
      <c r="AM211" s="1143"/>
      <c r="AN211" s="1171"/>
      <c r="AO211" s="1169"/>
      <c r="AP211" s="1169"/>
      <c r="AQ211" s="1169"/>
      <c r="AR211" s="1169"/>
      <c r="AS211" s="1169"/>
      <c r="AT211" s="802"/>
      <c r="AU211" s="1171"/>
      <c r="AV211" s="1169"/>
      <c r="AW211" s="1169"/>
      <c r="AX211" s="1169"/>
      <c r="AY211" s="1169"/>
      <c r="AZ211" s="1169"/>
      <c r="BA211" s="802"/>
      <c r="BB211" s="1171"/>
      <c r="BC211" s="1169"/>
      <c r="BD211" s="1169"/>
      <c r="BE211" s="1169"/>
      <c r="BF211" s="1169"/>
      <c r="BG211" s="1169"/>
      <c r="BH211" s="1165"/>
      <c r="BI211" s="1144"/>
      <c r="BJ211" s="1169"/>
      <c r="BK211" s="1169"/>
      <c r="BL211" s="1169"/>
      <c r="BM211" s="1169"/>
      <c r="BN211" s="1169"/>
      <c r="BO211" s="1169"/>
      <c r="BP211" s="1165"/>
      <c r="BQ211" s="1145"/>
      <c r="BR211" s="1165"/>
      <c r="BS211" s="1165"/>
      <c r="BT211" s="1165"/>
      <c r="BU211" s="1165"/>
      <c r="BV211" s="1165"/>
      <c r="BW211" s="1165"/>
      <c r="BX211" s="1165"/>
      <c r="BY211" s="810"/>
      <c r="BZ211" s="1137"/>
      <c r="CA211" s="1137"/>
      <c r="CB211" s="1137"/>
      <c r="CC211" s="1137"/>
      <c r="CD211" s="1137"/>
      <c r="CE211" s="1137"/>
      <c r="CF211" s="1137"/>
    </row>
    <row r="212" spans="1:84" s="1" customFormat="1" ht="25.5" outlineLevel="1" x14ac:dyDescent="0.2">
      <c r="A212" s="766" t="s">
        <v>1284</v>
      </c>
      <c r="B212" s="767" t="s">
        <v>1301</v>
      </c>
      <c r="C212" s="1131"/>
      <c r="D212" s="1131"/>
      <c r="E212" s="1184"/>
      <c r="F212" s="1132"/>
      <c r="G212" s="1132"/>
      <c r="H212" s="1132"/>
      <c r="I212" s="1132"/>
      <c r="J212" s="1132"/>
      <c r="K212" s="1134"/>
      <c r="L212" s="1134"/>
      <c r="M212" s="1133"/>
      <c r="N212" s="1135"/>
      <c r="O212" s="1135"/>
      <c r="P212" s="1135"/>
      <c r="Q212" s="1135"/>
      <c r="R212" s="1135"/>
      <c r="S212" s="1136"/>
      <c r="T212" s="1137"/>
      <c r="U212" s="1137"/>
      <c r="V212" s="1137"/>
      <c r="W212" s="1138"/>
      <c r="X212" s="1135"/>
      <c r="Y212" s="1137"/>
      <c r="Z212" s="1137"/>
      <c r="AA212" s="1139"/>
      <c r="AB212" s="1181"/>
      <c r="AC212" s="1140"/>
      <c r="AD212" s="1140"/>
      <c r="AE212" s="1140"/>
      <c r="AF212" s="1145"/>
      <c r="AG212" s="1142"/>
      <c r="AH212" s="1142"/>
      <c r="AI212" s="1137"/>
      <c r="AJ212" s="1141"/>
      <c r="AK212" s="1141"/>
      <c r="AL212" s="1141"/>
      <c r="AM212" s="1143"/>
      <c r="AN212" s="1144"/>
      <c r="AO212" s="1145"/>
      <c r="AP212" s="1145"/>
      <c r="AQ212" s="1145"/>
      <c r="AR212" s="1145"/>
      <c r="AS212" s="1145"/>
      <c r="AT212" s="802"/>
      <c r="AU212" s="1144"/>
      <c r="AV212" s="1145"/>
      <c r="AW212" s="1145"/>
      <c r="AX212" s="1145"/>
      <c r="AY212" s="1145"/>
      <c r="AZ212" s="1145"/>
      <c r="BA212" s="802"/>
      <c r="BB212" s="1144"/>
      <c r="BC212" s="1145"/>
      <c r="BD212" s="1145"/>
      <c r="BE212" s="1145"/>
      <c r="BF212" s="1145"/>
      <c r="BG212" s="1145"/>
      <c r="BH212" s="1137"/>
      <c r="BI212" s="1144"/>
      <c r="BJ212" s="1145"/>
      <c r="BK212" s="1145"/>
      <c r="BL212" s="1145"/>
      <c r="BM212" s="1145"/>
      <c r="BN212" s="1145"/>
      <c r="BO212" s="1145"/>
      <c r="BP212" s="1137"/>
      <c r="BQ212" s="1145"/>
      <c r="BR212" s="1137"/>
      <c r="BS212" s="1137"/>
      <c r="BT212" s="1137"/>
      <c r="BU212" s="1137"/>
      <c r="BV212" s="1137"/>
      <c r="BW212" s="1137"/>
      <c r="BX212" s="1137"/>
      <c r="BY212" s="810"/>
      <c r="BZ212" s="1137"/>
      <c r="CA212" s="1137"/>
      <c r="CB212" s="1137"/>
      <c r="CC212" s="1137"/>
      <c r="CD212" s="1137"/>
      <c r="CE212" s="1137"/>
      <c r="CF212" s="1137"/>
    </row>
    <row r="213" spans="1:84" s="1" customFormat="1" ht="25.5" outlineLevel="1" x14ac:dyDescent="0.2">
      <c r="A213" s="766" t="s">
        <v>1285</v>
      </c>
      <c r="B213" s="767" t="s">
        <v>1302</v>
      </c>
      <c r="C213" s="1131"/>
      <c r="D213" s="1131"/>
      <c r="E213" s="1184"/>
      <c r="F213" s="1132"/>
      <c r="G213" s="1132"/>
      <c r="H213" s="1132"/>
      <c r="I213" s="1132"/>
      <c r="J213" s="1132"/>
      <c r="K213" s="1134"/>
      <c r="L213" s="1134"/>
      <c r="M213" s="1133"/>
      <c r="N213" s="1135"/>
      <c r="O213" s="1135"/>
      <c r="P213" s="1135"/>
      <c r="Q213" s="1135"/>
      <c r="R213" s="1135"/>
      <c r="S213" s="1136"/>
      <c r="T213" s="1137"/>
      <c r="U213" s="1137"/>
      <c r="V213" s="1137"/>
      <c r="W213" s="1138"/>
      <c r="X213" s="1135"/>
      <c r="Y213" s="1137"/>
      <c r="Z213" s="1137"/>
      <c r="AA213" s="1139"/>
      <c r="AB213" s="1181"/>
      <c r="AC213" s="1140"/>
      <c r="AD213" s="1140"/>
      <c r="AE213" s="1140"/>
      <c r="AF213" s="1145"/>
      <c r="AG213" s="1142"/>
      <c r="AH213" s="1142"/>
      <c r="AI213" s="1137"/>
      <c r="AJ213" s="1141"/>
      <c r="AK213" s="1141"/>
      <c r="AL213" s="1141"/>
      <c r="AM213" s="1143"/>
      <c r="AN213" s="1144"/>
      <c r="AO213" s="1145"/>
      <c r="AP213" s="1145"/>
      <c r="AQ213" s="1145"/>
      <c r="AR213" s="1145"/>
      <c r="AS213" s="1145"/>
      <c r="AT213" s="802"/>
      <c r="AU213" s="1144"/>
      <c r="AV213" s="1145"/>
      <c r="AW213" s="1145"/>
      <c r="AX213" s="1145"/>
      <c r="AY213" s="1145"/>
      <c r="AZ213" s="1145"/>
      <c r="BA213" s="802"/>
      <c r="BB213" s="1144"/>
      <c r="BC213" s="1145"/>
      <c r="BD213" s="1145"/>
      <c r="BE213" s="1145"/>
      <c r="BF213" s="1145"/>
      <c r="BG213" s="1145"/>
      <c r="BH213" s="1137"/>
      <c r="BI213" s="1144"/>
      <c r="BJ213" s="1145"/>
      <c r="BK213" s="1145"/>
      <c r="BL213" s="1145"/>
      <c r="BM213" s="1145"/>
      <c r="BN213" s="1145"/>
      <c r="BO213" s="1145"/>
      <c r="BP213" s="1137"/>
      <c r="BQ213" s="1145"/>
      <c r="BR213" s="1137"/>
      <c r="BS213" s="1137"/>
      <c r="BT213" s="1137"/>
      <c r="BU213" s="1137"/>
      <c r="BV213" s="1137"/>
      <c r="BW213" s="1137"/>
      <c r="BX213" s="1137"/>
      <c r="BY213" s="810"/>
      <c r="BZ213" s="1137"/>
      <c r="CA213" s="1137"/>
      <c r="CB213" s="1137"/>
      <c r="CC213" s="1137"/>
      <c r="CD213" s="1137"/>
      <c r="CE213" s="1137"/>
      <c r="CF213" s="1137"/>
    </row>
    <row r="214" spans="1:84" s="1" customFormat="1" ht="12.75" outlineLevel="1" x14ac:dyDescent="0.2">
      <c r="A214" s="1172" t="s">
        <v>1286</v>
      </c>
      <c r="B214" s="1173" t="s">
        <v>1303</v>
      </c>
      <c r="C214" s="1131"/>
      <c r="D214" s="1131"/>
      <c r="E214" s="1184"/>
      <c r="F214" s="1132"/>
      <c r="G214" s="1132"/>
      <c r="H214" s="1132"/>
      <c r="I214" s="1132"/>
      <c r="J214" s="1132"/>
      <c r="K214" s="1134"/>
      <c r="L214" s="1134"/>
      <c r="M214" s="1133"/>
      <c r="N214" s="1135"/>
      <c r="O214" s="1135"/>
      <c r="P214" s="1135"/>
      <c r="Q214" s="1135"/>
      <c r="R214" s="1135"/>
      <c r="S214" s="1136"/>
      <c r="T214" s="1137"/>
      <c r="U214" s="1137"/>
      <c r="V214" s="1137"/>
      <c r="W214" s="1138"/>
      <c r="X214" s="1135"/>
      <c r="Y214" s="1137"/>
      <c r="Z214" s="1137"/>
      <c r="AA214" s="1139"/>
      <c r="AB214" s="1181"/>
      <c r="AC214" s="1140"/>
      <c r="AD214" s="1140"/>
      <c r="AE214" s="1140"/>
      <c r="AF214" s="1145"/>
      <c r="AG214" s="1142"/>
      <c r="AH214" s="1142"/>
      <c r="AI214" s="1137"/>
      <c r="AJ214" s="1141"/>
      <c r="AK214" s="1141"/>
      <c r="AL214" s="1141"/>
      <c r="AM214" s="1143"/>
      <c r="AN214" s="1144"/>
      <c r="AO214" s="1145"/>
      <c r="AP214" s="1145"/>
      <c r="AQ214" s="1145"/>
      <c r="AR214" s="1145"/>
      <c r="AS214" s="1145"/>
      <c r="AT214" s="802"/>
      <c r="AU214" s="1144"/>
      <c r="AV214" s="1145"/>
      <c r="AW214" s="1145"/>
      <c r="AX214" s="1145"/>
      <c r="AY214" s="1145"/>
      <c r="AZ214" s="1145"/>
      <c r="BA214" s="802"/>
      <c r="BB214" s="1144"/>
      <c r="BC214" s="1145"/>
      <c r="BD214" s="1145"/>
      <c r="BE214" s="1145"/>
      <c r="BF214" s="1145"/>
      <c r="BG214" s="1145"/>
      <c r="BH214" s="1137"/>
      <c r="BI214" s="1144"/>
      <c r="BJ214" s="1145"/>
      <c r="BK214" s="1145"/>
      <c r="BL214" s="1145"/>
      <c r="BM214" s="1145"/>
      <c r="BN214" s="1145"/>
      <c r="BO214" s="1145"/>
      <c r="BP214" s="1137"/>
      <c r="BQ214" s="1145"/>
      <c r="BR214" s="1137"/>
      <c r="BS214" s="1137"/>
      <c r="BT214" s="1137"/>
      <c r="BU214" s="1137"/>
      <c r="BV214" s="1137"/>
      <c r="BW214" s="1137"/>
      <c r="BX214" s="1137"/>
      <c r="BY214" s="810"/>
      <c r="BZ214" s="1137"/>
      <c r="CA214" s="1137"/>
      <c r="CB214" s="1137"/>
      <c r="CC214" s="1137"/>
      <c r="CD214" s="1137"/>
      <c r="CE214" s="1137"/>
      <c r="CF214" s="1137"/>
    </row>
    <row r="215" spans="1:84" s="1" customFormat="1" ht="25.5" x14ac:dyDescent="0.2">
      <c r="A215" s="1159">
        <v>7.3</v>
      </c>
      <c r="B215" s="1160" t="s">
        <v>1304</v>
      </c>
      <c r="C215" s="1161"/>
      <c r="D215" s="1161"/>
      <c r="E215" s="1184"/>
      <c r="F215" s="1162"/>
      <c r="G215" s="1162"/>
      <c r="H215" s="1162"/>
      <c r="I215" s="1162"/>
      <c r="J215" s="1162"/>
      <c r="K215" s="1163"/>
      <c r="L215" s="1163"/>
      <c r="M215" s="1133"/>
      <c r="N215" s="1164"/>
      <c r="O215" s="1164"/>
      <c r="P215" s="1164"/>
      <c r="Q215" s="1164"/>
      <c r="R215" s="1164"/>
      <c r="S215" s="1136"/>
      <c r="T215" s="1165"/>
      <c r="U215" s="1165"/>
      <c r="V215" s="1165"/>
      <c r="W215" s="1166"/>
      <c r="X215" s="1164"/>
      <c r="Y215" s="1165"/>
      <c r="Z215" s="1165"/>
      <c r="AA215" s="1167"/>
      <c r="AB215" s="1181"/>
      <c r="AC215" s="1168"/>
      <c r="AD215" s="1168"/>
      <c r="AE215" s="1168"/>
      <c r="AF215" s="1145"/>
      <c r="AG215" s="1170"/>
      <c r="AH215" s="1170"/>
      <c r="AI215" s="1165"/>
      <c r="AJ215" s="1169"/>
      <c r="AK215" s="1169"/>
      <c r="AL215" s="1169"/>
      <c r="AM215" s="1143"/>
      <c r="AN215" s="1171"/>
      <c r="AO215" s="1169"/>
      <c r="AP215" s="1169"/>
      <c r="AQ215" s="1169"/>
      <c r="AR215" s="1169"/>
      <c r="AS215" s="1169"/>
      <c r="AT215" s="802"/>
      <c r="AU215" s="1171"/>
      <c r="AV215" s="1169"/>
      <c r="AW215" s="1169"/>
      <c r="AX215" s="1169"/>
      <c r="AY215" s="1169"/>
      <c r="AZ215" s="1169"/>
      <c r="BA215" s="802"/>
      <c r="BB215" s="1171"/>
      <c r="BC215" s="1169"/>
      <c r="BD215" s="1169"/>
      <c r="BE215" s="1169"/>
      <c r="BF215" s="1169"/>
      <c r="BG215" s="1169"/>
      <c r="BH215" s="1165"/>
      <c r="BI215" s="1144"/>
      <c r="BJ215" s="1169"/>
      <c r="BK215" s="1169"/>
      <c r="BL215" s="1169"/>
      <c r="BM215" s="1169"/>
      <c r="BN215" s="1169"/>
      <c r="BO215" s="1169"/>
      <c r="BP215" s="1165"/>
      <c r="BQ215" s="1145"/>
      <c r="BR215" s="1165"/>
      <c r="BS215" s="1165"/>
      <c r="BT215" s="1165"/>
      <c r="BU215" s="1165"/>
      <c r="BV215" s="1165"/>
      <c r="BW215" s="1165"/>
      <c r="BX215" s="1165"/>
      <c r="BY215" s="810"/>
      <c r="BZ215" s="1137"/>
      <c r="CA215" s="1137"/>
      <c r="CB215" s="1137"/>
      <c r="CC215" s="1137"/>
      <c r="CD215" s="1137"/>
      <c r="CE215" s="1137"/>
      <c r="CF215" s="1137"/>
    </row>
    <row r="216" spans="1:84" s="1" customFormat="1" ht="25.5" x14ac:dyDescent="0.2">
      <c r="A216" s="766" t="s">
        <v>1287</v>
      </c>
      <c r="B216" s="767" t="s">
        <v>1305</v>
      </c>
      <c r="C216" s="1131"/>
      <c r="D216" s="1131"/>
      <c r="E216" s="1184"/>
      <c r="F216" s="1132"/>
      <c r="G216" s="1132"/>
      <c r="H216" s="1132"/>
      <c r="I216" s="1132"/>
      <c r="J216" s="1132"/>
      <c r="K216" s="1134"/>
      <c r="L216" s="1134"/>
      <c r="M216" s="1133"/>
      <c r="N216" s="1135"/>
      <c r="O216" s="1135"/>
      <c r="P216" s="1135"/>
      <c r="Q216" s="1135"/>
      <c r="R216" s="1135"/>
      <c r="S216" s="1136"/>
      <c r="T216" s="1137"/>
      <c r="U216" s="1137"/>
      <c r="V216" s="1137"/>
      <c r="W216" s="1138"/>
      <c r="X216" s="1135"/>
      <c r="Y216" s="1137"/>
      <c r="Z216" s="1137"/>
      <c r="AA216" s="1139"/>
      <c r="AB216" s="1181"/>
      <c r="AC216" s="1140"/>
      <c r="AD216" s="1140"/>
      <c r="AE216" s="1140"/>
      <c r="AF216" s="1145"/>
      <c r="AG216" s="1142"/>
      <c r="AH216" s="1142"/>
      <c r="AI216" s="1137"/>
      <c r="AJ216" s="1141"/>
      <c r="AK216" s="1141"/>
      <c r="AL216" s="1141"/>
      <c r="AM216" s="1143"/>
      <c r="AN216" s="1144"/>
      <c r="AO216" s="1145"/>
      <c r="AP216" s="1145"/>
      <c r="AQ216" s="1145"/>
      <c r="AR216" s="1145"/>
      <c r="AS216" s="1145"/>
      <c r="AT216" s="802"/>
      <c r="AU216" s="1144"/>
      <c r="AV216" s="1145"/>
      <c r="AW216" s="1145"/>
      <c r="AX216" s="1145"/>
      <c r="AY216" s="1145"/>
      <c r="AZ216" s="1145"/>
      <c r="BA216" s="802"/>
      <c r="BB216" s="1144"/>
      <c r="BC216" s="1145"/>
      <c r="BD216" s="1145"/>
      <c r="BE216" s="1145"/>
      <c r="BF216" s="1145"/>
      <c r="BG216" s="1145"/>
      <c r="BH216" s="1137"/>
      <c r="BI216" s="1144"/>
      <c r="BJ216" s="1145"/>
      <c r="BK216" s="1145"/>
      <c r="BL216" s="1145"/>
      <c r="BM216" s="1145"/>
      <c r="BN216" s="1145"/>
      <c r="BO216" s="1145"/>
      <c r="BP216" s="1137"/>
      <c r="BQ216" s="1145"/>
      <c r="BR216" s="1137"/>
      <c r="BS216" s="1137"/>
      <c r="BT216" s="1137"/>
      <c r="BU216" s="1137"/>
      <c r="BV216" s="1137"/>
      <c r="BW216" s="1137"/>
      <c r="BX216" s="1137"/>
      <c r="BY216" s="810"/>
      <c r="BZ216" s="1137"/>
      <c r="CA216" s="1137"/>
      <c r="CB216" s="1137"/>
      <c r="CC216" s="1137"/>
      <c r="CD216" s="1137"/>
      <c r="CE216" s="1137"/>
      <c r="CF216" s="1137"/>
    </row>
    <row r="217" spans="1:84" s="1" customFormat="1" ht="12.75" x14ac:dyDescent="0.2">
      <c r="A217" s="1172" t="s">
        <v>1288</v>
      </c>
      <c r="B217" s="1173" t="s">
        <v>1306</v>
      </c>
      <c r="C217" s="1131"/>
      <c r="D217" s="1131"/>
      <c r="E217" s="1184"/>
      <c r="F217" s="1132"/>
      <c r="G217" s="1132"/>
      <c r="H217" s="1132"/>
      <c r="I217" s="1132"/>
      <c r="J217" s="1132"/>
      <c r="K217" s="1134"/>
      <c r="L217" s="1134"/>
      <c r="M217" s="1133"/>
      <c r="N217" s="1135"/>
      <c r="O217" s="1135"/>
      <c r="P217" s="1135"/>
      <c r="Q217" s="1135"/>
      <c r="R217" s="1135"/>
      <c r="S217" s="1136"/>
      <c r="T217" s="1137"/>
      <c r="U217" s="1137"/>
      <c r="V217" s="1137"/>
      <c r="W217" s="1138"/>
      <c r="X217" s="1135"/>
      <c r="Y217" s="1137"/>
      <c r="Z217" s="1137"/>
      <c r="AA217" s="1139"/>
      <c r="AB217" s="1181"/>
      <c r="AC217" s="1140"/>
      <c r="AD217" s="1140"/>
      <c r="AE217" s="1140"/>
      <c r="AF217" s="1145"/>
      <c r="AG217" s="1142"/>
      <c r="AH217" s="1142"/>
      <c r="AI217" s="1137"/>
      <c r="AJ217" s="1141"/>
      <c r="AK217" s="1141"/>
      <c r="AL217" s="1141"/>
      <c r="AM217" s="1143"/>
      <c r="AN217" s="1144"/>
      <c r="AO217" s="1145"/>
      <c r="AP217" s="1145"/>
      <c r="AQ217" s="1145"/>
      <c r="AR217" s="1145"/>
      <c r="AS217" s="1145"/>
      <c r="AT217" s="802"/>
      <c r="AU217" s="1144"/>
      <c r="AV217" s="1145"/>
      <c r="AW217" s="1145"/>
      <c r="AX217" s="1145"/>
      <c r="AY217" s="1145"/>
      <c r="AZ217" s="1145"/>
      <c r="BA217" s="802"/>
      <c r="BB217" s="1144"/>
      <c r="BC217" s="1145"/>
      <c r="BD217" s="1145"/>
      <c r="BE217" s="1145"/>
      <c r="BF217" s="1145"/>
      <c r="BG217" s="1145"/>
      <c r="BH217" s="1137"/>
      <c r="BI217" s="1144"/>
      <c r="BJ217" s="1145"/>
      <c r="BK217" s="1145"/>
      <c r="BL217" s="1145"/>
      <c r="BM217" s="1145"/>
      <c r="BN217" s="1145"/>
      <c r="BO217" s="1145"/>
      <c r="BP217" s="1137"/>
      <c r="BQ217" s="1145"/>
      <c r="BR217" s="1137"/>
      <c r="BS217" s="1137"/>
      <c r="BT217" s="1137"/>
      <c r="BU217" s="1137"/>
      <c r="BV217" s="1137"/>
      <c r="BW217" s="1137"/>
      <c r="BX217" s="1137"/>
      <c r="BY217" s="810"/>
      <c r="BZ217" s="1137"/>
      <c r="CA217" s="1137"/>
      <c r="CB217" s="1137"/>
      <c r="CC217" s="1137"/>
      <c r="CD217" s="1137"/>
      <c r="CE217" s="1137"/>
      <c r="CF217" s="1137"/>
    </row>
    <row r="218" spans="1:84" s="810" customFormat="1" ht="25.5" x14ac:dyDescent="0.2">
      <c r="A218" s="1188" t="s">
        <v>1289</v>
      </c>
      <c r="B218" s="1189" t="s">
        <v>1307</v>
      </c>
      <c r="C218" s="1184"/>
      <c r="D218" s="1184"/>
      <c r="E218" s="1184"/>
      <c r="F218" s="1185"/>
      <c r="G218" s="1185"/>
      <c r="H218" s="1185"/>
      <c r="I218" s="1185"/>
      <c r="J218" s="1185"/>
      <c r="K218" s="1133"/>
      <c r="L218" s="1133"/>
      <c r="M218" s="1133"/>
      <c r="N218" s="1136"/>
      <c r="O218" s="1136"/>
      <c r="P218" s="1136"/>
      <c r="Q218" s="1136"/>
      <c r="R218" s="1136"/>
      <c r="S218" s="1136"/>
      <c r="T218" s="770"/>
      <c r="U218" s="770"/>
      <c r="V218" s="770"/>
      <c r="W218" s="642"/>
      <c r="X218" s="1136"/>
      <c r="Y218" s="770"/>
      <c r="Z218" s="770"/>
      <c r="AA218" s="1186"/>
      <c r="AB218" s="1181"/>
      <c r="AC218" s="1181"/>
      <c r="AD218" s="1181"/>
      <c r="AE218" s="1181"/>
      <c r="AF218" s="1145"/>
      <c r="AG218" s="1187"/>
      <c r="AH218" s="1187"/>
      <c r="AI218" s="770"/>
      <c r="AJ218" s="1145"/>
      <c r="AK218" s="1145"/>
      <c r="AL218" s="1145"/>
      <c r="AM218" s="1143"/>
      <c r="AN218" s="1144"/>
      <c r="AO218" s="1145"/>
      <c r="AP218" s="1145"/>
      <c r="AQ218" s="1145"/>
      <c r="AR218" s="1145"/>
      <c r="AS218" s="1145"/>
      <c r="AT218" s="802"/>
      <c r="AU218" s="1144"/>
      <c r="AV218" s="1145"/>
      <c r="AW218" s="1145"/>
      <c r="AX218" s="1145"/>
      <c r="AY218" s="1145"/>
      <c r="AZ218" s="1145"/>
      <c r="BA218" s="802"/>
      <c r="BB218" s="1144"/>
      <c r="BC218" s="1145"/>
      <c r="BD218" s="1145"/>
      <c r="BE218" s="1145"/>
      <c r="BF218" s="1145"/>
      <c r="BG218" s="1145"/>
      <c r="BH218" s="770"/>
      <c r="BI218" s="1144"/>
      <c r="BJ218" s="1145"/>
      <c r="BK218" s="1145"/>
      <c r="BL218" s="1145"/>
      <c r="BM218" s="1145"/>
      <c r="BN218" s="1145"/>
      <c r="BO218" s="1145"/>
      <c r="BP218" s="770"/>
      <c r="BQ218" s="1145"/>
      <c r="BR218" s="770"/>
      <c r="BS218" s="770"/>
      <c r="BT218" s="770"/>
      <c r="BU218" s="770"/>
      <c r="BV218" s="770"/>
      <c r="BW218" s="770"/>
      <c r="BX218" s="770"/>
      <c r="BZ218" s="1137"/>
      <c r="CA218" s="1137"/>
      <c r="CB218" s="1137"/>
      <c r="CC218" s="1137"/>
      <c r="CD218" s="1137"/>
      <c r="CE218" s="1137"/>
      <c r="CF218" s="1137"/>
    </row>
    <row r="219" spans="1:84" s="810" customFormat="1" ht="25.5" x14ac:dyDescent="0.2">
      <c r="A219" s="1188" t="s">
        <v>1290</v>
      </c>
      <c r="B219" s="1189" t="s">
        <v>1308</v>
      </c>
      <c r="C219" s="1184"/>
      <c r="D219" s="1184"/>
      <c r="E219" s="1184"/>
      <c r="F219" s="1185"/>
      <c r="G219" s="1185"/>
      <c r="H219" s="1185"/>
      <c r="I219" s="1185"/>
      <c r="J219" s="1185"/>
      <c r="K219" s="1133"/>
      <c r="L219" s="1133"/>
      <c r="M219" s="1133"/>
      <c r="N219" s="1136"/>
      <c r="O219" s="1136"/>
      <c r="P219" s="1136"/>
      <c r="Q219" s="1136"/>
      <c r="R219" s="1136"/>
      <c r="S219" s="1136"/>
      <c r="T219" s="770"/>
      <c r="U219" s="770"/>
      <c r="V219" s="770"/>
      <c r="W219" s="642"/>
      <c r="X219" s="1136"/>
      <c r="Y219" s="770"/>
      <c r="Z219" s="770"/>
      <c r="AA219" s="1186"/>
      <c r="AB219" s="1181"/>
      <c r="AC219" s="1181"/>
      <c r="AD219" s="1181"/>
      <c r="AE219" s="1181"/>
      <c r="AF219" s="1145"/>
      <c r="AG219" s="1187"/>
      <c r="AH219" s="1187"/>
      <c r="AI219" s="770"/>
      <c r="AJ219" s="1145"/>
      <c r="AK219" s="1145"/>
      <c r="AL219" s="1145"/>
      <c r="AM219" s="1143"/>
      <c r="AN219" s="1144"/>
      <c r="AO219" s="1145"/>
      <c r="AP219" s="1145"/>
      <c r="AQ219" s="1145"/>
      <c r="AR219" s="1145"/>
      <c r="AS219" s="1145"/>
      <c r="AT219" s="802"/>
      <c r="AU219" s="1144"/>
      <c r="AV219" s="1145"/>
      <c r="AW219" s="1145"/>
      <c r="AX219" s="1145"/>
      <c r="AY219" s="1145"/>
      <c r="AZ219" s="1145"/>
      <c r="BA219" s="802"/>
      <c r="BB219" s="1144"/>
      <c r="BC219" s="1145"/>
      <c r="BD219" s="1145"/>
      <c r="BE219" s="1145"/>
      <c r="BF219" s="1145"/>
      <c r="BG219" s="1145"/>
      <c r="BH219" s="770"/>
      <c r="BI219" s="1144"/>
      <c r="BJ219" s="1145"/>
      <c r="BK219" s="1145"/>
      <c r="BL219" s="1145"/>
      <c r="BM219" s="1145"/>
      <c r="BN219" s="1145"/>
      <c r="BO219" s="1145"/>
      <c r="BP219" s="770"/>
      <c r="BQ219" s="1145"/>
      <c r="BR219" s="770"/>
      <c r="BS219" s="770"/>
      <c r="BT219" s="770"/>
      <c r="BU219" s="770"/>
      <c r="BV219" s="770"/>
      <c r="BW219" s="770"/>
      <c r="BX219" s="770"/>
      <c r="BZ219" s="1137"/>
      <c r="CA219" s="1137"/>
      <c r="CB219" s="1137"/>
      <c r="CC219" s="1137"/>
      <c r="CD219" s="1137"/>
      <c r="CE219" s="1137"/>
      <c r="CF219" s="1137"/>
    </row>
    <row r="220" spans="1:84" s="810" customFormat="1" ht="25.5" x14ac:dyDescent="0.2">
      <c r="A220" s="1188" t="s">
        <v>1312</v>
      </c>
      <c r="B220" s="1189" t="s">
        <v>1309</v>
      </c>
      <c r="C220" s="1184"/>
      <c r="D220" s="1184"/>
      <c r="E220" s="1184"/>
      <c r="F220" s="1185"/>
      <c r="G220" s="1185"/>
      <c r="H220" s="1185"/>
      <c r="I220" s="1185"/>
      <c r="J220" s="1185"/>
      <c r="K220" s="1133"/>
      <c r="L220" s="1133"/>
      <c r="M220" s="1133"/>
      <c r="N220" s="1136"/>
      <c r="O220" s="1136"/>
      <c r="P220" s="1136"/>
      <c r="Q220" s="1136"/>
      <c r="R220" s="1136"/>
      <c r="S220" s="1136"/>
      <c r="T220" s="770"/>
      <c r="U220" s="770"/>
      <c r="V220" s="770"/>
      <c r="W220" s="642"/>
      <c r="X220" s="1136"/>
      <c r="Y220" s="770"/>
      <c r="Z220" s="770"/>
      <c r="AA220" s="1186"/>
      <c r="AB220" s="1181"/>
      <c r="AC220" s="1181"/>
      <c r="AD220" s="1181"/>
      <c r="AE220" s="1181"/>
      <c r="AF220" s="1145"/>
      <c r="AG220" s="1187"/>
      <c r="AH220" s="1187"/>
      <c r="AI220" s="770"/>
      <c r="AJ220" s="1145"/>
      <c r="AK220" s="1145"/>
      <c r="AL220" s="1145"/>
      <c r="AM220" s="1143"/>
      <c r="AN220" s="1144"/>
      <c r="AO220" s="1145"/>
      <c r="AP220" s="1145"/>
      <c r="AQ220" s="1145"/>
      <c r="AR220" s="1145"/>
      <c r="AS220" s="1145"/>
      <c r="AT220" s="802"/>
      <c r="AU220" s="1144"/>
      <c r="AV220" s="1145"/>
      <c r="AW220" s="1145"/>
      <c r="AX220" s="1145"/>
      <c r="AY220" s="1145"/>
      <c r="AZ220" s="1145"/>
      <c r="BA220" s="802"/>
      <c r="BB220" s="1144"/>
      <c r="BC220" s="1145"/>
      <c r="BD220" s="1145"/>
      <c r="BE220" s="1145"/>
      <c r="BF220" s="1145"/>
      <c r="BG220" s="1145"/>
      <c r="BH220" s="770"/>
      <c r="BI220" s="1144"/>
      <c r="BJ220" s="1145"/>
      <c r="BK220" s="1145"/>
      <c r="BL220" s="1145"/>
      <c r="BM220" s="1145"/>
      <c r="BN220" s="1145"/>
      <c r="BO220" s="1145"/>
      <c r="BP220" s="770"/>
      <c r="BQ220" s="1145"/>
      <c r="BR220" s="770"/>
      <c r="BS220" s="770"/>
      <c r="BT220" s="770"/>
      <c r="BU220" s="770"/>
      <c r="BV220" s="770"/>
      <c r="BW220" s="770"/>
      <c r="BX220" s="770"/>
      <c r="BZ220" s="1137"/>
      <c r="CA220" s="1137"/>
      <c r="CB220" s="1137"/>
      <c r="CC220" s="1137"/>
      <c r="CD220" s="1137"/>
      <c r="CE220" s="1137"/>
      <c r="CF220" s="1137"/>
    </row>
    <row r="221" spans="1:84" s="810" customFormat="1" ht="25.5" x14ac:dyDescent="0.2">
      <c r="A221" s="1188" t="s">
        <v>1313</v>
      </c>
      <c r="B221" s="1189" t="s">
        <v>1310</v>
      </c>
      <c r="C221" s="1184"/>
      <c r="D221" s="1184"/>
      <c r="E221" s="1184"/>
      <c r="F221" s="1185"/>
      <c r="G221" s="1185"/>
      <c r="H221" s="1185"/>
      <c r="I221" s="1185"/>
      <c r="J221" s="1185"/>
      <c r="K221" s="1133"/>
      <c r="L221" s="1133"/>
      <c r="M221" s="1133"/>
      <c r="N221" s="1136"/>
      <c r="O221" s="1136"/>
      <c r="P221" s="1136"/>
      <c r="Q221" s="1136"/>
      <c r="R221" s="1136"/>
      <c r="S221" s="1136"/>
      <c r="T221" s="770"/>
      <c r="U221" s="770"/>
      <c r="V221" s="770"/>
      <c r="W221" s="642"/>
      <c r="X221" s="1136"/>
      <c r="Y221" s="770"/>
      <c r="Z221" s="770"/>
      <c r="AA221" s="1186"/>
      <c r="AB221" s="1181"/>
      <c r="AC221" s="1181"/>
      <c r="AD221" s="1181"/>
      <c r="AE221" s="1181"/>
      <c r="AF221" s="1145"/>
      <c r="AG221" s="1187"/>
      <c r="AH221" s="1187"/>
      <c r="AI221" s="770"/>
      <c r="AJ221" s="1145"/>
      <c r="AK221" s="1145"/>
      <c r="AL221" s="1145"/>
      <c r="AM221" s="1143"/>
      <c r="AN221" s="1144"/>
      <c r="AO221" s="1145"/>
      <c r="AP221" s="1145"/>
      <c r="AQ221" s="1145"/>
      <c r="AR221" s="1145"/>
      <c r="AS221" s="1145"/>
      <c r="AT221" s="802"/>
      <c r="AU221" s="1144"/>
      <c r="AV221" s="1145"/>
      <c r="AW221" s="1145"/>
      <c r="AX221" s="1145"/>
      <c r="AY221" s="1145"/>
      <c r="AZ221" s="1145"/>
      <c r="BA221" s="802"/>
      <c r="BB221" s="1144"/>
      <c r="BC221" s="1145"/>
      <c r="BD221" s="1145"/>
      <c r="BE221" s="1145"/>
      <c r="BF221" s="1145"/>
      <c r="BG221" s="1145"/>
      <c r="BH221" s="770"/>
      <c r="BI221" s="1144"/>
      <c r="BJ221" s="1145"/>
      <c r="BK221" s="1145"/>
      <c r="BL221" s="1145"/>
      <c r="BM221" s="1145"/>
      <c r="BN221" s="1145"/>
      <c r="BO221" s="1145"/>
      <c r="BP221" s="770"/>
      <c r="BQ221" s="1145"/>
      <c r="BR221" s="770"/>
      <c r="BS221" s="770"/>
      <c r="BT221" s="770"/>
      <c r="BU221" s="770"/>
      <c r="BV221" s="770"/>
      <c r="BW221" s="770"/>
      <c r="BX221" s="770"/>
      <c r="BZ221" s="1137"/>
      <c r="CA221" s="1137"/>
      <c r="CB221" s="1137"/>
      <c r="CC221" s="1137"/>
      <c r="CD221" s="1137"/>
      <c r="CE221" s="1137"/>
      <c r="CF221" s="1137"/>
    </row>
    <row r="222" spans="1:84" s="810" customFormat="1" ht="25.5" x14ac:dyDescent="0.2">
      <c r="A222" s="1188" t="s">
        <v>1314</v>
      </c>
      <c r="B222" s="1189" t="s">
        <v>1311</v>
      </c>
      <c r="C222" s="1184"/>
      <c r="D222" s="1184"/>
      <c r="E222" s="1184"/>
      <c r="F222" s="1185"/>
      <c r="G222" s="1185"/>
      <c r="H222" s="1185"/>
      <c r="I222" s="1185"/>
      <c r="J222" s="1185"/>
      <c r="K222" s="1133"/>
      <c r="L222" s="1133"/>
      <c r="M222" s="1133"/>
      <c r="N222" s="1136"/>
      <c r="O222" s="1136"/>
      <c r="P222" s="1136"/>
      <c r="Q222" s="1136"/>
      <c r="R222" s="1136"/>
      <c r="S222" s="1136"/>
      <c r="T222" s="770"/>
      <c r="U222" s="770"/>
      <c r="V222" s="770"/>
      <c r="W222" s="642"/>
      <c r="X222" s="1136"/>
      <c r="Y222" s="770"/>
      <c r="Z222" s="770"/>
      <c r="AA222" s="1186"/>
      <c r="AB222" s="1181"/>
      <c r="AC222" s="1181"/>
      <c r="AD222" s="1181"/>
      <c r="AE222" s="1181"/>
      <c r="AF222" s="1145"/>
      <c r="AG222" s="1187"/>
      <c r="AH222" s="1187"/>
      <c r="AI222" s="770"/>
      <c r="AJ222" s="1145"/>
      <c r="AK222" s="1145"/>
      <c r="AL222" s="1145"/>
      <c r="AM222" s="1143"/>
      <c r="AN222" s="1144"/>
      <c r="AO222" s="1145"/>
      <c r="AP222" s="1145"/>
      <c r="AQ222" s="1145"/>
      <c r="AR222" s="1145"/>
      <c r="AS222" s="1145"/>
      <c r="AT222" s="802"/>
      <c r="AU222" s="1144"/>
      <c r="AV222" s="1145"/>
      <c r="AW222" s="1145"/>
      <c r="AX222" s="1145"/>
      <c r="AY222" s="1145"/>
      <c r="AZ222" s="1145"/>
      <c r="BA222" s="802"/>
      <c r="BB222" s="1144"/>
      <c r="BC222" s="1145"/>
      <c r="BD222" s="1145"/>
      <c r="BE222" s="1145"/>
      <c r="BF222" s="1145"/>
      <c r="BG222" s="1145"/>
      <c r="BH222" s="770"/>
      <c r="BI222" s="1144"/>
      <c r="BJ222" s="1145"/>
      <c r="BK222" s="1145"/>
      <c r="BL222" s="1145"/>
      <c r="BM222" s="1145"/>
      <c r="BN222" s="1145"/>
      <c r="BO222" s="1145"/>
      <c r="BP222" s="770"/>
      <c r="BQ222" s="1145"/>
      <c r="BR222" s="770"/>
      <c r="BS222" s="770"/>
      <c r="BT222" s="770"/>
      <c r="BU222" s="770"/>
      <c r="BV222" s="770"/>
      <c r="BW222" s="770"/>
      <c r="BX222" s="770"/>
      <c r="BZ222" s="1137"/>
      <c r="CA222" s="1137"/>
      <c r="CB222" s="1137"/>
      <c r="CC222" s="1137"/>
      <c r="CD222" s="1137"/>
      <c r="CE222" s="1137"/>
      <c r="CF222" s="1137"/>
    </row>
    <row r="223" spans="1:84" s="1" customFormat="1" ht="12.75" x14ac:dyDescent="0.2">
      <c r="A223" s="1146">
        <v>7.4</v>
      </c>
      <c r="B223" s="1147" t="s">
        <v>1291</v>
      </c>
      <c r="C223" s="1148"/>
      <c r="D223" s="1148"/>
      <c r="E223" s="1184"/>
      <c r="F223" s="1149"/>
      <c r="G223" s="1149"/>
      <c r="H223" s="1149"/>
      <c r="I223" s="1149"/>
      <c r="J223" s="1149"/>
      <c r="K223" s="1150"/>
      <c r="L223" s="1150"/>
      <c r="M223" s="1133"/>
      <c r="N223" s="1151"/>
      <c r="O223" s="1151"/>
      <c r="P223" s="1151"/>
      <c r="Q223" s="1151"/>
      <c r="R223" s="1151"/>
      <c r="S223" s="1136"/>
      <c r="T223" s="1152"/>
      <c r="U223" s="1152"/>
      <c r="V223" s="1152"/>
      <c r="W223" s="1153"/>
      <c r="X223" s="1151"/>
      <c r="Y223" s="1152"/>
      <c r="Z223" s="1152"/>
      <c r="AA223" s="1154"/>
      <c r="AB223" s="1181"/>
      <c r="AC223" s="1155"/>
      <c r="AD223" s="1155"/>
      <c r="AE223" s="1155"/>
      <c r="AF223" s="1145"/>
      <c r="AG223" s="1157"/>
      <c r="AH223" s="1157"/>
      <c r="AI223" s="1152"/>
      <c r="AJ223" s="1156"/>
      <c r="AK223" s="1156"/>
      <c r="AL223" s="1156"/>
      <c r="AM223" s="1143"/>
      <c r="AN223" s="1158"/>
      <c r="AO223" s="1156"/>
      <c r="AP223" s="1156"/>
      <c r="AQ223" s="1156"/>
      <c r="AR223" s="1156"/>
      <c r="AS223" s="1156"/>
      <c r="AT223" s="802"/>
      <c r="AU223" s="1158"/>
      <c r="AV223" s="1156"/>
      <c r="AW223" s="1156"/>
      <c r="AX223" s="1156"/>
      <c r="AY223" s="1156"/>
      <c r="AZ223" s="1156"/>
      <c r="BA223" s="802"/>
      <c r="BB223" s="1158"/>
      <c r="BC223" s="1156"/>
      <c r="BD223" s="1156"/>
      <c r="BE223" s="1156"/>
      <c r="BF223" s="1156"/>
      <c r="BG223" s="1156"/>
      <c r="BH223" s="1152"/>
      <c r="BI223" s="1144"/>
      <c r="BJ223" s="1156"/>
      <c r="BK223" s="1156"/>
      <c r="BL223" s="1156"/>
      <c r="BM223" s="1156"/>
      <c r="BN223" s="1156"/>
      <c r="BO223" s="1156"/>
      <c r="BP223" s="1152"/>
      <c r="BQ223" s="1145"/>
      <c r="BR223" s="1152"/>
      <c r="BS223" s="1152"/>
      <c r="BT223" s="1152"/>
      <c r="BU223" s="1152"/>
      <c r="BV223" s="1152"/>
      <c r="BW223" s="1152"/>
      <c r="BX223" s="1152"/>
      <c r="BY223" s="810"/>
      <c r="BZ223" s="1137"/>
      <c r="CA223" s="1137"/>
      <c r="CB223" s="1137"/>
      <c r="CC223" s="1137"/>
      <c r="CD223" s="1137"/>
      <c r="CE223" s="1137"/>
      <c r="CF223" s="1137"/>
    </row>
    <row r="224" spans="1:84" s="810" customFormat="1" ht="12.75" x14ac:dyDescent="0.2">
      <c r="A224" s="1188" t="s">
        <v>1315</v>
      </c>
      <c r="B224" s="1189" t="s">
        <v>1334</v>
      </c>
      <c r="C224" s="1184"/>
      <c r="D224" s="1184"/>
      <c r="E224" s="1184"/>
      <c r="F224" s="1185"/>
      <c r="G224" s="1185"/>
      <c r="H224" s="1185"/>
      <c r="I224" s="1185"/>
      <c r="J224" s="1185"/>
      <c r="K224" s="1133"/>
      <c r="L224" s="1133"/>
      <c r="M224" s="1133"/>
      <c r="N224" s="1136"/>
      <c r="O224" s="1136"/>
      <c r="P224" s="1136"/>
      <c r="Q224" s="1136"/>
      <c r="R224" s="1136"/>
      <c r="S224" s="1136"/>
      <c r="T224" s="770"/>
      <c r="U224" s="770"/>
      <c r="V224" s="770"/>
      <c r="W224" s="642"/>
      <c r="X224" s="1136"/>
      <c r="Y224" s="770"/>
      <c r="Z224" s="770"/>
      <c r="AA224" s="1186"/>
      <c r="AB224" s="1181"/>
      <c r="AC224" s="1181"/>
      <c r="AD224" s="1181"/>
      <c r="AE224" s="1181"/>
      <c r="AF224" s="1145"/>
      <c r="AG224" s="1187"/>
      <c r="AH224" s="1187"/>
      <c r="AI224" s="770"/>
      <c r="AJ224" s="1145"/>
      <c r="AK224" s="1145"/>
      <c r="AL224" s="1145"/>
      <c r="AM224" s="1143"/>
      <c r="AN224" s="1144"/>
      <c r="AO224" s="1145"/>
      <c r="AP224" s="1145"/>
      <c r="AQ224" s="1145"/>
      <c r="AR224" s="1145"/>
      <c r="AS224" s="1145"/>
      <c r="AT224" s="802"/>
      <c r="AU224" s="1144"/>
      <c r="AV224" s="1145"/>
      <c r="AW224" s="1145"/>
      <c r="AX224" s="1145"/>
      <c r="AY224" s="1145"/>
      <c r="AZ224" s="1145"/>
      <c r="BA224" s="802"/>
      <c r="BB224" s="1144"/>
      <c r="BC224" s="1145"/>
      <c r="BD224" s="1145"/>
      <c r="BE224" s="1145"/>
      <c r="BF224" s="1145"/>
      <c r="BG224" s="1145"/>
      <c r="BH224" s="770"/>
      <c r="BI224" s="1144"/>
      <c r="BJ224" s="1145"/>
      <c r="BK224" s="1145"/>
      <c r="BL224" s="1145"/>
      <c r="BM224" s="1145"/>
      <c r="BN224" s="1145"/>
      <c r="BO224" s="1145"/>
      <c r="BP224" s="770"/>
      <c r="BQ224" s="1145"/>
      <c r="BR224" s="770"/>
      <c r="BS224" s="770"/>
      <c r="BT224" s="770"/>
      <c r="BU224" s="770"/>
      <c r="BV224" s="770"/>
      <c r="BW224" s="770"/>
      <c r="BX224" s="770"/>
      <c r="BZ224" s="1137"/>
      <c r="CA224" s="1137"/>
      <c r="CB224" s="1137"/>
      <c r="CC224" s="1137"/>
      <c r="CD224" s="1137"/>
      <c r="CE224" s="1137"/>
      <c r="CF224" s="1137"/>
    </row>
    <row r="225" spans="1:84" s="810" customFormat="1" ht="12.75" x14ac:dyDescent="0.2">
      <c r="A225" s="1188" t="s">
        <v>1316</v>
      </c>
      <c r="B225" s="1189" t="s">
        <v>1335</v>
      </c>
      <c r="C225" s="1184"/>
      <c r="D225" s="1184"/>
      <c r="E225" s="1184"/>
      <c r="F225" s="1185"/>
      <c r="G225" s="1185"/>
      <c r="H225" s="1185"/>
      <c r="I225" s="1185"/>
      <c r="J225" s="1185"/>
      <c r="K225" s="1133"/>
      <c r="L225" s="1133"/>
      <c r="M225" s="1133"/>
      <c r="N225" s="1136"/>
      <c r="O225" s="1136"/>
      <c r="P225" s="1136"/>
      <c r="Q225" s="1136"/>
      <c r="R225" s="1136"/>
      <c r="S225" s="1136"/>
      <c r="T225" s="770"/>
      <c r="U225" s="770"/>
      <c r="V225" s="770"/>
      <c r="W225" s="642"/>
      <c r="X225" s="1136"/>
      <c r="Y225" s="770"/>
      <c r="Z225" s="770"/>
      <c r="AA225" s="1186"/>
      <c r="AB225" s="1181"/>
      <c r="AC225" s="1181"/>
      <c r="AD225" s="1181"/>
      <c r="AE225" s="1181"/>
      <c r="AF225" s="1145"/>
      <c r="AG225" s="1187"/>
      <c r="AH225" s="1187"/>
      <c r="AI225" s="770"/>
      <c r="AJ225" s="1145"/>
      <c r="AK225" s="1145"/>
      <c r="AL225" s="1145"/>
      <c r="AM225" s="1143"/>
      <c r="AN225" s="1144"/>
      <c r="AO225" s="1145"/>
      <c r="AP225" s="1145"/>
      <c r="AQ225" s="1145"/>
      <c r="AR225" s="1145"/>
      <c r="AS225" s="1145"/>
      <c r="AT225" s="802"/>
      <c r="AU225" s="1144"/>
      <c r="AV225" s="1145"/>
      <c r="AW225" s="1145"/>
      <c r="AX225" s="1145"/>
      <c r="AY225" s="1145"/>
      <c r="AZ225" s="1145"/>
      <c r="BA225" s="802"/>
      <c r="BB225" s="1144"/>
      <c r="BC225" s="1145"/>
      <c r="BD225" s="1145"/>
      <c r="BE225" s="1145"/>
      <c r="BF225" s="1145"/>
      <c r="BG225" s="1145"/>
      <c r="BH225" s="770"/>
      <c r="BI225" s="1144"/>
      <c r="BJ225" s="1145"/>
      <c r="BK225" s="1145"/>
      <c r="BL225" s="1145"/>
      <c r="BM225" s="1145"/>
      <c r="BN225" s="1145"/>
      <c r="BO225" s="1145"/>
      <c r="BP225" s="770"/>
      <c r="BQ225" s="1145"/>
      <c r="BR225" s="770"/>
      <c r="BS225" s="770"/>
      <c r="BT225" s="770"/>
      <c r="BU225" s="770"/>
      <c r="BV225" s="770"/>
      <c r="BW225" s="770"/>
      <c r="BX225" s="770"/>
      <c r="BZ225" s="1137"/>
      <c r="CA225" s="1137"/>
      <c r="CB225" s="1137"/>
      <c r="CC225" s="1137"/>
      <c r="CD225" s="1137"/>
      <c r="CE225" s="1137"/>
      <c r="CF225" s="1137"/>
    </row>
    <row r="226" spans="1:84" s="810" customFormat="1" ht="12.75" x14ac:dyDescent="0.2">
      <c r="A226" s="1188" t="s">
        <v>1317</v>
      </c>
      <c r="B226" s="1189" t="s">
        <v>1336</v>
      </c>
      <c r="C226" s="1184"/>
      <c r="D226" s="1184"/>
      <c r="E226" s="1184"/>
      <c r="F226" s="1185"/>
      <c r="G226" s="1185"/>
      <c r="H226" s="1185"/>
      <c r="I226" s="1185"/>
      <c r="J226" s="1185"/>
      <c r="K226" s="1133"/>
      <c r="L226" s="1133"/>
      <c r="M226" s="1133"/>
      <c r="N226" s="1136"/>
      <c r="O226" s="1136"/>
      <c r="P226" s="1136"/>
      <c r="Q226" s="1136"/>
      <c r="R226" s="1136"/>
      <c r="S226" s="1136"/>
      <c r="T226" s="770"/>
      <c r="U226" s="770"/>
      <c r="V226" s="770"/>
      <c r="W226" s="642"/>
      <c r="X226" s="1136"/>
      <c r="Y226" s="770"/>
      <c r="Z226" s="770"/>
      <c r="AA226" s="1186"/>
      <c r="AB226" s="1181"/>
      <c r="AC226" s="1181"/>
      <c r="AD226" s="1181"/>
      <c r="AE226" s="1181"/>
      <c r="AF226" s="1145"/>
      <c r="AG226" s="1187"/>
      <c r="AH226" s="1187"/>
      <c r="AI226" s="770"/>
      <c r="AJ226" s="1145"/>
      <c r="AK226" s="1145"/>
      <c r="AL226" s="1145"/>
      <c r="AM226" s="1143"/>
      <c r="AN226" s="1144"/>
      <c r="AO226" s="1145"/>
      <c r="AP226" s="1145"/>
      <c r="AQ226" s="1145"/>
      <c r="AR226" s="1145"/>
      <c r="AS226" s="1145"/>
      <c r="AT226" s="802"/>
      <c r="AU226" s="1144"/>
      <c r="AV226" s="1145"/>
      <c r="AW226" s="1145"/>
      <c r="AX226" s="1145"/>
      <c r="AY226" s="1145"/>
      <c r="AZ226" s="1145"/>
      <c r="BA226" s="802"/>
      <c r="BB226" s="1144"/>
      <c r="BC226" s="1145"/>
      <c r="BD226" s="1145"/>
      <c r="BE226" s="1145"/>
      <c r="BF226" s="1145"/>
      <c r="BG226" s="1145"/>
      <c r="BH226" s="770"/>
      <c r="BI226" s="1144"/>
      <c r="BJ226" s="1145"/>
      <c r="BK226" s="1145"/>
      <c r="BL226" s="1145"/>
      <c r="BM226" s="1145"/>
      <c r="BN226" s="1145"/>
      <c r="BO226" s="1145"/>
      <c r="BP226" s="770"/>
      <c r="BQ226" s="1145"/>
      <c r="BR226" s="770"/>
      <c r="BS226" s="770"/>
      <c r="BT226" s="770"/>
      <c r="BU226" s="770"/>
      <c r="BV226" s="770"/>
      <c r="BW226" s="770"/>
      <c r="BX226" s="770"/>
      <c r="BZ226" s="1137"/>
      <c r="CA226" s="1137"/>
      <c r="CB226" s="1137"/>
      <c r="CC226" s="1137"/>
      <c r="CD226" s="1137"/>
      <c r="CE226" s="1137"/>
      <c r="CF226" s="1137"/>
    </row>
    <row r="227" spans="1:84" s="810" customFormat="1" ht="12.75" x14ac:dyDescent="0.2">
      <c r="A227" s="1188" t="s">
        <v>1318</v>
      </c>
      <c r="B227" s="1189" t="s">
        <v>1333</v>
      </c>
      <c r="C227" s="1184"/>
      <c r="D227" s="1184"/>
      <c r="E227" s="1184"/>
      <c r="F227" s="1185"/>
      <c r="G227" s="1185"/>
      <c r="H227" s="1185"/>
      <c r="I227" s="1185"/>
      <c r="J227" s="1185"/>
      <c r="K227" s="1133"/>
      <c r="L227" s="1133"/>
      <c r="M227" s="1133"/>
      <c r="N227" s="1136"/>
      <c r="O227" s="1136"/>
      <c r="P227" s="1136"/>
      <c r="Q227" s="1136"/>
      <c r="R227" s="1136"/>
      <c r="S227" s="1136"/>
      <c r="T227" s="770"/>
      <c r="U227" s="770"/>
      <c r="V227" s="770"/>
      <c r="W227" s="642"/>
      <c r="X227" s="1136"/>
      <c r="Y227" s="770"/>
      <c r="Z227" s="770"/>
      <c r="AA227" s="1186"/>
      <c r="AB227" s="1181"/>
      <c r="AC227" s="1181"/>
      <c r="AD227" s="1181"/>
      <c r="AE227" s="1181"/>
      <c r="AF227" s="1145"/>
      <c r="AG227" s="1187"/>
      <c r="AH227" s="1187"/>
      <c r="AI227" s="770"/>
      <c r="AJ227" s="1145"/>
      <c r="AK227" s="1145"/>
      <c r="AL227" s="1145"/>
      <c r="AM227" s="1143"/>
      <c r="AN227" s="1144"/>
      <c r="AO227" s="1145"/>
      <c r="AP227" s="1145"/>
      <c r="AQ227" s="1145"/>
      <c r="AR227" s="1145"/>
      <c r="AS227" s="1145"/>
      <c r="AT227" s="802"/>
      <c r="AU227" s="1144"/>
      <c r="AV227" s="1145"/>
      <c r="AW227" s="1145"/>
      <c r="AX227" s="1145"/>
      <c r="AY227" s="1145"/>
      <c r="AZ227" s="1145"/>
      <c r="BA227" s="802"/>
      <c r="BB227" s="1144"/>
      <c r="BC227" s="1145"/>
      <c r="BD227" s="1145"/>
      <c r="BE227" s="1145"/>
      <c r="BF227" s="1145"/>
      <c r="BG227" s="1145"/>
      <c r="BH227" s="770"/>
      <c r="BI227" s="1144"/>
      <c r="BJ227" s="1145"/>
      <c r="BK227" s="1145"/>
      <c r="BL227" s="1145"/>
      <c r="BM227" s="1145"/>
      <c r="BN227" s="1145"/>
      <c r="BO227" s="1145"/>
      <c r="BP227" s="770"/>
      <c r="BQ227" s="1145"/>
      <c r="BR227" s="770"/>
      <c r="BS227" s="770"/>
      <c r="BT227" s="770"/>
      <c r="BU227" s="770"/>
      <c r="BV227" s="770"/>
      <c r="BW227" s="770"/>
      <c r="BX227" s="770"/>
      <c r="BZ227" s="1137"/>
      <c r="CA227" s="1137"/>
      <c r="CB227" s="1137"/>
      <c r="CC227" s="1137"/>
      <c r="CD227" s="1137"/>
      <c r="CE227" s="1137"/>
      <c r="CF227" s="1137"/>
    </row>
    <row r="228" spans="1:84" s="1205" customFormat="1" ht="25.5" x14ac:dyDescent="0.2">
      <c r="A228" s="1191" t="s">
        <v>1320</v>
      </c>
      <c r="B228" s="1190" t="s">
        <v>1319</v>
      </c>
      <c r="C228" s="1192"/>
      <c r="D228" s="1192"/>
      <c r="E228" s="1192"/>
      <c r="F228" s="1193"/>
      <c r="G228" s="1193"/>
      <c r="H228" s="1193"/>
      <c r="I228" s="1193"/>
      <c r="J228" s="1193"/>
      <c r="K228" s="1194"/>
      <c r="L228" s="1194"/>
      <c r="M228" s="1194"/>
      <c r="N228" s="1195"/>
      <c r="O228" s="1195"/>
      <c r="P228" s="1195"/>
      <c r="Q228" s="1195"/>
      <c r="R228" s="1195"/>
      <c r="S228" s="1195"/>
      <c r="T228" s="1196"/>
      <c r="U228" s="1196"/>
      <c r="V228" s="1196"/>
      <c r="W228" s="1197"/>
      <c r="X228" s="1195"/>
      <c r="Y228" s="1196"/>
      <c r="Z228" s="1196"/>
      <c r="AA228" s="1198"/>
      <c r="AB228" s="1199"/>
      <c r="AC228" s="1199"/>
      <c r="AD228" s="1199"/>
      <c r="AE228" s="1199"/>
      <c r="AF228" s="1200"/>
      <c r="AG228" s="1201"/>
      <c r="AH228" s="1201"/>
      <c r="AI228" s="1196"/>
      <c r="AJ228" s="1200"/>
      <c r="AK228" s="1200"/>
      <c r="AL228" s="1200"/>
      <c r="AM228" s="1202"/>
      <c r="AN228" s="1203"/>
      <c r="AO228" s="1200"/>
      <c r="AP228" s="1200"/>
      <c r="AQ228" s="1200"/>
      <c r="AR228" s="1200"/>
      <c r="AS228" s="1200"/>
      <c r="AT228" s="1204"/>
      <c r="AU228" s="1203"/>
      <c r="AV228" s="1200"/>
      <c r="AW228" s="1200"/>
      <c r="AX228" s="1200"/>
      <c r="AY228" s="1200"/>
      <c r="AZ228" s="1200"/>
      <c r="BA228" s="1204"/>
      <c r="BB228" s="1203"/>
      <c r="BC228" s="1200"/>
      <c r="BD228" s="1200"/>
      <c r="BE228" s="1200"/>
      <c r="BF228" s="1200"/>
      <c r="BG228" s="1200"/>
      <c r="BH228" s="1196"/>
      <c r="BI228" s="1203"/>
      <c r="BJ228" s="1200"/>
      <c r="BK228" s="1200"/>
      <c r="BL228" s="1200"/>
      <c r="BM228" s="1200"/>
      <c r="BN228" s="1200"/>
      <c r="BO228" s="1200"/>
      <c r="BP228" s="1196"/>
      <c r="BQ228" s="1200"/>
      <c r="BR228" s="1196"/>
      <c r="BS228" s="1196"/>
      <c r="BT228" s="1196"/>
      <c r="BU228" s="1196"/>
      <c r="BV228" s="1196"/>
      <c r="BW228" s="1196"/>
      <c r="BX228" s="1196"/>
      <c r="BZ228" s="1137"/>
      <c r="CA228" s="1137"/>
      <c r="CB228" s="1137"/>
      <c r="CC228" s="1137"/>
      <c r="CD228" s="1137"/>
      <c r="CE228" s="1137"/>
      <c r="CF228" s="1137"/>
    </row>
    <row r="229" spans="1:84" s="1" customFormat="1" ht="25.5" x14ac:dyDescent="0.2">
      <c r="A229" s="1146">
        <v>8</v>
      </c>
      <c r="B229" s="1147" t="s">
        <v>1292</v>
      </c>
      <c r="C229" s="1148"/>
      <c r="D229" s="1148"/>
      <c r="E229" s="1184"/>
      <c r="F229" s="1149"/>
      <c r="G229" s="1149"/>
      <c r="H229" s="1149"/>
      <c r="I229" s="1149"/>
      <c r="J229" s="1149"/>
      <c r="K229" s="1150"/>
      <c r="L229" s="1150"/>
      <c r="M229" s="1133"/>
      <c r="N229" s="1151"/>
      <c r="O229" s="1151"/>
      <c r="P229" s="1151"/>
      <c r="Q229" s="1151"/>
      <c r="R229" s="1151"/>
      <c r="S229" s="1136"/>
      <c r="T229" s="1152"/>
      <c r="U229" s="1152"/>
      <c r="V229" s="1152"/>
      <c r="W229" s="1153"/>
      <c r="X229" s="1151"/>
      <c r="Y229" s="1152"/>
      <c r="Z229" s="1152"/>
      <c r="AA229" s="1154"/>
      <c r="AB229" s="1181"/>
      <c r="AC229" s="1155"/>
      <c r="AD229" s="1155"/>
      <c r="AE229" s="1155"/>
      <c r="AF229" s="1145"/>
      <c r="AG229" s="1157"/>
      <c r="AH229" s="1157"/>
      <c r="AI229" s="1152"/>
      <c r="AJ229" s="1156"/>
      <c r="AK229" s="1156"/>
      <c r="AL229" s="1156"/>
      <c r="AM229" s="1143"/>
      <c r="AN229" s="1158"/>
      <c r="AO229" s="1156"/>
      <c r="AP229" s="1156"/>
      <c r="AQ229" s="1156"/>
      <c r="AR229" s="1156"/>
      <c r="AS229" s="1156"/>
      <c r="AT229" s="802"/>
      <c r="AU229" s="1158"/>
      <c r="AV229" s="1156"/>
      <c r="AW229" s="1156"/>
      <c r="AX229" s="1156"/>
      <c r="AY229" s="1156"/>
      <c r="AZ229" s="1156"/>
      <c r="BA229" s="802"/>
      <c r="BB229" s="1158"/>
      <c r="BC229" s="1156"/>
      <c r="BD229" s="1156"/>
      <c r="BE229" s="1156"/>
      <c r="BF229" s="1156"/>
      <c r="BG229" s="1156"/>
      <c r="BH229" s="1152"/>
      <c r="BI229" s="1144"/>
      <c r="BJ229" s="1156"/>
      <c r="BK229" s="1156"/>
      <c r="BL229" s="1156"/>
      <c r="BM229" s="1156"/>
      <c r="BN229" s="1156"/>
      <c r="BO229" s="1156"/>
      <c r="BP229" s="1152"/>
      <c r="BQ229" s="1145"/>
      <c r="BR229" s="1152"/>
      <c r="BS229" s="1152"/>
      <c r="BT229" s="1152"/>
      <c r="BU229" s="1152"/>
      <c r="BV229" s="1152"/>
      <c r="BW229" s="1152"/>
      <c r="BX229" s="1152"/>
      <c r="BY229" s="810"/>
      <c r="BZ229" s="1137"/>
      <c r="CA229" s="1137"/>
      <c r="CB229" s="1137"/>
      <c r="CC229" s="1137"/>
      <c r="CD229" s="1137"/>
      <c r="CE229" s="1137"/>
      <c r="CF229" s="1137"/>
    </row>
    <row r="230" spans="1:84" s="1220" customFormat="1" ht="12.75" x14ac:dyDescent="0.2">
      <c r="A230" s="1182" t="s">
        <v>1323</v>
      </c>
      <c r="B230" s="1183" t="s">
        <v>551</v>
      </c>
      <c r="C230" s="1207"/>
      <c r="D230" s="1207"/>
      <c r="E230" s="1207"/>
      <c r="F230" s="1208"/>
      <c r="G230" s="1208"/>
      <c r="H230" s="1208"/>
      <c r="I230" s="1208"/>
      <c r="J230" s="1208"/>
      <c r="K230" s="1209"/>
      <c r="L230" s="1209"/>
      <c r="M230" s="1209"/>
      <c r="N230" s="1210"/>
      <c r="O230" s="1210"/>
      <c r="P230" s="1210"/>
      <c r="Q230" s="1210"/>
      <c r="R230" s="1210"/>
      <c r="S230" s="1210"/>
      <c r="T230" s="1211"/>
      <c r="U230" s="1211"/>
      <c r="V230" s="1211"/>
      <c r="W230" s="1212"/>
      <c r="X230" s="1210"/>
      <c r="Y230" s="1211"/>
      <c r="Z230" s="1211"/>
      <c r="AA230" s="1213"/>
      <c r="AB230" s="1214"/>
      <c r="AC230" s="1214"/>
      <c r="AD230" s="1214"/>
      <c r="AE230" s="1214"/>
      <c r="AF230" s="1215"/>
      <c r="AG230" s="1216"/>
      <c r="AH230" s="1216"/>
      <c r="AI230" s="1211"/>
      <c r="AJ230" s="1215"/>
      <c r="AK230" s="1215"/>
      <c r="AL230" s="1215"/>
      <c r="AM230" s="1217"/>
      <c r="AN230" s="1218"/>
      <c r="AO230" s="1215"/>
      <c r="AP230" s="1215"/>
      <c r="AQ230" s="1215"/>
      <c r="AR230" s="1215"/>
      <c r="AS230" s="1215"/>
      <c r="AT230" s="1219"/>
      <c r="AU230" s="1218"/>
      <c r="AV230" s="1215"/>
      <c r="AW230" s="1215"/>
      <c r="AX230" s="1215"/>
      <c r="AY230" s="1215"/>
      <c r="AZ230" s="1215"/>
      <c r="BA230" s="1219"/>
      <c r="BB230" s="1218"/>
      <c r="BC230" s="1215"/>
      <c r="BD230" s="1215"/>
      <c r="BE230" s="1215"/>
      <c r="BF230" s="1215"/>
      <c r="BG230" s="1215"/>
      <c r="BH230" s="1211"/>
      <c r="BI230" s="1218"/>
      <c r="BJ230" s="1215"/>
      <c r="BK230" s="1215"/>
      <c r="BL230" s="1215"/>
      <c r="BM230" s="1215"/>
      <c r="BN230" s="1215"/>
      <c r="BO230" s="1215"/>
      <c r="BP230" s="1211"/>
      <c r="BQ230" s="1215"/>
      <c r="BR230" s="1211"/>
      <c r="BS230" s="1211"/>
      <c r="BT230" s="1211"/>
      <c r="BU230" s="1211"/>
      <c r="BV230" s="1211"/>
      <c r="BW230" s="1211"/>
      <c r="BX230" s="1211"/>
      <c r="BZ230" s="1137"/>
      <c r="CA230" s="1137"/>
      <c r="CB230" s="1137"/>
      <c r="CC230" s="1137"/>
      <c r="CD230" s="1137"/>
      <c r="CE230" s="1137"/>
      <c r="CF230" s="1137"/>
    </row>
    <row r="231" spans="1:84" s="810" customFormat="1" ht="12.75" x14ac:dyDescent="0.2">
      <c r="A231" s="1188" t="s">
        <v>1326</v>
      </c>
      <c r="B231" s="1189" t="s">
        <v>1765</v>
      </c>
      <c r="C231" s="1184"/>
      <c r="D231" s="1184"/>
      <c r="E231" s="1184"/>
      <c r="F231" s="1185"/>
      <c r="G231" s="1185"/>
      <c r="H231" s="1185"/>
      <c r="I231" s="1185"/>
      <c r="J231" s="1185"/>
      <c r="K231" s="1133"/>
      <c r="L231" s="1133"/>
      <c r="M231" s="1133"/>
      <c r="N231" s="1136"/>
      <c r="O231" s="1136"/>
      <c r="P231" s="1136"/>
      <c r="Q231" s="1136"/>
      <c r="R231" s="1136"/>
      <c r="S231" s="1136"/>
      <c r="T231" s="770"/>
      <c r="U231" s="770"/>
      <c r="V231" s="770"/>
      <c r="W231" s="642"/>
      <c r="X231" s="1136"/>
      <c r="Y231" s="770"/>
      <c r="Z231" s="770"/>
      <c r="AA231" s="1186"/>
      <c r="AB231" s="1181"/>
      <c r="AC231" s="1181"/>
      <c r="AD231" s="1181"/>
      <c r="AE231" s="1181"/>
      <c r="AF231" s="1145"/>
      <c r="AG231" s="1187"/>
      <c r="AH231" s="1187"/>
      <c r="AI231" s="770"/>
      <c r="AJ231" s="1145"/>
      <c r="AK231" s="1145"/>
      <c r="AL231" s="1145"/>
      <c r="AM231" s="1143"/>
      <c r="AN231" s="1144"/>
      <c r="AO231" s="1145"/>
      <c r="AP231" s="1145"/>
      <c r="AQ231" s="1145"/>
      <c r="AR231" s="1145"/>
      <c r="AS231" s="1145"/>
      <c r="AT231" s="802"/>
      <c r="AU231" s="1144"/>
      <c r="AV231" s="1145"/>
      <c r="AW231" s="1145"/>
      <c r="AX231" s="1145"/>
      <c r="AY231" s="1145"/>
      <c r="AZ231" s="1145"/>
      <c r="BA231" s="802"/>
      <c r="BB231" s="1144"/>
      <c r="BC231" s="1145"/>
      <c r="BD231" s="1145"/>
      <c r="BE231" s="1145"/>
      <c r="BF231" s="1145"/>
      <c r="BG231" s="1145"/>
      <c r="BH231" s="770"/>
      <c r="BI231" s="1144"/>
      <c r="BJ231" s="1145"/>
      <c r="BK231" s="1145"/>
      <c r="BL231" s="1145"/>
      <c r="BM231" s="1145"/>
      <c r="BN231" s="1145"/>
      <c r="BO231" s="1145"/>
      <c r="BP231" s="770"/>
      <c r="BQ231" s="1145"/>
      <c r="BR231" s="770"/>
      <c r="BS231" s="770"/>
      <c r="BT231" s="770"/>
      <c r="BU231" s="770"/>
      <c r="BV231" s="770"/>
      <c r="BW231" s="770"/>
      <c r="BX231" s="770"/>
      <c r="BZ231" s="1137"/>
      <c r="CA231" s="1137"/>
      <c r="CB231" s="1137"/>
      <c r="CC231" s="1137"/>
      <c r="CD231" s="1137"/>
      <c r="CE231" s="1137"/>
      <c r="CF231" s="1137"/>
    </row>
    <row r="232" spans="1:84" s="810" customFormat="1" ht="12.75" x14ac:dyDescent="0.2">
      <c r="A232" s="1188" t="s">
        <v>1327</v>
      </c>
      <c r="B232" s="1189" t="s">
        <v>1766</v>
      </c>
      <c r="C232" s="1184"/>
      <c r="D232" s="1184"/>
      <c r="E232" s="1184"/>
      <c r="F232" s="1185"/>
      <c r="G232" s="1185"/>
      <c r="H232" s="1185"/>
      <c r="I232" s="1185"/>
      <c r="J232" s="1185"/>
      <c r="K232" s="1133"/>
      <c r="L232" s="1133"/>
      <c r="M232" s="1133"/>
      <c r="N232" s="1136"/>
      <c r="O232" s="1136"/>
      <c r="P232" s="1136"/>
      <c r="Q232" s="1136"/>
      <c r="R232" s="1136"/>
      <c r="S232" s="1136"/>
      <c r="T232" s="770"/>
      <c r="U232" s="770"/>
      <c r="V232" s="770"/>
      <c r="W232" s="642"/>
      <c r="X232" s="1136"/>
      <c r="Y232" s="770"/>
      <c r="Z232" s="770"/>
      <c r="AA232" s="1186"/>
      <c r="AB232" s="1181"/>
      <c r="AC232" s="1181"/>
      <c r="AD232" s="1181"/>
      <c r="AE232" s="1181"/>
      <c r="AF232" s="1145"/>
      <c r="AG232" s="1187"/>
      <c r="AH232" s="1187"/>
      <c r="AI232" s="770"/>
      <c r="AJ232" s="1145"/>
      <c r="AK232" s="1145"/>
      <c r="AL232" s="1145"/>
      <c r="AM232" s="1143"/>
      <c r="AN232" s="1144"/>
      <c r="AO232" s="1145"/>
      <c r="AP232" s="1145"/>
      <c r="AQ232" s="1145"/>
      <c r="AR232" s="1145"/>
      <c r="AS232" s="1145"/>
      <c r="AT232" s="802"/>
      <c r="AU232" s="1144"/>
      <c r="AV232" s="1145"/>
      <c r="AW232" s="1145"/>
      <c r="AX232" s="1145"/>
      <c r="AY232" s="1145"/>
      <c r="AZ232" s="1145"/>
      <c r="BA232" s="802"/>
      <c r="BB232" s="1144"/>
      <c r="BC232" s="1145"/>
      <c r="BD232" s="1145"/>
      <c r="BE232" s="1145"/>
      <c r="BF232" s="1145"/>
      <c r="BG232" s="1145"/>
      <c r="BH232" s="770"/>
      <c r="BI232" s="1144"/>
      <c r="BJ232" s="1145"/>
      <c r="BK232" s="1145"/>
      <c r="BL232" s="1145"/>
      <c r="BM232" s="1145"/>
      <c r="BN232" s="1145"/>
      <c r="BO232" s="1145"/>
      <c r="BP232" s="770"/>
      <c r="BQ232" s="1145"/>
      <c r="BR232" s="770"/>
      <c r="BS232" s="770"/>
      <c r="BT232" s="770"/>
      <c r="BU232" s="770"/>
      <c r="BV232" s="770"/>
      <c r="BW232" s="770"/>
      <c r="BX232" s="770"/>
      <c r="BZ232" s="1137"/>
      <c r="CA232" s="1137"/>
      <c r="CB232" s="1137"/>
      <c r="CC232" s="1137"/>
      <c r="CD232" s="1137"/>
      <c r="CE232" s="1137"/>
      <c r="CF232" s="1137"/>
    </row>
    <row r="233" spans="1:84" s="810" customFormat="1" ht="25.5" x14ac:dyDescent="0.2">
      <c r="A233" s="1188" t="s">
        <v>1328</v>
      </c>
      <c r="B233" s="1189" t="s">
        <v>1767</v>
      </c>
      <c r="C233" s="1184"/>
      <c r="D233" s="1184"/>
      <c r="E233" s="1184"/>
      <c r="F233" s="1185"/>
      <c r="G233" s="1185"/>
      <c r="H233" s="1185"/>
      <c r="I233" s="1185"/>
      <c r="J233" s="1185"/>
      <c r="K233" s="1133"/>
      <c r="L233" s="1133"/>
      <c r="M233" s="1133"/>
      <c r="N233" s="1136"/>
      <c r="O233" s="1136"/>
      <c r="P233" s="1136"/>
      <c r="Q233" s="1136"/>
      <c r="R233" s="1136"/>
      <c r="S233" s="1136"/>
      <c r="T233" s="770"/>
      <c r="U233" s="770"/>
      <c r="V233" s="770"/>
      <c r="W233" s="642"/>
      <c r="X233" s="1136"/>
      <c r="Y233" s="770"/>
      <c r="Z233" s="770"/>
      <c r="AA233" s="1186"/>
      <c r="AB233" s="1181"/>
      <c r="AC233" s="1181"/>
      <c r="AD233" s="1181"/>
      <c r="AE233" s="1181"/>
      <c r="AF233" s="1145"/>
      <c r="AG233" s="1187"/>
      <c r="AH233" s="1187"/>
      <c r="AI233" s="770"/>
      <c r="AJ233" s="1145"/>
      <c r="AK233" s="1145"/>
      <c r="AL233" s="1145"/>
      <c r="AM233" s="1143"/>
      <c r="AN233" s="1144"/>
      <c r="AO233" s="1145"/>
      <c r="AP233" s="1145"/>
      <c r="AQ233" s="1145"/>
      <c r="AR233" s="1145"/>
      <c r="AS233" s="1145"/>
      <c r="AT233" s="802"/>
      <c r="AU233" s="1144"/>
      <c r="AV233" s="1145"/>
      <c r="AW233" s="1145"/>
      <c r="AX233" s="1145"/>
      <c r="AY233" s="1145"/>
      <c r="AZ233" s="1145"/>
      <c r="BA233" s="802"/>
      <c r="BB233" s="1144"/>
      <c r="BC233" s="1145"/>
      <c r="BD233" s="1145"/>
      <c r="BE233" s="1145"/>
      <c r="BF233" s="1145"/>
      <c r="BG233" s="1145"/>
      <c r="BH233" s="770"/>
      <c r="BI233" s="1144"/>
      <c r="BJ233" s="1145"/>
      <c r="BK233" s="1145"/>
      <c r="BL233" s="1145"/>
      <c r="BM233" s="1145"/>
      <c r="BN233" s="1145"/>
      <c r="BO233" s="1145"/>
      <c r="BP233" s="770"/>
      <c r="BQ233" s="1145"/>
      <c r="BR233" s="770"/>
      <c r="BS233" s="770"/>
      <c r="BT233" s="770"/>
      <c r="BU233" s="770"/>
      <c r="BV233" s="770"/>
      <c r="BW233" s="770"/>
      <c r="BX233" s="770"/>
      <c r="BZ233" s="1137"/>
      <c r="CA233" s="1137"/>
      <c r="CB233" s="1137"/>
      <c r="CC233" s="1137"/>
      <c r="CD233" s="1137"/>
      <c r="CE233" s="1137"/>
      <c r="CF233" s="1137"/>
    </row>
    <row r="234" spans="1:84" s="1220" customFormat="1" ht="12.75" x14ac:dyDescent="0.2">
      <c r="A234" s="1182" t="s">
        <v>1324</v>
      </c>
      <c r="B234" s="1183" t="s">
        <v>550</v>
      </c>
      <c r="C234" s="1207"/>
      <c r="D234" s="1207"/>
      <c r="E234" s="1207"/>
      <c r="F234" s="1208"/>
      <c r="G234" s="1208"/>
      <c r="H234" s="1208"/>
      <c r="I234" s="1208"/>
      <c r="J234" s="1208"/>
      <c r="K234" s="1209"/>
      <c r="L234" s="1209"/>
      <c r="M234" s="1209"/>
      <c r="N234" s="1210"/>
      <c r="O234" s="1210"/>
      <c r="P234" s="1210"/>
      <c r="Q234" s="1210"/>
      <c r="R234" s="1210"/>
      <c r="S234" s="1210"/>
      <c r="T234" s="1211"/>
      <c r="U234" s="1211"/>
      <c r="V234" s="1211"/>
      <c r="W234" s="1212"/>
      <c r="X234" s="1210"/>
      <c r="Y234" s="1211"/>
      <c r="Z234" s="1211"/>
      <c r="AA234" s="1213"/>
      <c r="AB234" s="1214"/>
      <c r="AC234" s="1214"/>
      <c r="AD234" s="1214"/>
      <c r="AE234" s="1214"/>
      <c r="AF234" s="1215"/>
      <c r="AG234" s="1216"/>
      <c r="AH234" s="1216"/>
      <c r="AI234" s="1211"/>
      <c r="AJ234" s="1215"/>
      <c r="AK234" s="1215"/>
      <c r="AL234" s="1215"/>
      <c r="AM234" s="1217"/>
      <c r="AN234" s="1218"/>
      <c r="AO234" s="1215"/>
      <c r="AP234" s="1215"/>
      <c r="AQ234" s="1215"/>
      <c r="AR234" s="1215"/>
      <c r="AS234" s="1215"/>
      <c r="AT234" s="1219"/>
      <c r="AU234" s="1218"/>
      <c r="AV234" s="1215"/>
      <c r="AW234" s="1215"/>
      <c r="AX234" s="1215"/>
      <c r="AY234" s="1215"/>
      <c r="AZ234" s="1215"/>
      <c r="BA234" s="1219"/>
      <c r="BB234" s="1218"/>
      <c r="BC234" s="1215"/>
      <c r="BD234" s="1215"/>
      <c r="BE234" s="1215"/>
      <c r="BF234" s="1215"/>
      <c r="BG234" s="1215"/>
      <c r="BH234" s="1211"/>
      <c r="BI234" s="1218"/>
      <c r="BJ234" s="1215"/>
      <c r="BK234" s="1215"/>
      <c r="BL234" s="1215"/>
      <c r="BM234" s="1215"/>
      <c r="BN234" s="1215"/>
      <c r="BO234" s="1215"/>
      <c r="BP234" s="1211"/>
      <c r="BQ234" s="1215"/>
      <c r="BR234" s="1211"/>
      <c r="BS234" s="1211"/>
      <c r="BT234" s="1211"/>
      <c r="BU234" s="1211"/>
      <c r="BV234" s="1211"/>
      <c r="BW234" s="1211"/>
      <c r="BX234" s="1211"/>
      <c r="BZ234" s="1137"/>
      <c r="CA234" s="1137"/>
      <c r="CB234" s="1137"/>
      <c r="CC234" s="1137"/>
      <c r="CD234" s="1137"/>
      <c r="CE234" s="1137"/>
      <c r="CF234" s="1137"/>
    </row>
    <row r="235" spans="1:84" s="810" customFormat="1" ht="12.75" x14ac:dyDescent="0.2">
      <c r="A235" s="1188" t="s">
        <v>1330</v>
      </c>
      <c r="B235" s="1189" t="s">
        <v>1768</v>
      </c>
      <c r="C235" s="1184"/>
      <c r="D235" s="1184"/>
      <c r="E235" s="1184"/>
      <c r="F235" s="1185"/>
      <c r="G235" s="1185"/>
      <c r="H235" s="1185"/>
      <c r="I235" s="1185"/>
      <c r="J235" s="1185"/>
      <c r="K235" s="1133"/>
      <c r="L235" s="1133"/>
      <c r="M235" s="1133"/>
      <c r="N235" s="1136"/>
      <c r="O235" s="1136"/>
      <c r="P235" s="1136"/>
      <c r="Q235" s="1136"/>
      <c r="R235" s="1136"/>
      <c r="S235" s="1136"/>
      <c r="T235" s="770"/>
      <c r="U235" s="770"/>
      <c r="V235" s="770"/>
      <c r="W235" s="642"/>
      <c r="X235" s="1136"/>
      <c r="Y235" s="770"/>
      <c r="Z235" s="770"/>
      <c r="AA235" s="1186"/>
      <c r="AB235" s="1181"/>
      <c r="AC235" s="1181"/>
      <c r="AD235" s="1181"/>
      <c r="AE235" s="1181"/>
      <c r="AF235" s="1145"/>
      <c r="AG235" s="1187"/>
      <c r="AH235" s="1187"/>
      <c r="AI235" s="770"/>
      <c r="AJ235" s="1145"/>
      <c r="AK235" s="1145"/>
      <c r="AL235" s="1145"/>
      <c r="AM235" s="1143"/>
      <c r="AN235" s="1144"/>
      <c r="AO235" s="1145"/>
      <c r="AP235" s="1145"/>
      <c r="AQ235" s="1145"/>
      <c r="AR235" s="1145"/>
      <c r="AS235" s="1145"/>
      <c r="AT235" s="802"/>
      <c r="AU235" s="1144"/>
      <c r="AV235" s="1145"/>
      <c r="AW235" s="1145"/>
      <c r="AX235" s="1145"/>
      <c r="AY235" s="1145"/>
      <c r="AZ235" s="1145"/>
      <c r="BA235" s="802"/>
      <c r="BB235" s="1144"/>
      <c r="BC235" s="1145"/>
      <c r="BD235" s="1145"/>
      <c r="BE235" s="1145"/>
      <c r="BF235" s="1145"/>
      <c r="BG235" s="1145"/>
      <c r="BH235" s="770"/>
      <c r="BI235" s="1144"/>
      <c r="BJ235" s="1145"/>
      <c r="BK235" s="1145"/>
      <c r="BL235" s="1145"/>
      <c r="BM235" s="1145"/>
      <c r="BN235" s="1145"/>
      <c r="BO235" s="1145"/>
      <c r="BP235" s="770"/>
      <c r="BQ235" s="1145"/>
      <c r="BR235" s="770"/>
      <c r="BS235" s="770"/>
      <c r="BT235" s="770"/>
      <c r="BU235" s="770"/>
      <c r="BV235" s="770"/>
      <c r="BW235" s="770"/>
      <c r="BX235" s="770"/>
      <c r="BZ235" s="1137"/>
      <c r="CA235" s="1137"/>
      <c r="CB235" s="1137"/>
      <c r="CC235" s="1137"/>
      <c r="CD235" s="1137"/>
      <c r="CE235" s="1137"/>
      <c r="CF235" s="1137"/>
    </row>
    <row r="236" spans="1:84" s="810" customFormat="1" ht="25.5" x14ac:dyDescent="0.2">
      <c r="A236" s="1188" t="s">
        <v>1329</v>
      </c>
      <c r="B236" s="1189" t="s">
        <v>1769</v>
      </c>
      <c r="C236" s="1184"/>
      <c r="D236" s="1184"/>
      <c r="E236" s="1184"/>
      <c r="F236" s="1185"/>
      <c r="G236" s="1185"/>
      <c r="H236" s="1185"/>
      <c r="I236" s="1185"/>
      <c r="J236" s="1185"/>
      <c r="K236" s="1133"/>
      <c r="L236" s="1133"/>
      <c r="M236" s="1133"/>
      <c r="N236" s="1136"/>
      <c r="O236" s="1136"/>
      <c r="P236" s="1136"/>
      <c r="Q236" s="1136"/>
      <c r="R236" s="1136"/>
      <c r="S236" s="1136"/>
      <c r="T236" s="770"/>
      <c r="U236" s="770"/>
      <c r="V236" s="770"/>
      <c r="W236" s="642"/>
      <c r="X236" s="1136"/>
      <c r="Y236" s="770"/>
      <c r="Z236" s="770"/>
      <c r="AA236" s="1186"/>
      <c r="AB236" s="1181"/>
      <c r="AC236" s="1181"/>
      <c r="AD236" s="1181"/>
      <c r="AE236" s="1181"/>
      <c r="AF236" s="1145"/>
      <c r="AG236" s="1187"/>
      <c r="AH236" s="1187"/>
      <c r="AI236" s="770"/>
      <c r="AJ236" s="1145"/>
      <c r="AK236" s="1145"/>
      <c r="AL236" s="1145"/>
      <c r="AM236" s="1143"/>
      <c r="AN236" s="1144"/>
      <c r="AO236" s="1145"/>
      <c r="AP236" s="1145"/>
      <c r="AQ236" s="1145"/>
      <c r="AR236" s="1145"/>
      <c r="AS236" s="1145"/>
      <c r="AT236" s="802"/>
      <c r="AU236" s="1144"/>
      <c r="AV236" s="1145"/>
      <c r="AW236" s="1145"/>
      <c r="AX236" s="1145"/>
      <c r="AY236" s="1145"/>
      <c r="AZ236" s="1145"/>
      <c r="BA236" s="802"/>
      <c r="BB236" s="1144"/>
      <c r="BC236" s="1145"/>
      <c r="BD236" s="1145"/>
      <c r="BE236" s="1145"/>
      <c r="BF236" s="1145"/>
      <c r="BG236" s="1145"/>
      <c r="BH236" s="770"/>
      <c r="BI236" s="1144"/>
      <c r="BJ236" s="1145"/>
      <c r="BK236" s="1145"/>
      <c r="BL236" s="1145"/>
      <c r="BM236" s="1145"/>
      <c r="BN236" s="1145"/>
      <c r="BO236" s="1145"/>
      <c r="BP236" s="770"/>
      <c r="BQ236" s="1145"/>
      <c r="BR236" s="770"/>
      <c r="BS236" s="770"/>
      <c r="BT236" s="770"/>
      <c r="BU236" s="770"/>
      <c r="BV236" s="770"/>
      <c r="BW236" s="770"/>
      <c r="BX236" s="770"/>
      <c r="BZ236" s="1137"/>
      <c r="CA236" s="1137"/>
      <c r="CB236" s="1137"/>
      <c r="CC236" s="1137"/>
      <c r="CD236" s="1137"/>
      <c r="CE236" s="1137"/>
      <c r="CF236" s="1137"/>
    </row>
    <row r="237" spans="1:84" s="1220" customFormat="1" ht="12.75" x14ac:dyDescent="0.2">
      <c r="A237" s="1182" t="s">
        <v>1325</v>
      </c>
      <c r="B237" s="1183" t="s">
        <v>1321</v>
      </c>
      <c r="C237" s="1207"/>
      <c r="D237" s="1207"/>
      <c r="E237" s="1207"/>
      <c r="F237" s="1208"/>
      <c r="G237" s="1208"/>
      <c r="H237" s="1208"/>
      <c r="I237" s="1208"/>
      <c r="J237" s="1208"/>
      <c r="K237" s="1209"/>
      <c r="L237" s="1209"/>
      <c r="M237" s="1209"/>
      <c r="N237" s="1210"/>
      <c r="O237" s="1210"/>
      <c r="P237" s="1210"/>
      <c r="Q237" s="1210"/>
      <c r="R237" s="1210"/>
      <c r="S237" s="1210"/>
      <c r="T237" s="1211"/>
      <c r="U237" s="1211"/>
      <c r="V237" s="1211"/>
      <c r="W237" s="1212"/>
      <c r="X237" s="1210"/>
      <c r="Y237" s="1211"/>
      <c r="Z237" s="1211"/>
      <c r="AA237" s="1213"/>
      <c r="AB237" s="1214"/>
      <c r="AC237" s="1214"/>
      <c r="AD237" s="1214"/>
      <c r="AE237" s="1214"/>
      <c r="AF237" s="1215"/>
      <c r="AG237" s="1216"/>
      <c r="AH237" s="1216"/>
      <c r="AI237" s="1211"/>
      <c r="AJ237" s="1215"/>
      <c r="AK237" s="1215"/>
      <c r="AL237" s="1215"/>
      <c r="AM237" s="1217"/>
      <c r="AN237" s="1218"/>
      <c r="AO237" s="1215"/>
      <c r="AP237" s="1215"/>
      <c r="AQ237" s="1215"/>
      <c r="AR237" s="1215"/>
      <c r="AS237" s="1215"/>
      <c r="AT237" s="1219"/>
      <c r="AU237" s="1218"/>
      <c r="AV237" s="1215"/>
      <c r="AW237" s="1215"/>
      <c r="AX237" s="1215"/>
      <c r="AY237" s="1215"/>
      <c r="AZ237" s="1215"/>
      <c r="BA237" s="1219"/>
      <c r="BB237" s="1218"/>
      <c r="BC237" s="1215"/>
      <c r="BD237" s="1215"/>
      <c r="BE237" s="1215"/>
      <c r="BF237" s="1215"/>
      <c r="BG237" s="1215"/>
      <c r="BH237" s="1211"/>
      <c r="BI237" s="1218"/>
      <c r="BJ237" s="1215"/>
      <c r="BK237" s="1215"/>
      <c r="BL237" s="1215"/>
      <c r="BM237" s="1215"/>
      <c r="BN237" s="1215"/>
      <c r="BO237" s="1215"/>
      <c r="BP237" s="1211"/>
      <c r="BQ237" s="1215"/>
      <c r="BR237" s="1211"/>
      <c r="BS237" s="1211"/>
      <c r="BT237" s="1211"/>
      <c r="BU237" s="1211"/>
      <c r="BV237" s="1211"/>
      <c r="BW237" s="1211"/>
      <c r="BX237" s="1211"/>
      <c r="BZ237" s="1137"/>
      <c r="CA237" s="1137"/>
      <c r="CB237" s="1137"/>
      <c r="CC237" s="1137"/>
      <c r="CD237" s="1137"/>
      <c r="CE237" s="1137"/>
      <c r="CF237" s="1137"/>
    </row>
    <row r="238" spans="1:84" s="810" customFormat="1" ht="12.75" x14ac:dyDescent="0.2">
      <c r="A238" s="1188" t="s">
        <v>1331</v>
      </c>
      <c r="B238" s="1189" t="s">
        <v>1768</v>
      </c>
      <c r="C238" s="1184"/>
      <c r="D238" s="1184"/>
      <c r="E238" s="1184"/>
      <c r="F238" s="1185"/>
      <c r="G238" s="1185"/>
      <c r="H238" s="1185"/>
      <c r="I238" s="1185"/>
      <c r="J238" s="1185"/>
      <c r="K238" s="1133"/>
      <c r="L238" s="1133"/>
      <c r="M238" s="1133"/>
      <c r="N238" s="1136"/>
      <c r="O238" s="1136"/>
      <c r="P238" s="1136"/>
      <c r="Q238" s="1136"/>
      <c r="R238" s="1136"/>
      <c r="S238" s="1136"/>
      <c r="T238" s="770"/>
      <c r="U238" s="770"/>
      <c r="V238" s="770"/>
      <c r="W238" s="642"/>
      <c r="X238" s="1136"/>
      <c r="Y238" s="770"/>
      <c r="Z238" s="770"/>
      <c r="AA238" s="1186"/>
      <c r="AB238" s="1181"/>
      <c r="AC238" s="1181"/>
      <c r="AD238" s="1181"/>
      <c r="AE238" s="1181"/>
      <c r="AF238" s="1145"/>
      <c r="AG238" s="1187"/>
      <c r="AH238" s="1187"/>
      <c r="AI238" s="770"/>
      <c r="AJ238" s="1145"/>
      <c r="AK238" s="1145"/>
      <c r="AL238" s="1145"/>
      <c r="AM238" s="1143"/>
      <c r="AN238" s="1144"/>
      <c r="AO238" s="1145"/>
      <c r="AP238" s="1145"/>
      <c r="AQ238" s="1145"/>
      <c r="AR238" s="1145"/>
      <c r="AS238" s="1145"/>
      <c r="AT238" s="802"/>
      <c r="AU238" s="1144"/>
      <c r="AV238" s="1145"/>
      <c r="AW238" s="1145"/>
      <c r="AX238" s="1145"/>
      <c r="AY238" s="1145"/>
      <c r="AZ238" s="1145"/>
      <c r="BA238" s="802"/>
      <c r="BB238" s="1144"/>
      <c r="BC238" s="1145"/>
      <c r="BD238" s="1145"/>
      <c r="BE238" s="1145"/>
      <c r="BF238" s="1145"/>
      <c r="BG238" s="1145"/>
      <c r="BH238" s="770"/>
      <c r="BI238" s="1144"/>
      <c r="BJ238" s="1145"/>
      <c r="BK238" s="1145"/>
      <c r="BL238" s="1145"/>
      <c r="BM238" s="1145"/>
      <c r="BN238" s="1145"/>
      <c r="BO238" s="1145"/>
      <c r="BP238" s="770"/>
      <c r="BQ238" s="1145"/>
      <c r="BR238" s="770"/>
      <c r="BS238" s="770"/>
      <c r="BT238" s="770"/>
      <c r="BU238" s="770"/>
      <c r="BV238" s="770"/>
      <c r="BW238" s="770"/>
      <c r="BX238" s="770"/>
      <c r="BZ238" s="1137"/>
      <c r="CA238" s="1137"/>
      <c r="CB238" s="1137"/>
      <c r="CC238" s="1137"/>
      <c r="CD238" s="1137"/>
      <c r="CE238" s="1137"/>
      <c r="CF238" s="1137"/>
    </row>
    <row r="239" spans="1:84" s="810" customFormat="1" ht="32.25" customHeight="1" x14ac:dyDescent="0.2">
      <c r="A239" s="1188" t="s">
        <v>1332</v>
      </c>
      <c r="B239" s="1189" t="s">
        <v>1767</v>
      </c>
      <c r="C239" s="1184"/>
      <c r="D239" s="1184"/>
      <c r="E239" s="1184"/>
      <c r="F239" s="1185"/>
      <c r="G239" s="1185"/>
      <c r="H239" s="1185"/>
      <c r="I239" s="1185"/>
      <c r="J239" s="1185"/>
      <c r="K239" s="1133"/>
      <c r="L239" s="1133"/>
      <c r="M239" s="1133"/>
      <c r="N239" s="1136"/>
      <c r="O239" s="1136"/>
      <c r="P239" s="1136"/>
      <c r="Q239" s="1136"/>
      <c r="R239" s="1136"/>
      <c r="S239" s="1136"/>
      <c r="T239" s="770"/>
      <c r="U239" s="770"/>
      <c r="V239" s="770"/>
      <c r="W239" s="642"/>
      <c r="X239" s="1136"/>
      <c r="Y239" s="770"/>
      <c r="Z239" s="770"/>
      <c r="AA239" s="1186"/>
      <c r="AB239" s="1181"/>
      <c r="AC239" s="1181"/>
      <c r="AD239" s="1181"/>
      <c r="AE239" s="1181"/>
      <c r="AF239" s="1145"/>
      <c r="AG239" s="1187"/>
      <c r="AH239" s="1187"/>
      <c r="AI239" s="770"/>
      <c r="AJ239" s="1145"/>
      <c r="AK239" s="1145"/>
      <c r="AL239" s="1145"/>
      <c r="AM239" s="1143"/>
      <c r="AN239" s="1144"/>
      <c r="AO239" s="1145"/>
      <c r="AP239" s="1145"/>
      <c r="AQ239" s="1145"/>
      <c r="AR239" s="1145"/>
      <c r="AS239" s="1145"/>
      <c r="AT239" s="802"/>
      <c r="AU239" s="1144"/>
      <c r="AV239" s="1145"/>
      <c r="AW239" s="1145"/>
      <c r="AX239" s="1145"/>
      <c r="AY239" s="1145"/>
      <c r="AZ239" s="1145"/>
      <c r="BA239" s="802"/>
      <c r="BB239" s="1144"/>
      <c r="BC239" s="1145"/>
      <c r="BD239" s="1145"/>
      <c r="BE239" s="1145"/>
      <c r="BF239" s="1145"/>
      <c r="BG239" s="1145"/>
      <c r="BH239" s="770"/>
      <c r="BI239" s="1144"/>
      <c r="BJ239" s="1145"/>
      <c r="BK239" s="1145"/>
      <c r="BL239" s="1145"/>
      <c r="BM239" s="1145"/>
      <c r="BN239" s="1145"/>
      <c r="BO239" s="1145"/>
      <c r="BP239" s="770"/>
      <c r="BQ239" s="1145"/>
      <c r="BR239" s="770"/>
      <c r="BS239" s="770"/>
      <c r="BT239" s="770"/>
      <c r="BU239" s="770"/>
      <c r="BV239" s="770"/>
      <c r="BW239" s="770"/>
      <c r="BX239" s="770"/>
      <c r="BZ239" s="1137"/>
      <c r="CA239" s="1137"/>
      <c r="CB239" s="1137"/>
      <c r="CC239" s="1137"/>
      <c r="CD239" s="1137"/>
      <c r="CE239" s="1137"/>
      <c r="CF239" s="1137"/>
    </row>
    <row r="240" spans="1:84" s="810" customFormat="1" ht="25.5" x14ac:dyDescent="0.2">
      <c r="A240" s="1191" t="s">
        <v>1764</v>
      </c>
      <c r="B240" s="1206" t="s">
        <v>1322</v>
      </c>
      <c r="C240" s="1184"/>
      <c r="D240" s="1184"/>
      <c r="E240" s="1184"/>
      <c r="F240" s="1185"/>
      <c r="G240" s="1185"/>
      <c r="H240" s="1185"/>
      <c r="I240" s="1185"/>
      <c r="J240" s="1185"/>
      <c r="K240" s="1133"/>
      <c r="L240" s="1133"/>
      <c r="M240" s="1133"/>
      <c r="N240" s="1136"/>
      <c r="O240" s="1136"/>
      <c r="P240" s="1136"/>
      <c r="Q240" s="1136"/>
      <c r="R240" s="1136"/>
      <c r="S240" s="1136"/>
      <c r="T240" s="770"/>
      <c r="U240" s="770"/>
      <c r="V240" s="770"/>
      <c r="W240" s="642"/>
      <c r="X240" s="1136"/>
      <c r="Y240" s="770"/>
      <c r="Z240" s="770"/>
      <c r="AA240" s="1186"/>
      <c r="AB240" s="1181"/>
      <c r="AC240" s="1181"/>
      <c r="AD240" s="1181"/>
      <c r="AE240" s="1181"/>
      <c r="AF240" s="1145"/>
      <c r="AG240" s="1187"/>
      <c r="AH240" s="1187"/>
      <c r="AI240" s="770"/>
      <c r="AJ240" s="1145"/>
      <c r="AK240" s="1145"/>
      <c r="AL240" s="1145"/>
      <c r="AM240" s="1143"/>
      <c r="AN240" s="1144"/>
      <c r="AO240" s="1145"/>
      <c r="AP240" s="1145"/>
      <c r="AQ240" s="1145"/>
      <c r="AR240" s="1145"/>
      <c r="AS240" s="1145"/>
      <c r="AT240" s="802"/>
      <c r="AU240" s="1144"/>
      <c r="AV240" s="1145"/>
      <c r="AW240" s="1145"/>
      <c r="AX240" s="1145"/>
      <c r="AY240" s="1145"/>
      <c r="AZ240" s="1145"/>
      <c r="BA240" s="802"/>
      <c r="BB240" s="1144"/>
      <c r="BC240" s="1145"/>
      <c r="BD240" s="1145"/>
      <c r="BE240" s="1145"/>
      <c r="BF240" s="1145"/>
      <c r="BG240" s="1145"/>
      <c r="BH240" s="770"/>
      <c r="BI240" s="1144"/>
      <c r="BJ240" s="1145"/>
      <c r="BK240" s="1145"/>
      <c r="BL240" s="1145"/>
      <c r="BM240" s="1145"/>
      <c r="BN240" s="1145"/>
      <c r="BO240" s="1145"/>
      <c r="BP240" s="770"/>
      <c r="BQ240" s="1145"/>
      <c r="BR240" s="770"/>
      <c r="BS240" s="770"/>
      <c r="BT240" s="770"/>
      <c r="BU240" s="770"/>
      <c r="BV240" s="770"/>
      <c r="BW240" s="770"/>
      <c r="BX240" s="770"/>
      <c r="BZ240" s="1137"/>
      <c r="CA240" s="1137"/>
      <c r="CB240" s="1137"/>
      <c r="CC240" s="1137"/>
      <c r="CD240" s="1137"/>
      <c r="CE240" s="1137"/>
      <c r="CF240" s="1137"/>
    </row>
    <row r="241" spans="29:31" ht="15.75" customHeight="1" x14ac:dyDescent="0.2">
      <c r="AC241" s="1658">
        <f>+AC24+AC27+AC29+AC76+AC99+AC100+AC101+AC102+AC103+AC124+AC160+AC170+AC171+AC177+AC192</f>
        <v>28724649.399999999</v>
      </c>
      <c r="AD241" s="1658">
        <f>+AD24+AD27+AD29+AD76+AD99+AD100+AD101+AD102+AD103+AD124+AD160+AD170+AD171+AD177+AD192</f>
        <v>3611600</v>
      </c>
      <c r="AE241" s="1658">
        <f>+AE24+AE27+AE29+AE76+AE99+AE100+AE101+AE102+AE103+AE124+AE160+AE170+AE171+AE177+AE192</f>
        <v>32336249.399999999</v>
      </c>
    </row>
  </sheetData>
  <autoFilter ref="N1:N229"/>
  <mergeCells count="83">
    <mergeCell ref="D5:D6"/>
    <mergeCell ref="F4:L4"/>
    <mergeCell ref="BZ4:CF4"/>
    <mergeCell ref="BZ5:CB5"/>
    <mergeCell ref="CC5:CC6"/>
    <mergeCell ref="CD5:CD6"/>
    <mergeCell ref="CE5:CE6"/>
    <mergeCell ref="CF5:CF6"/>
    <mergeCell ref="AU4:AZ4"/>
    <mergeCell ref="AU5:AU6"/>
    <mergeCell ref="AV5:AV6"/>
    <mergeCell ref="AW5:AW6"/>
    <mergeCell ref="AX5:AX6"/>
    <mergeCell ref="AY5:AY6"/>
    <mergeCell ref="AZ5:AZ6"/>
    <mergeCell ref="AN4:AS4"/>
    <mergeCell ref="AN5:AN6"/>
    <mergeCell ref="AO5:AO6"/>
    <mergeCell ref="AP5:AP6"/>
    <mergeCell ref="AQ5:AQ6"/>
    <mergeCell ref="AR5:AR6"/>
    <mergeCell ref="AS5:AS6"/>
    <mergeCell ref="BB4:BH4"/>
    <mergeCell ref="BB5:BB6"/>
    <mergeCell ref="BC5:BC6"/>
    <mergeCell ref="BD5:BD6"/>
    <mergeCell ref="BE5:BE6"/>
    <mergeCell ref="BF5:BF6"/>
    <mergeCell ref="BG5:BG6"/>
    <mergeCell ref="BH5:BH6"/>
    <mergeCell ref="W5:W6"/>
    <mergeCell ref="X5:X6"/>
    <mergeCell ref="Y5:Y6"/>
    <mergeCell ref="C5:C6"/>
    <mergeCell ref="A4:C4"/>
    <mergeCell ref="N4:R4"/>
    <mergeCell ref="A5:A6"/>
    <mergeCell ref="B5:B6"/>
    <mergeCell ref="F5:F6"/>
    <mergeCell ref="R5:R6"/>
    <mergeCell ref="N5:N6"/>
    <mergeCell ref="O5:O6"/>
    <mergeCell ref="G5:G6"/>
    <mergeCell ref="H5:H6"/>
    <mergeCell ref="P5:P6"/>
    <mergeCell ref="Q5:Q6"/>
    <mergeCell ref="I5:I6"/>
    <mergeCell ref="J5:J6"/>
    <mergeCell ref="T5:T6"/>
    <mergeCell ref="K5:K6"/>
    <mergeCell ref="L5:L6"/>
    <mergeCell ref="T4:AA4"/>
    <mergeCell ref="AA5:AA6"/>
    <mergeCell ref="AC5:AC6"/>
    <mergeCell ref="AG4:AL4"/>
    <mergeCell ref="AL5:AL6"/>
    <mergeCell ref="AG5:AG6"/>
    <mergeCell ref="AH5:AH6"/>
    <mergeCell ref="AI5:AI6"/>
    <mergeCell ref="AJ5:AJ6"/>
    <mergeCell ref="AK5:AK6"/>
    <mergeCell ref="AC4:AE4"/>
    <mergeCell ref="AE5:AE6"/>
    <mergeCell ref="AD5:AD6"/>
    <mergeCell ref="Z5:Z6"/>
    <mergeCell ref="U5:U6"/>
    <mergeCell ref="V5:V6"/>
    <mergeCell ref="BJ4:BP4"/>
    <mergeCell ref="BJ5:BJ6"/>
    <mergeCell ref="BK5:BK6"/>
    <mergeCell ref="BL5:BL6"/>
    <mergeCell ref="BM5:BM6"/>
    <mergeCell ref="BN5:BN6"/>
    <mergeCell ref="BO5:BO6"/>
    <mergeCell ref="BP5:BP6"/>
    <mergeCell ref="BR4:BX4"/>
    <mergeCell ref="BR5:BR6"/>
    <mergeCell ref="BS5:BS6"/>
    <mergeCell ref="BT5:BT6"/>
    <mergeCell ref="BU5:BU6"/>
    <mergeCell ref="BV5:BV6"/>
    <mergeCell ref="BW5:BW6"/>
    <mergeCell ref="BX5:BX6"/>
  </mergeCells>
  <pageMargins left="0.7" right="0.7" top="0.75" bottom="0.75" header="0.3" footer="0.3"/>
  <pageSetup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15"/>
  <sheetViews>
    <sheetView workbookViewId="0">
      <selection activeCell="B6" sqref="B6:D6"/>
    </sheetView>
  </sheetViews>
  <sheetFormatPr baseColWidth="10" defaultColWidth="9.140625" defaultRowHeight="15" x14ac:dyDescent="0.25"/>
  <cols>
    <col min="1" max="1" width="1.28515625" customWidth="1"/>
    <col min="2" max="2" width="34.85546875" customWidth="1"/>
    <col min="3" max="3" width="35.140625" customWidth="1"/>
    <col min="4" max="4" width="35.28515625" customWidth="1"/>
  </cols>
  <sheetData>
    <row r="1" spans="2:4" ht="15.75" x14ac:dyDescent="0.25">
      <c r="B1" s="11" t="s">
        <v>1185</v>
      </c>
    </row>
    <row r="2" spans="2:4" ht="15.75" thickBot="1" x14ac:dyDescent="0.3">
      <c r="B2" s="51"/>
      <c r="C2" s="51"/>
      <c r="D2" s="51"/>
    </row>
    <row r="3" spans="2:4" ht="30" customHeight="1" x14ac:dyDescent="0.25">
      <c r="B3" s="52" t="s">
        <v>156</v>
      </c>
      <c r="C3" s="332" t="s">
        <v>809</v>
      </c>
      <c r="D3" s="53" t="s">
        <v>157</v>
      </c>
    </row>
    <row r="4" spans="2:4" ht="52.5" customHeight="1" thickBot="1" x14ac:dyDescent="0.3">
      <c r="B4" s="330" t="s">
        <v>704</v>
      </c>
      <c r="C4" s="328"/>
      <c r="D4" s="329"/>
    </row>
    <row r="5" spans="2:4" ht="4.5" customHeight="1" x14ac:dyDescent="0.25"/>
    <row r="6" spans="2:4" ht="38.25" customHeight="1" x14ac:dyDescent="0.25">
      <c r="B6" s="966" t="s">
        <v>158</v>
      </c>
      <c r="C6" s="967"/>
      <c r="D6" s="967"/>
    </row>
    <row r="7" spans="2:4" ht="6" customHeight="1" thickBot="1" x14ac:dyDescent="0.3">
      <c r="B7" s="51"/>
      <c r="C7" s="51"/>
      <c r="D7" s="51"/>
    </row>
    <row r="8" spans="2:4" ht="22.5" customHeight="1" x14ac:dyDescent="0.25">
      <c r="B8" s="331" t="s">
        <v>159</v>
      </c>
      <c r="C8" s="968" t="s">
        <v>160</v>
      </c>
      <c r="D8" s="969"/>
    </row>
    <row r="9" spans="2:4" ht="20.25" customHeight="1" x14ac:dyDescent="0.25">
      <c r="B9" s="962" t="s">
        <v>161</v>
      </c>
      <c r="C9" s="970" t="str">
        <f>+'8.2_MP MA'!B8</f>
        <v>Componente 1. Modernización de Instrumentos de Gestión Patrimonial</v>
      </c>
      <c r="D9" s="971"/>
    </row>
    <row r="10" spans="2:4" ht="33.75" customHeight="1" x14ac:dyDescent="0.25">
      <c r="B10" s="962"/>
      <c r="C10" s="970" t="str">
        <f>+'8.2_MP MA'!B9</f>
        <v>Sub-Componente I.b): Apoyo a la gestión de las Áreas Protegidas</v>
      </c>
      <c r="D10" s="971"/>
    </row>
    <row r="11" spans="2:4" ht="20.25" customHeight="1" x14ac:dyDescent="0.25">
      <c r="B11" s="962"/>
      <c r="C11" s="970" t="str">
        <f>+'8.2_MP MA'!B40</f>
        <v>Componente 3. Conservación y Valorización de Bienes Naturales</v>
      </c>
      <c r="D11" s="971"/>
    </row>
    <row r="12" spans="2:4" ht="20.25" customHeight="1" x14ac:dyDescent="0.25">
      <c r="B12" s="963"/>
      <c r="C12" s="970" t="str">
        <f>+'8.2_MP MA'!B161</f>
        <v>Administración del Proyecto - Mi Ambiente</v>
      </c>
      <c r="D12" s="971"/>
    </row>
    <row r="13" spans="2:4" ht="20.25" customHeight="1" thickBot="1" x14ac:dyDescent="0.3">
      <c r="B13" s="964"/>
      <c r="C13" s="960" t="str">
        <f>+'8.2_MP MA'!B192</f>
        <v>Imprevistos</v>
      </c>
      <c r="D13" s="961"/>
    </row>
    <row r="14" spans="2:4" ht="6.75" customHeight="1" x14ac:dyDescent="0.25"/>
    <row r="15" spans="2:4" ht="40.5" customHeight="1" x14ac:dyDescent="0.25">
      <c r="B15" s="965" t="s">
        <v>162</v>
      </c>
      <c r="C15" s="965"/>
      <c r="D15" s="965"/>
    </row>
  </sheetData>
  <mergeCells count="9">
    <mergeCell ref="C13:D13"/>
    <mergeCell ref="B9:B13"/>
    <mergeCell ref="B15:D15"/>
    <mergeCell ref="B6:D6"/>
    <mergeCell ref="C8:D8"/>
    <mergeCell ref="C9:D9"/>
    <mergeCell ref="C10:D10"/>
    <mergeCell ref="C11:D11"/>
    <mergeCell ref="C12:D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1"/>
  <sheetViews>
    <sheetView workbookViewId="0">
      <selection activeCell="C25" sqref="C25"/>
    </sheetView>
  </sheetViews>
  <sheetFormatPr baseColWidth="10" defaultColWidth="9.140625" defaultRowHeight="15" x14ac:dyDescent="0.25"/>
  <cols>
    <col min="1" max="1" width="32" customWidth="1"/>
    <col min="2" max="2" width="31.28515625" customWidth="1"/>
    <col min="3" max="3" width="33.42578125" customWidth="1"/>
  </cols>
  <sheetData>
    <row r="1" spans="1:3" ht="15.75" x14ac:dyDescent="0.25">
      <c r="A1" s="11" t="s">
        <v>1186</v>
      </c>
    </row>
    <row r="3" spans="1:3" ht="15.75" thickBot="1" x14ac:dyDescent="0.3">
      <c r="A3" s="975" t="s">
        <v>163</v>
      </c>
      <c r="B3" s="975"/>
      <c r="C3" s="975"/>
    </row>
    <row r="4" spans="1:3" ht="15.75" x14ac:dyDescent="0.25">
      <c r="A4" s="972" t="s">
        <v>164</v>
      </c>
      <c r="B4" s="973"/>
      <c r="C4" s="974"/>
    </row>
    <row r="5" spans="1:3" ht="15.75" x14ac:dyDescent="0.25">
      <c r="A5" s="54" t="s">
        <v>165</v>
      </c>
      <c r="B5" s="55" t="s">
        <v>166</v>
      </c>
      <c r="C5" s="56" t="s">
        <v>167</v>
      </c>
    </row>
    <row r="6" spans="1:3" ht="15.75" thickBot="1" x14ac:dyDescent="0.3">
      <c r="A6" s="57" t="s">
        <v>168</v>
      </c>
      <c r="B6" s="58"/>
      <c r="C6" s="59"/>
    </row>
    <row r="7" spans="1:3" ht="15.75" thickBot="1" x14ac:dyDescent="0.3">
      <c r="A7" s="976"/>
      <c r="B7" s="976"/>
      <c r="C7" s="976"/>
    </row>
    <row r="8" spans="1:3" ht="15.75" x14ac:dyDescent="0.25">
      <c r="A8" s="972" t="s">
        <v>169</v>
      </c>
      <c r="B8" s="973"/>
      <c r="C8" s="974"/>
    </row>
    <row r="9" spans="1:3" ht="15.75" thickBot="1" x14ac:dyDescent="0.3">
      <c r="A9" s="57" t="s">
        <v>170</v>
      </c>
      <c r="B9" s="977"/>
      <c r="C9" s="978"/>
    </row>
    <row r="10" spans="1:3" ht="15.75" thickBot="1" x14ac:dyDescent="0.3">
      <c r="A10" s="976"/>
      <c r="B10" s="976"/>
      <c r="C10" s="976"/>
    </row>
    <row r="11" spans="1:3" ht="15.75" x14ac:dyDescent="0.25">
      <c r="A11" s="972" t="s">
        <v>171</v>
      </c>
      <c r="B11" s="973"/>
      <c r="C11" s="974"/>
    </row>
    <row r="12" spans="1:3" ht="31.5" x14ac:dyDescent="0.25">
      <c r="A12" s="54" t="s">
        <v>172</v>
      </c>
      <c r="B12" s="55" t="s">
        <v>173</v>
      </c>
      <c r="C12" s="56" t="s">
        <v>174</v>
      </c>
    </row>
    <row r="13" spans="1:3" x14ac:dyDescent="0.25">
      <c r="A13" s="60" t="s">
        <v>175</v>
      </c>
      <c r="B13" s="529">
        <f>+'9.3.2_Det. PA'!G36</f>
        <v>23692690</v>
      </c>
      <c r="C13" s="530">
        <f>+'9.3.2_Det. PA'!G36</f>
        <v>23692690</v>
      </c>
    </row>
    <row r="14" spans="1:3" x14ac:dyDescent="0.25">
      <c r="A14" s="60" t="s">
        <v>176</v>
      </c>
      <c r="B14" s="529">
        <f>+'9.3.2_Det. PA'!G49</f>
        <v>2431153</v>
      </c>
      <c r="C14" s="530">
        <f>+'9.3.2_Det. PA'!G49</f>
        <v>2431153</v>
      </c>
    </row>
    <row r="15" spans="1:3" x14ac:dyDescent="0.25">
      <c r="A15" s="60" t="s">
        <v>177</v>
      </c>
      <c r="B15" s="529">
        <f>+'9.3.2_Det. PA'!G56</f>
        <v>1050000</v>
      </c>
      <c r="C15" s="530">
        <f>+'9.3.2_Det. PA'!G56</f>
        <v>1050000</v>
      </c>
    </row>
    <row r="16" spans="1:3" x14ac:dyDescent="0.25">
      <c r="A16" s="60" t="s">
        <v>178</v>
      </c>
      <c r="B16" s="529">
        <v>0</v>
      </c>
      <c r="C16" s="530">
        <v>0</v>
      </c>
    </row>
    <row r="17" spans="1:3" x14ac:dyDescent="0.25">
      <c r="A17" s="60" t="s">
        <v>179</v>
      </c>
      <c r="B17" s="529">
        <v>0</v>
      </c>
      <c r="C17" s="530">
        <v>0</v>
      </c>
    </row>
    <row r="18" spans="1:3" x14ac:dyDescent="0.25">
      <c r="A18" s="60" t="s">
        <v>180</v>
      </c>
      <c r="B18" s="529">
        <f>+'9.3.2_Det. PA'!F85+'9.3.2_Det. PA'!F119-'9.3.2_Det. PA'!F92-'9.3.2_Det. PA'!F93-'9.3.2_Det. PA'!F94-'9.3.2_Det. PA'!F95-'9.3.2_Det. PA'!F96-'9.3.2_Det. PA'!F97-'9.3.2_Det. PA'!F99-'9.3.2_Det. PA'!F100-'9.3.2_Det. PA'!F118</f>
        <v>5621507.5999999996</v>
      </c>
      <c r="C18" s="530">
        <f>+'9.3.2_Det. PA'!F85+'9.3.2_Det. PA'!F119</f>
        <v>7009907.5999999996</v>
      </c>
    </row>
    <row r="19" spans="1:3" x14ac:dyDescent="0.25">
      <c r="A19" s="61" t="s">
        <v>181</v>
      </c>
      <c r="B19" s="529">
        <v>0</v>
      </c>
      <c r="C19" s="530">
        <v>0</v>
      </c>
    </row>
    <row r="20" spans="1:3" x14ac:dyDescent="0.25">
      <c r="A20" s="60" t="s">
        <v>182</v>
      </c>
      <c r="B20" s="529">
        <f>+'9.3.2_Det. PA'!G130</f>
        <v>480000</v>
      </c>
      <c r="C20" s="530">
        <f>+'9.3.2_Det. PA'!G129</f>
        <v>480000</v>
      </c>
    </row>
    <row r="21" spans="1:3" x14ac:dyDescent="0.25">
      <c r="A21" s="61" t="s">
        <v>183</v>
      </c>
      <c r="B21" s="529">
        <f>+'9.3.2_Det. PA'!C136-'8.2_MP MA'!AD241</f>
        <v>28724649.399999999</v>
      </c>
      <c r="C21" s="530">
        <f>+'9.3.2_Det. PA'!C136</f>
        <v>32336249.399999999</v>
      </c>
    </row>
    <row r="22" spans="1:3" ht="16.5" thickBot="1" x14ac:dyDescent="0.3">
      <c r="A22" s="62" t="s">
        <v>110</v>
      </c>
      <c r="B22" s="531">
        <f>SUM(B13:B21)</f>
        <v>62000000</v>
      </c>
      <c r="C22" s="532">
        <f>SUM(C13:C21)</f>
        <v>67000000</v>
      </c>
    </row>
    <row r="23" spans="1:3" ht="15.75" thickBot="1" x14ac:dyDescent="0.3"/>
    <row r="24" spans="1:3" ht="15.75" x14ac:dyDescent="0.25">
      <c r="A24" s="972" t="s">
        <v>184</v>
      </c>
      <c r="B24" s="973"/>
      <c r="C24" s="974"/>
    </row>
    <row r="25" spans="1:3" ht="31.5" x14ac:dyDescent="0.25">
      <c r="A25" s="54" t="s">
        <v>185</v>
      </c>
      <c r="B25" s="55" t="s">
        <v>173</v>
      </c>
      <c r="C25" s="56" t="s">
        <v>174</v>
      </c>
    </row>
    <row r="26" spans="1:3" ht="30.75" customHeight="1" x14ac:dyDescent="0.25">
      <c r="A26" s="341" t="str">
        <f>+'8.2_MP MA'!B8</f>
        <v>Componente 1. Modernización de Instrumentos de Gestión Patrimonial</v>
      </c>
      <c r="B26" s="523">
        <f>+'8.2_MP MA'!AE8</f>
        <v>7999400</v>
      </c>
      <c r="C26" s="524">
        <f>+'8.2_MP MA'!AE8</f>
        <v>7999400</v>
      </c>
    </row>
    <row r="27" spans="1:3" s="339" customFormat="1" ht="39.75" customHeight="1" x14ac:dyDescent="0.2">
      <c r="A27" s="340" t="str">
        <f>+'8.2_MP MA'!B9</f>
        <v>Sub-Componente I.b): Apoyo a la gestión de las Áreas Protegidas</v>
      </c>
      <c r="B27" s="525">
        <f>+'8.2_MP MA'!AC9</f>
        <v>7999400</v>
      </c>
      <c r="C27" s="524">
        <f>+'8.2_MP MA'!AE9</f>
        <v>7999400</v>
      </c>
    </row>
    <row r="28" spans="1:3" ht="26.25" x14ac:dyDescent="0.25">
      <c r="A28" s="342" t="str">
        <f>+'8.2_MP MA'!B40</f>
        <v>Componente 3. Conservación y Valorización de Bienes Naturales</v>
      </c>
      <c r="B28" s="526">
        <f>+'8.2_MP MA'!AC40</f>
        <v>50400600</v>
      </c>
      <c r="C28" s="524">
        <f>+'8.2_MP MA'!AE40</f>
        <v>50400600</v>
      </c>
    </row>
    <row r="29" spans="1:3" x14ac:dyDescent="0.25">
      <c r="A29" s="61" t="str">
        <f>+'8.2_MP MA'!B161</f>
        <v>Administración del Proyecto - Mi Ambiente</v>
      </c>
      <c r="B29" s="526">
        <f>+'8.2_MP MA'!AC161</f>
        <v>2000000</v>
      </c>
      <c r="C29" s="524">
        <f>+'8.2_MP MA'!AE161</f>
        <v>7000000</v>
      </c>
    </row>
    <row r="30" spans="1:3" x14ac:dyDescent="0.25">
      <c r="A30" s="61" t="str">
        <f>+'8.2_MP MA'!B192</f>
        <v>Imprevistos</v>
      </c>
      <c r="B30" s="526">
        <f>+'8.2_MP MA'!AC192</f>
        <v>1600000</v>
      </c>
      <c r="C30" s="524">
        <f>+'8.2_MP MA'!AE192</f>
        <v>1600000</v>
      </c>
    </row>
    <row r="31" spans="1:3" ht="16.5" thickBot="1" x14ac:dyDescent="0.3">
      <c r="A31" s="62" t="s">
        <v>110</v>
      </c>
      <c r="B31" s="527">
        <f>+B26+B28+B29+B30</f>
        <v>62000000</v>
      </c>
      <c r="C31" s="528">
        <f>+C26+C28+C29+C30</f>
        <v>67000000</v>
      </c>
    </row>
  </sheetData>
  <mergeCells count="8">
    <mergeCell ref="A11:C11"/>
    <mergeCell ref="A24:C24"/>
    <mergeCell ref="A3:C3"/>
    <mergeCell ref="A4:C4"/>
    <mergeCell ref="A7:C7"/>
    <mergeCell ref="A8:C8"/>
    <mergeCell ref="B9:C9"/>
    <mergeCell ref="A10:C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40"/>
  <sheetViews>
    <sheetView showGridLines="0" zoomScale="60" zoomScaleNormal="60" workbookViewId="0">
      <selection activeCell="A129" sqref="A129"/>
    </sheetView>
  </sheetViews>
  <sheetFormatPr baseColWidth="10" defaultColWidth="9.140625" defaultRowHeight="15" x14ac:dyDescent="0.25"/>
  <cols>
    <col min="1" max="1" width="10.85546875" style="389" customWidth="1"/>
    <col min="2" max="2" width="48.85546875" style="389" customWidth="1"/>
    <col min="3" max="3" width="19.7109375" style="389" customWidth="1"/>
    <col min="4" max="4" width="15.85546875" style="389" customWidth="1"/>
    <col min="5" max="5" width="12.85546875" style="389" customWidth="1"/>
    <col min="6" max="6" width="16" style="389" customWidth="1"/>
    <col min="7" max="7" width="15.7109375" style="390" customWidth="1"/>
    <col min="8" max="9" width="15.7109375" style="391" customWidth="1"/>
    <col min="10" max="10" width="16.7109375" style="391" customWidth="1"/>
    <col min="11" max="11" width="11.85546875" style="389" customWidth="1"/>
    <col min="12" max="12" width="17" style="389" customWidth="1"/>
    <col min="13" max="13" width="15.5703125" style="389" customWidth="1"/>
    <col min="14" max="14" width="15" style="389" customWidth="1"/>
    <col min="15" max="15" width="29.7109375" style="389" customWidth="1"/>
    <col min="16" max="16" width="9.140625" style="389"/>
    <col min="17" max="17" width="11.85546875" style="389" bestFit="1" customWidth="1"/>
    <col min="18" max="18" width="68.5703125" style="389" hidden="1" customWidth="1"/>
    <col min="19" max="19" width="57.42578125" style="389" hidden="1" customWidth="1"/>
    <col min="20" max="16384" width="9.140625" style="389"/>
  </cols>
  <sheetData>
    <row r="1" spans="1:21" ht="20.25" customHeight="1" x14ac:dyDescent="0.25">
      <c r="A1" s="11" t="s">
        <v>1187</v>
      </c>
    </row>
    <row r="3" spans="1:21" ht="16.5" thickBot="1" x14ac:dyDescent="0.3">
      <c r="A3" s="1045" t="s">
        <v>186</v>
      </c>
      <c r="B3" s="1046"/>
      <c r="C3" s="1046"/>
      <c r="D3" s="1046"/>
      <c r="E3" s="1046"/>
      <c r="F3" s="1046"/>
      <c r="G3" s="1046"/>
      <c r="H3" s="1046"/>
      <c r="I3" s="1046"/>
      <c r="J3" s="1046"/>
      <c r="K3" s="1046"/>
      <c r="L3" s="1046"/>
      <c r="M3" s="1046"/>
      <c r="N3" s="1046"/>
      <c r="O3" s="1047"/>
      <c r="P3" s="392"/>
      <c r="Q3" s="392"/>
      <c r="R3" s="393"/>
      <c r="S3" s="394"/>
      <c r="T3" s="392"/>
      <c r="U3" s="392"/>
    </row>
    <row r="4" spans="1:21" ht="18.75" customHeight="1" x14ac:dyDescent="0.25">
      <c r="A4" s="987" t="s">
        <v>187</v>
      </c>
      <c r="B4" s="988"/>
      <c r="C4" s="988"/>
      <c r="D4" s="988"/>
      <c r="E4" s="988"/>
      <c r="F4" s="988"/>
      <c r="G4" s="988"/>
      <c r="H4" s="988"/>
      <c r="I4" s="988"/>
      <c r="J4" s="988"/>
      <c r="K4" s="988"/>
      <c r="L4" s="988"/>
      <c r="M4" s="988"/>
      <c r="N4" s="988"/>
      <c r="O4" s="989"/>
      <c r="P4" s="392"/>
      <c r="Q4" s="392"/>
      <c r="R4" s="395" t="s">
        <v>188</v>
      </c>
      <c r="S4" s="394"/>
      <c r="T4" s="392"/>
      <c r="U4" s="392"/>
    </row>
    <row r="5" spans="1:21" s="400" customFormat="1" ht="16.5" customHeight="1" x14ac:dyDescent="0.2">
      <c r="A5" s="1048" t="s">
        <v>189</v>
      </c>
      <c r="B5" s="1049" t="s">
        <v>190</v>
      </c>
      <c r="C5" s="1049" t="s">
        <v>191</v>
      </c>
      <c r="D5" s="1049" t="s">
        <v>981</v>
      </c>
      <c r="E5" s="1049" t="s">
        <v>192</v>
      </c>
      <c r="F5" s="1049" t="s">
        <v>193</v>
      </c>
      <c r="G5" s="1050" t="s">
        <v>194</v>
      </c>
      <c r="H5" s="1050"/>
      <c r="I5" s="1050"/>
      <c r="J5" s="396"/>
      <c r="K5" s="1049" t="s">
        <v>195</v>
      </c>
      <c r="L5" s="1049" t="s">
        <v>982</v>
      </c>
      <c r="M5" s="1049" t="s">
        <v>196</v>
      </c>
      <c r="N5" s="1049"/>
      <c r="O5" s="1051" t="s">
        <v>705</v>
      </c>
      <c r="P5" s="397"/>
      <c r="Q5" s="397"/>
      <c r="R5" s="398" t="s">
        <v>197</v>
      </c>
      <c r="S5" s="399"/>
      <c r="T5" s="397"/>
      <c r="U5" s="397"/>
    </row>
    <row r="6" spans="1:21" s="400" customFormat="1" ht="72.75" customHeight="1" x14ac:dyDescent="0.2">
      <c r="A6" s="1048"/>
      <c r="B6" s="1049"/>
      <c r="C6" s="1049"/>
      <c r="D6" s="1049"/>
      <c r="E6" s="1049"/>
      <c r="F6" s="1049"/>
      <c r="G6" s="401" t="s">
        <v>198</v>
      </c>
      <c r="H6" s="402" t="s">
        <v>199</v>
      </c>
      <c r="I6" s="402" t="s">
        <v>200</v>
      </c>
      <c r="J6" s="402" t="s">
        <v>716</v>
      </c>
      <c r="K6" s="1049"/>
      <c r="L6" s="1049"/>
      <c r="M6" s="403" t="s">
        <v>201</v>
      </c>
      <c r="N6" s="403" t="s">
        <v>202</v>
      </c>
      <c r="O6" s="1051"/>
      <c r="P6" s="397"/>
      <c r="Q6" s="397"/>
      <c r="R6" s="404" t="s">
        <v>203</v>
      </c>
      <c r="S6" s="399"/>
      <c r="T6" s="397"/>
      <c r="U6" s="397"/>
    </row>
    <row r="7" spans="1:21" ht="16.5" customHeight="1" x14ac:dyDescent="0.25">
      <c r="A7" s="1000" t="s">
        <v>1691</v>
      </c>
      <c r="B7" s="1000" t="s">
        <v>810</v>
      </c>
      <c r="C7" s="997" t="s">
        <v>926</v>
      </c>
      <c r="D7" s="1006" t="s">
        <v>211</v>
      </c>
      <c r="E7" s="1000"/>
      <c r="F7" s="1006">
        <v>1</v>
      </c>
      <c r="G7" s="1041">
        <f>SUM(J7:J11)</f>
        <v>18132690</v>
      </c>
      <c r="H7" s="1031">
        <v>1</v>
      </c>
      <c r="I7" s="1031">
        <v>0</v>
      </c>
      <c r="J7" s="405">
        <f>+'8.2_MP MA'!AE47</f>
        <v>9624998</v>
      </c>
      <c r="K7" s="406" t="str">
        <f>+'8.2_MP MA'!A47</f>
        <v>3.1.4.1.1</v>
      </c>
      <c r="L7" s="1006" t="s">
        <v>203</v>
      </c>
      <c r="M7" s="994" t="s">
        <v>1168</v>
      </c>
      <c r="N7" s="994" t="s">
        <v>1171</v>
      </c>
      <c r="O7" s="1035" t="s">
        <v>1039</v>
      </c>
      <c r="P7" s="392"/>
      <c r="Q7" s="392"/>
      <c r="R7" s="395" t="s">
        <v>204</v>
      </c>
      <c r="S7" s="394"/>
      <c r="T7" s="392"/>
      <c r="U7" s="392"/>
    </row>
    <row r="8" spans="1:21" x14ac:dyDescent="0.25">
      <c r="A8" s="1001"/>
      <c r="B8" s="1001"/>
      <c r="C8" s="998"/>
      <c r="D8" s="998"/>
      <c r="E8" s="1001"/>
      <c r="F8" s="998"/>
      <c r="G8" s="1042"/>
      <c r="H8" s="998"/>
      <c r="I8" s="998"/>
      <c r="J8" s="405">
        <f>+'8.2_MP MA'!AE53</f>
        <v>846153</v>
      </c>
      <c r="K8" s="407" t="str">
        <f>+'8.2_MP MA'!A53</f>
        <v>3.1.4.1.3</v>
      </c>
      <c r="L8" s="998"/>
      <c r="M8" s="998"/>
      <c r="N8" s="998"/>
      <c r="O8" s="1036"/>
      <c r="P8" s="392"/>
      <c r="Q8" s="392"/>
      <c r="R8" s="395"/>
      <c r="S8" s="394"/>
      <c r="T8" s="392"/>
      <c r="U8" s="392"/>
    </row>
    <row r="9" spans="1:21" x14ac:dyDescent="0.25">
      <c r="A9" s="1001"/>
      <c r="B9" s="1001"/>
      <c r="C9" s="998"/>
      <c r="D9" s="998"/>
      <c r="E9" s="1001"/>
      <c r="F9" s="998"/>
      <c r="G9" s="1042"/>
      <c r="H9" s="998"/>
      <c r="I9" s="998"/>
      <c r="J9" s="405">
        <f>+'8.2_MP MA'!AE57</f>
        <v>2115385</v>
      </c>
      <c r="K9" s="407" t="str">
        <f>+'8.2_MP MA'!A57</f>
        <v>3.1.4.2.1</v>
      </c>
      <c r="L9" s="998"/>
      <c r="M9" s="998"/>
      <c r="N9" s="998"/>
      <c r="O9" s="1036"/>
      <c r="P9" s="392"/>
      <c r="Q9" s="392"/>
      <c r="R9" s="395" t="s">
        <v>205</v>
      </c>
      <c r="S9" s="394"/>
      <c r="T9" s="392"/>
      <c r="U9" s="392"/>
    </row>
    <row r="10" spans="1:21" x14ac:dyDescent="0.25">
      <c r="A10" s="1001"/>
      <c r="B10" s="1001"/>
      <c r="C10" s="998"/>
      <c r="D10" s="998"/>
      <c r="E10" s="1001"/>
      <c r="F10" s="998"/>
      <c r="G10" s="1042"/>
      <c r="H10" s="998"/>
      <c r="I10" s="998"/>
      <c r="J10" s="405">
        <f>+'8.2_MP MA'!AE59</f>
        <v>296154</v>
      </c>
      <c r="K10" s="407" t="str">
        <f>+'8.2_MP MA'!A59</f>
        <v>3.1.4.2.2</v>
      </c>
      <c r="L10" s="998"/>
      <c r="M10" s="998"/>
      <c r="N10" s="998"/>
      <c r="O10" s="1036"/>
      <c r="P10" s="392"/>
      <c r="Q10" s="392"/>
      <c r="R10" s="395"/>
      <c r="S10" s="394"/>
      <c r="T10" s="392"/>
      <c r="U10" s="392"/>
    </row>
    <row r="11" spans="1:21" ht="36" customHeight="1" x14ac:dyDescent="0.25">
      <c r="A11" s="1002"/>
      <c r="B11" s="1002"/>
      <c r="C11" s="999"/>
      <c r="D11" s="999"/>
      <c r="E11" s="1002"/>
      <c r="F11" s="999"/>
      <c r="G11" s="1044"/>
      <c r="H11" s="999"/>
      <c r="I11" s="999"/>
      <c r="J11" s="405">
        <f>+'8.2_MP MA'!AE63</f>
        <v>5250000</v>
      </c>
      <c r="K11" s="407" t="str">
        <f>+'8.2_MP MA'!A63</f>
        <v>3.1.5.1</v>
      </c>
      <c r="L11" s="999"/>
      <c r="M11" s="999"/>
      <c r="N11" s="999"/>
      <c r="O11" s="1055"/>
      <c r="P11" s="392"/>
      <c r="Q11" s="392"/>
      <c r="R11" s="395" t="s">
        <v>206</v>
      </c>
      <c r="S11" s="394"/>
      <c r="T11" s="392"/>
      <c r="U11" s="392"/>
    </row>
    <row r="12" spans="1:21" ht="15" customHeight="1" x14ac:dyDescent="0.25">
      <c r="A12" s="1012" t="s">
        <v>1691</v>
      </c>
      <c r="B12" s="1000" t="s">
        <v>811</v>
      </c>
      <c r="C12" s="997" t="s">
        <v>984</v>
      </c>
      <c r="D12" s="1003" t="s">
        <v>929</v>
      </c>
      <c r="E12" s="1000"/>
      <c r="F12" s="1006">
        <v>2</v>
      </c>
      <c r="G12" s="1041">
        <f>SUM(J12:J19)</f>
        <v>1130000</v>
      </c>
      <c r="H12" s="1031">
        <v>1</v>
      </c>
      <c r="I12" s="1031">
        <v>0</v>
      </c>
      <c r="J12" s="408">
        <f>+'8.2_MP MA'!AE82</f>
        <v>105000</v>
      </c>
      <c r="K12" s="409" t="str">
        <f>+'8.2_MP MA'!A82</f>
        <v>3.2.3.1.1</v>
      </c>
      <c r="L12" s="1006" t="s">
        <v>203</v>
      </c>
      <c r="M12" s="994" t="s">
        <v>1168</v>
      </c>
      <c r="N12" s="994" t="s">
        <v>1171</v>
      </c>
      <c r="O12" s="1052" t="s">
        <v>1040</v>
      </c>
      <c r="P12" s="392"/>
      <c r="Q12" s="392"/>
      <c r="R12" s="395"/>
      <c r="S12" s="394"/>
      <c r="T12" s="392"/>
      <c r="U12" s="392"/>
    </row>
    <row r="13" spans="1:21" ht="15" customHeight="1" x14ac:dyDescent="0.25">
      <c r="A13" s="1013"/>
      <c r="B13" s="1001"/>
      <c r="C13" s="998"/>
      <c r="D13" s="1004"/>
      <c r="E13" s="1001"/>
      <c r="F13" s="998"/>
      <c r="G13" s="1042"/>
      <c r="H13" s="998"/>
      <c r="I13" s="998"/>
      <c r="J13" s="408">
        <f>+'8.2_MP MA'!AE86</f>
        <v>60000</v>
      </c>
      <c r="K13" s="409" t="str">
        <f>+'8.2_MP MA'!A86</f>
        <v>3.2.3.1.3</v>
      </c>
      <c r="L13" s="998"/>
      <c r="M13" s="1008"/>
      <c r="N13" s="1008"/>
      <c r="O13" s="1053"/>
      <c r="P13" s="392"/>
      <c r="Q13" s="392"/>
      <c r="R13" s="395"/>
      <c r="S13" s="394"/>
      <c r="T13" s="392"/>
      <c r="U13" s="392"/>
    </row>
    <row r="14" spans="1:21" ht="15" customHeight="1" x14ac:dyDescent="0.25">
      <c r="A14" s="1013"/>
      <c r="B14" s="1001"/>
      <c r="C14" s="998"/>
      <c r="D14" s="1004"/>
      <c r="E14" s="1001"/>
      <c r="F14" s="998"/>
      <c r="G14" s="1042"/>
      <c r="H14" s="998"/>
      <c r="I14" s="998"/>
      <c r="J14" s="408">
        <f>+'8.2_MP MA'!AE90</f>
        <v>320000</v>
      </c>
      <c r="K14" s="409" t="str">
        <f>+'8.2_MP MA'!A90</f>
        <v>3.2.3.2.1</v>
      </c>
      <c r="L14" s="998"/>
      <c r="M14" s="1008"/>
      <c r="N14" s="1008"/>
      <c r="O14" s="1053"/>
      <c r="P14" s="392"/>
      <c r="Q14" s="392"/>
      <c r="R14" s="395"/>
      <c r="S14" s="394"/>
      <c r="T14" s="392"/>
      <c r="U14" s="392"/>
    </row>
    <row r="15" spans="1:21" ht="15" customHeight="1" x14ac:dyDescent="0.25">
      <c r="A15" s="1013"/>
      <c r="B15" s="1001"/>
      <c r="C15" s="998"/>
      <c r="D15" s="1004"/>
      <c r="E15" s="1001"/>
      <c r="F15" s="998"/>
      <c r="G15" s="1042"/>
      <c r="H15" s="998"/>
      <c r="I15" s="998"/>
      <c r="J15" s="408">
        <f>+'8.2_MP MA'!AE95</f>
        <v>90000</v>
      </c>
      <c r="K15" s="409" t="str">
        <f>+'8.2_MP MA'!A95</f>
        <v>3.2.3.2.3</v>
      </c>
      <c r="L15" s="998"/>
      <c r="M15" s="1008"/>
      <c r="N15" s="1008"/>
      <c r="O15" s="1053"/>
      <c r="P15" s="392"/>
      <c r="Q15" s="392"/>
      <c r="R15" s="395"/>
      <c r="S15" s="394"/>
      <c r="T15" s="392"/>
      <c r="U15" s="392"/>
    </row>
    <row r="16" spans="1:21" ht="15" customHeight="1" x14ac:dyDescent="0.25">
      <c r="A16" s="1013"/>
      <c r="B16" s="1001"/>
      <c r="C16" s="998"/>
      <c r="D16" s="1004"/>
      <c r="E16" s="1001"/>
      <c r="F16" s="998"/>
      <c r="G16" s="1042"/>
      <c r="H16" s="998"/>
      <c r="I16" s="998"/>
      <c r="J16" s="408">
        <f>+'8.2_MP MA'!AE110</f>
        <v>220000</v>
      </c>
      <c r="K16" s="409" t="str">
        <f>+'8.2_MP MA'!A110</f>
        <v>3.2.6.1</v>
      </c>
      <c r="L16" s="998"/>
      <c r="M16" s="1008"/>
      <c r="N16" s="1008"/>
      <c r="O16" s="1053"/>
      <c r="P16" s="392"/>
      <c r="Q16" s="392"/>
      <c r="R16" s="395"/>
      <c r="S16" s="394"/>
      <c r="T16" s="392"/>
      <c r="U16" s="392"/>
    </row>
    <row r="17" spans="1:21" ht="15" customHeight="1" x14ac:dyDescent="0.25">
      <c r="A17" s="1013"/>
      <c r="B17" s="1001"/>
      <c r="C17" s="998"/>
      <c r="D17" s="1004"/>
      <c r="E17" s="1001"/>
      <c r="F17" s="998"/>
      <c r="G17" s="1042"/>
      <c r="H17" s="998"/>
      <c r="I17" s="998"/>
      <c r="J17" s="408">
        <f>+'8.2_MP MA'!AE115</f>
        <v>60000</v>
      </c>
      <c r="K17" s="409" t="str">
        <f>+'8.2_MP MA'!A115</f>
        <v>3.2.6.3</v>
      </c>
      <c r="L17" s="998"/>
      <c r="M17" s="1008"/>
      <c r="N17" s="1008"/>
      <c r="O17" s="1053"/>
      <c r="P17" s="392"/>
      <c r="Q17" s="392"/>
      <c r="R17" s="395"/>
      <c r="S17" s="394"/>
      <c r="T17" s="392"/>
      <c r="U17" s="392"/>
    </row>
    <row r="18" spans="1:21" ht="15" customHeight="1" x14ac:dyDescent="0.25">
      <c r="A18" s="1013"/>
      <c r="B18" s="1001"/>
      <c r="C18" s="998"/>
      <c r="D18" s="1004"/>
      <c r="E18" s="1001"/>
      <c r="F18" s="998"/>
      <c r="G18" s="1042"/>
      <c r="H18" s="998"/>
      <c r="I18" s="998"/>
      <c r="J18" s="408">
        <f>+'8.2_MP MA'!AE119</f>
        <v>150000</v>
      </c>
      <c r="K18" s="409" t="str">
        <f>+'8.2_MP MA'!A119</f>
        <v>3.2.7.1</v>
      </c>
      <c r="L18" s="998"/>
      <c r="M18" s="1008"/>
      <c r="N18" s="1008"/>
      <c r="O18" s="1053"/>
      <c r="P18" s="392"/>
      <c r="Q18" s="392"/>
      <c r="R18" s="395"/>
      <c r="S18" s="394"/>
      <c r="T18" s="392"/>
      <c r="U18" s="392"/>
    </row>
    <row r="19" spans="1:21" s="413" customFormat="1" ht="35.25" customHeight="1" x14ac:dyDescent="0.25">
      <c r="A19" s="1043"/>
      <c r="B19" s="1002"/>
      <c r="C19" s="999"/>
      <c r="D19" s="1005"/>
      <c r="E19" s="1002"/>
      <c r="F19" s="999"/>
      <c r="G19" s="1044"/>
      <c r="H19" s="999"/>
      <c r="I19" s="999"/>
      <c r="J19" s="408">
        <f>+'8.2_MP MA'!AE121</f>
        <v>125000</v>
      </c>
      <c r="K19" s="409" t="str">
        <f>+'8.2_MP MA'!A121</f>
        <v>3.2.7.2</v>
      </c>
      <c r="L19" s="999"/>
      <c r="M19" s="1009"/>
      <c r="N19" s="1009"/>
      <c r="O19" s="1054"/>
      <c r="P19" s="410"/>
      <c r="Q19" s="410"/>
      <c r="R19" s="411"/>
      <c r="S19" s="412"/>
      <c r="T19" s="410"/>
      <c r="U19" s="410"/>
    </row>
    <row r="20" spans="1:21" s="413" customFormat="1" ht="15.75" customHeight="1" x14ac:dyDescent="0.25">
      <c r="A20" s="1000" t="s">
        <v>1691</v>
      </c>
      <c r="B20" s="1000" t="s">
        <v>934</v>
      </c>
      <c r="C20" s="997" t="s">
        <v>983</v>
      </c>
      <c r="D20" s="1003" t="s">
        <v>929</v>
      </c>
      <c r="E20" s="1000"/>
      <c r="F20" s="1006">
        <v>3</v>
      </c>
      <c r="G20" s="1037">
        <f>SUM(J20:J26)</f>
        <v>875000</v>
      </c>
      <c r="H20" s="1025">
        <v>1</v>
      </c>
      <c r="I20" s="1025">
        <v>0</v>
      </c>
      <c r="J20" s="408">
        <f>+'8.2_MP MA'!AE129</f>
        <v>190000</v>
      </c>
      <c r="K20" s="409" t="str">
        <f>+'8.2_MP MA'!A129</f>
        <v>3.3.1.1</v>
      </c>
      <c r="L20" s="1006" t="s">
        <v>203</v>
      </c>
      <c r="M20" s="994" t="s">
        <v>1170</v>
      </c>
      <c r="N20" s="994" t="s">
        <v>1169</v>
      </c>
      <c r="O20" s="1035" t="s">
        <v>1041</v>
      </c>
      <c r="P20" s="410"/>
      <c r="Q20" s="410"/>
      <c r="R20" s="411"/>
      <c r="S20" s="412"/>
      <c r="T20" s="410"/>
      <c r="U20" s="410"/>
    </row>
    <row r="21" spans="1:21" s="413" customFormat="1" ht="15.75" customHeight="1" x14ac:dyDescent="0.25">
      <c r="A21" s="1001"/>
      <c r="B21" s="1001"/>
      <c r="C21" s="998"/>
      <c r="D21" s="1004"/>
      <c r="E21" s="1001"/>
      <c r="F21" s="998"/>
      <c r="G21" s="1038"/>
      <c r="H21" s="1026"/>
      <c r="I21" s="1026"/>
      <c r="J21" s="408">
        <f>+'8.2_MP MA'!AE133</f>
        <v>100000</v>
      </c>
      <c r="K21" s="409" t="str">
        <f>+'8.2_MP MA'!A133</f>
        <v>3.3.1.2</v>
      </c>
      <c r="L21" s="998"/>
      <c r="M21" s="998"/>
      <c r="N21" s="998"/>
      <c r="O21" s="1036"/>
      <c r="P21" s="410"/>
      <c r="Q21" s="410"/>
      <c r="R21" s="411"/>
      <c r="S21" s="412"/>
      <c r="T21" s="410"/>
      <c r="U21" s="410"/>
    </row>
    <row r="22" spans="1:21" s="413" customFormat="1" ht="15.75" customHeight="1" x14ac:dyDescent="0.25">
      <c r="A22" s="1001"/>
      <c r="B22" s="1001"/>
      <c r="C22" s="998"/>
      <c r="D22" s="1004"/>
      <c r="E22" s="1001"/>
      <c r="F22" s="998"/>
      <c r="G22" s="1038"/>
      <c r="H22" s="1026"/>
      <c r="I22" s="1026"/>
      <c r="J22" s="408">
        <f>+'8.2_MP MA'!AE135</f>
        <v>175000</v>
      </c>
      <c r="K22" s="409" t="str">
        <f>+'8.2_MP MA'!A135</f>
        <v>3.3.1.3</v>
      </c>
      <c r="L22" s="998"/>
      <c r="M22" s="998"/>
      <c r="N22" s="998"/>
      <c r="O22" s="1036"/>
      <c r="P22" s="410"/>
      <c r="Q22" s="410"/>
      <c r="R22" s="411"/>
      <c r="S22" s="412"/>
      <c r="T22" s="410"/>
      <c r="U22" s="410"/>
    </row>
    <row r="23" spans="1:21" s="413" customFormat="1" ht="15.75" customHeight="1" x14ac:dyDescent="0.25">
      <c r="A23" s="1001"/>
      <c r="B23" s="1001"/>
      <c r="C23" s="998"/>
      <c r="D23" s="1004"/>
      <c r="E23" s="1001"/>
      <c r="F23" s="998"/>
      <c r="G23" s="1038"/>
      <c r="H23" s="1026"/>
      <c r="I23" s="1026"/>
      <c r="J23" s="408">
        <f>+'8.2_MP MA'!AE146</f>
        <v>110000</v>
      </c>
      <c r="K23" s="409" t="str">
        <f>+'8.2_MP MA'!A146</f>
        <v>3.3.5.1.1</v>
      </c>
      <c r="L23" s="998"/>
      <c r="M23" s="998"/>
      <c r="N23" s="998"/>
      <c r="O23" s="1036"/>
      <c r="P23" s="410"/>
      <c r="Q23" s="410"/>
      <c r="R23" s="411"/>
      <c r="S23" s="412"/>
      <c r="T23" s="410"/>
      <c r="U23" s="410"/>
    </row>
    <row r="24" spans="1:21" s="413" customFormat="1" ht="15.75" customHeight="1" x14ac:dyDescent="0.25">
      <c r="A24" s="1001"/>
      <c r="B24" s="1001"/>
      <c r="C24" s="998"/>
      <c r="D24" s="1004"/>
      <c r="E24" s="1001"/>
      <c r="F24" s="998"/>
      <c r="G24" s="1038"/>
      <c r="H24" s="1026"/>
      <c r="I24" s="1026"/>
      <c r="J24" s="408">
        <f>+'8.2_MP MA'!AE150</f>
        <v>50000</v>
      </c>
      <c r="K24" s="409" t="str">
        <f>+'8.2_MP MA'!A150</f>
        <v>3.3.5.1.3</v>
      </c>
      <c r="L24" s="998"/>
      <c r="M24" s="998"/>
      <c r="N24" s="998"/>
      <c r="O24" s="1036"/>
      <c r="P24" s="410"/>
      <c r="Q24" s="410"/>
      <c r="R24" s="411"/>
      <c r="S24" s="412"/>
      <c r="T24" s="410"/>
      <c r="U24" s="410"/>
    </row>
    <row r="25" spans="1:21" s="413" customFormat="1" ht="15.75" customHeight="1" x14ac:dyDescent="0.25">
      <c r="A25" s="1001"/>
      <c r="B25" s="1001"/>
      <c r="C25" s="998"/>
      <c r="D25" s="1004"/>
      <c r="E25" s="1001"/>
      <c r="F25" s="998"/>
      <c r="G25" s="1038"/>
      <c r="H25" s="1026"/>
      <c r="I25" s="1026"/>
      <c r="J25" s="408">
        <f>+'8.2_MP MA'!AE154</f>
        <v>220000</v>
      </c>
      <c r="K25" s="409" t="str">
        <f>+'8.2_MP MA'!A154</f>
        <v>3.3.5.2.1</v>
      </c>
      <c r="L25" s="998"/>
      <c r="M25" s="998"/>
      <c r="N25" s="998"/>
      <c r="O25" s="1036"/>
      <c r="P25" s="410"/>
      <c r="Q25" s="410"/>
      <c r="R25" s="411"/>
      <c r="S25" s="412"/>
      <c r="T25" s="410"/>
      <c r="U25" s="410"/>
    </row>
    <row r="26" spans="1:21" s="413" customFormat="1" ht="15.75" customHeight="1" x14ac:dyDescent="0.25">
      <c r="A26" s="1001"/>
      <c r="B26" s="1001"/>
      <c r="C26" s="998"/>
      <c r="D26" s="1005"/>
      <c r="E26" s="1001"/>
      <c r="F26" s="998"/>
      <c r="G26" s="1038"/>
      <c r="H26" s="1026"/>
      <c r="I26" s="1026"/>
      <c r="J26" s="408">
        <f>+'8.2_MP MA'!AE157</f>
        <v>30000</v>
      </c>
      <c r="K26" s="409" t="str">
        <f>+'8.2_MP MA'!A157</f>
        <v>3.2.5.2.2</v>
      </c>
      <c r="L26" s="998"/>
      <c r="M26" s="998"/>
      <c r="N26" s="998"/>
      <c r="O26" s="1036"/>
      <c r="P26" s="410"/>
      <c r="Q26" s="410"/>
      <c r="R26" s="411"/>
      <c r="S26" s="412"/>
      <c r="T26" s="410"/>
      <c r="U26" s="410"/>
    </row>
    <row r="27" spans="1:21" s="413" customFormat="1" ht="14.25" customHeight="1" x14ac:dyDescent="0.25">
      <c r="A27" s="1000" t="s">
        <v>1691</v>
      </c>
      <c r="B27" s="1000" t="s">
        <v>717</v>
      </c>
      <c r="C27" s="997" t="s">
        <v>926</v>
      </c>
      <c r="D27" s="1003" t="s">
        <v>929</v>
      </c>
      <c r="E27" s="1006"/>
      <c r="F27" s="1006">
        <v>4</v>
      </c>
      <c r="G27" s="1041">
        <f>SUM(J27:J35)</f>
        <v>3555000</v>
      </c>
      <c r="H27" s="1031">
        <v>1</v>
      </c>
      <c r="I27" s="1031">
        <v>0</v>
      </c>
      <c r="J27" s="408">
        <f>+'8.2_MP MA'!AE71</f>
        <v>846154</v>
      </c>
      <c r="K27" s="414" t="str">
        <f>+'8.2_MP MA'!A71</f>
        <v>3.3.6.2</v>
      </c>
      <c r="L27" s="1006" t="s">
        <v>203</v>
      </c>
      <c r="M27" s="994" t="s">
        <v>1168</v>
      </c>
      <c r="N27" s="994" t="s">
        <v>1171</v>
      </c>
      <c r="O27" s="1040" t="s">
        <v>889</v>
      </c>
      <c r="P27" s="410"/>
      <c r="Q27" s="410"/>
      <c r="R27" s="411"/>
      <c r="S27" s="412"/>
      <c r="T27" s="410"/>
      <c r="U27" s="410"/>
    </row>
    <row r="28" spans="1:21" s="413" customFormat="1" ht="14.25" customHeight="1" x14ac:dyDescent="0.25">
      <c r="A28" s="1001"/>
      <c r="B28" s="1001"/>
      <c r="C28" s="998"/>
      <c r="D28" s="1004"/>
      <c r="E28" s="998"/>
      <c r="F28" s="998"/>
      <c r="G28" s="1042"/>
      <c r="H28" s="1032"/>
      <c r="I28" s="1032"/>
      <c r="J28" s="408">
        <f>+'8.2_MP MA'!AE72</f>
        <v>846154</v>
      </c>
      <c r="K28" s="414" t="str">
        <f>+'8.2_MP MA'!A72</f>
        <v>3.3.6.3</v>
      </c>
      <c r="L28" s="998"/>
      <c r="M28" s="998"/>
      <c r="N28" s="998"/>
      <c r="O28" s="1036"/>
      <c r="P28" s="410"/>
      <c r="Q28" s="410"/>
      <c r="R28" s="411"/>
      <c r="S28" s="412"/>
      <c r="T28" s="410"/>
      <c r="U28" s="410"/>
    </row>
    <row r="29" spans="1:21" s="413" customFormat="1" ht="14.25" customHeight="1" x14ac:dyDescent="0.25">
      <c r="A29" s="1001"/>
      <c r="B29" s="1001"/>
      <c r="C29" s="998"/>
      <c r="D29" s="1004"/>
      <c r="E29" s="998"/>
      <c r="F29" s="998"/>
      <c r="G29" s="1042"/>
      <c r="H29" s="1032"/>
      <c r="I29" s="1032"/>
      <c r="J29" s="408">
        <f>+'8.2_MP MA'!AE73</f>
        <v>634615</v>
      </c>
      <c r="K29" s="414" t="str">
        <f>+'8.2_MP MA'!A73</f>
        <v>3.3.6.4</v>
      </c>
      <c r="L29" s="998"/>
      <c r="M29" s="998"/>
      <c r="N29" s="998"/>
      <c r="O29" s="1036"/>
      <c r="P29" s="410"/>
      <c r="Q29" s="410"/>
      <c r="R29" s="411"/>
      <c r="S29" s="412"/>
      <c r="T29" s="410"/>
      <c r="U29" s="410"/>
    </row>
    <row r="30" spans="1:21" s="413" customFormat="1" ht="14.25" customHeight="1" x14ac:dyDescent="0.25">
      <c r="A30" s="1001"/>
      <c r="B30" s="1001"/>
      <c r="C30" s="998"/>
      <c r="D30" s="1004"/>
      <c r="E30" s="998"/>
      <c r="F30" s="998"/>
      <c r="G30" s="998"/>
      <c r="H30" s="998"/>
      <c r="I30" s="998"/>
      <c r="J30" s="408">
        <f>+'8.2_MP MA'!AE74</f>
        <v>423077</v>
      </c>
      <c r="K30" s="414" t="str">
        <f>+'8.2_MP MA'!A74</f>
        <v>3.3.6.5</v>
      </c>
      <c r="L30" s="998"/>
      <c r="M30" s="998"/>
      <c r="N30" s="998"/>
      <c r="O30" s="1036"/>
      <c r="P30" s="410"/>
      <c r="Q30" s="410"/>
      <c r="R30" s="411"/>
      <c r="S30" s="412"/>
      <c r="T30" s="410"/>
      <c r="U30" s="410"/>
    </row>
    <row r="31" spans="1:21" s="413" customFormat="1" ht="14.25" customHeight="1" x14ac:dyDescent="0.25">
      <c r="A31" s="1001"/>
      <c r="B31" s="1001"/>
      <c r="C31" s="997" t="s">
        <v>984</v>
      </c>
      <c r="D31" s="1004"/>
      <c r="E31" s="998"/>
      <c r="F31" s="998"/>
      <c r="G31" s="998"/>
      <c r="H31" s="998"/>
      <c r="I31" s="998"/>
      <c r="J31" s="408">
        <f>+'8.2_MP MA'!AE106</f>
        <v>75000</v>
      </c>
      <c r="K31" s="409" t="str">
        <f>+'8.2_MP MA'!A106</f>
        <v>3.2.5.1</v>
      </c>
      <c r="L31" s="998"/>
      <c r="M31" s="998"/>
      <c r="N31" s="998"/>
      <c r="O31" s="1036"/>
      <c r="P31" s="410"/>
      <c r="Q31" s="410"/>
      <c r="R31" s="411"/>
      <c r="S31" s="412"/>
      <c r="T31" s="410"/>
      <c r="U31" s="410"/>
    </row>
    <row r="32" spans="1:21" s="413" customFormat="1" ht="14.25" customHeight="1" x14ac:dyDescent="0.25">
      <c r="A32" s="1001"/>
      <c r="B32" s="1001"/>
      <c r="C32" s="998"/>
      <c r="D32" s="1004"/>
      <c r="E32" s="998"/>
      <c r="F32" s="998"/>
      <c r="G32" s="998"/>
      <c r="H32" s="998"/>
      <c r="I32" s="998"/>
      <c r="J32" s="408">
        <f>+'8.2_MP MA'!AE107</f>
        <v>200000</v>
      </c>
      <c r="K32" s="409" t="str">
        <f>+'8.2_MP MA'!A107</f>
        <v>3.2.5.2</v>
      </c>
      <c r="L32" s="998"/>
      <c r="M32" s="998"/>
      <c r="N32" s="998"/>
      <c r="O32" s="1036"/>
      <c r="P32" s="410"/>
      <c r="Q32" s="410"/>
      <c r="R32" s="411"/>
      <c r="S32" s="412"/>
      <c r="T32" s="410"/>
      <c r="U32" s="410"/>
    </row>
    <row r="33" spans="1:21" s="413" customFormat="1" ht="14.25" customHeight="1" x14ac:dyDescent="0.25">
      <c r="A33" s="1001"/>
      <c r="B33" s="1001"/>
      <c r="C33" s="997" t="s">
        <v>983</v>
      </c>
      <c r="D33" s="1004"/>
      <c r="E33" s="998"/>
      <c r="F33" s="998"/>
      <c r="G33" s="998"/>
      <c r="H33" s="998"/>
      <c r="I33" s="998"/>
      <c r="J33" s="408">
        <f>+'8.2_MP MA'!AE138</f>
        <v>20000</v>
      </c>
      <c r="K33" s="409" t="str">
        <f>+'8.2_MP MA'!A138</f>
        <v>3.3.4.1</v>
      </c>
      <c r="L33" s="998"/>
      <c r="M33" s="998"/>
      <c r="N33" s="998"/>
      <c r="O33" s="1036"/>
      <c r="P33" s="410"/>
      <c r="Q33" s="410"/>
      <c r="R33" s="411"/>
      <c r="S33" s="412"/>
      <c r="T33" s="410"/>
      <c r="U33" s="410"/>
    </row>
    <row r="34" spans="1:21" s="413" customFormat="1" ht="14.25" customHeight="1" x14ac:dyDescent="0.25">
      <c r="A34" s="1001"/>
      <c r="B34" s="1001"/>
      <c r="C34" s="998"/>
      <c r="D34" s="1004"/>
      <c r="E34" s="998"/>
      <c r="F34" s="998"/>
      <c r="G34" s="998"/>
      <c r="H34" s="998"/>
      <c r="I34" s="998"/>
      <c r="J34" s="408">
        <f>+'8.2_MP MA'!AE140</f>
        <v>500000</v>
      </c>
      <c r="K34" s="409" t="str">
        <f>+'8.2_MP MA'!A140</f>
        <v>3.3.4.2</v>
      </c>
      <c r="L34" s="998"/>
      <c r="M34" s="998"/>
      <c r="N34" s="998"/>
      <c r="O34" s="1036"/>
      <c r="P34" s="410"/>
      <c r="Q34" s="410"/>
      <c r="R34" s="411"/>
      <c r="S34" s="412"/>
      <c r="T34" s="410"/>
      <c r="U34" s="410"/>
    </row>
    <row r="35" spans="1:21" s="413" customFormat="1" ht="14.25" customHeight="1" x14ac:dyDescent="0.25">
      <c r="A35" s="1002"/>
      <c r="B35" s="1002"/>
      <c r="C35" s="999"/>
      <c r="D35" s="1005"/>
      <c r="E35" s="999"/>
      <c r="F35" s="999"/>
      <c r="G35" s="999"/>
      <c r="H35" s="999"/>
      <c r="I35" s="999"/>
      <c r="J35" s="415">
        <f>+'8.2_MP MA'!AE141</f>
        <v>10000</v>
      </c>
      <c r="K35" s="407" t="str">
        <f>+'8.2_MP MA'!A141</f>
        <v>3.3.4.3</v>
      </c>
      <c r="L35" s="999"/>
      <c r="M35" s="998"/>
      <c r="N35" s="998"/>
      <c r="O35" s="1036"/>
      <c r="P35" s="410"/>
      <c r="Q35" s="410"/>
      <c r="R35" s="411"/>
      <c r="S35" s="412"/>
      <c r="T35" s="410"/>
      <c r="U35" s="410"/>
    </row>
    <row r="36" spans="1:21" ht="15.75" thickBot="1" x14ac:dyDescent="0.3">
      <c r="A36" s="416"/>
      <c r="B36" s="417"/>
      <c r="C36" s="417"/>
      <c r="D36" s="417"/>
      <c r="E36" s="417"/>
      <c r="F36" s="418" t="s">
        <v>721</v>
      </c>
      <c r="G36" s="419">
        <f>SUM(G7:G35)</f>
        <v>23692690</v>
      </c>
      <c r="H36" s="420"/>
      <c r="I36" s="420"/>
      <c r="J36" s="420"/>
      <c r="K36" s="417"/>
      <c r="L36" s="417"/>
      <c r="M36" s="417"/>
      <c r="N36" s="417"/>
      <c r="O36" s="421"/>
      <c r="P36" s="392"/>
      <c r="Q36" s="392"/>
      <c r="R36" s="395"/>
      <c r="S36" s="394"/>
      <c r="T36" s="392"/>
      <c r="U36" s="392"/>
    </row>
    <row r="37" spans="1:21" ht="15.75" thickBot="1" x14ac:dyDescent="0.3">
      <c r="R37" s="395" t="s">
        <v>207</v>
      </c>
      <c r="S37" s="422"/>
    </row>
    <row r="38" spans="1:21" ht="15.75" x14ac:dyDescent="0.25">
      <c r="A38" s="987" t="s">
        <v>208</v>
      </c>
      <c r="B38" s="988"/>
      <c r="C38" s="988"/>
      <c r="D38" s="988"/>
      <c r="E38" s="988"/>
      <c r="F38" s="988"/>
      <c r="G38" s="988"/>
      <c r="H38" s="988"/>
      <c r="I38" s="988"/>
      <c r="J38" s="988"/>
      <c r="K38" s="988"/>
      <c r="L38" s="988"/>
      <c r="M38" s="988"/>
      <c r="N38" s="988"/>
      <c r="O38" s="989"/>
      <c r="P38" s="392"/>
      <c r="Q38" s="392"/>
      <c r="R38" s="395" t="s">
        <v>209</v>
      </c>
      <c r="S38" s="394"/>
      <c r="T38" s="392"/>
      <c r="U38" s="392"/>
    </row>
    <row r="39" spans="1:21" ht="15" customHeight="1" x14ac:dyDescent="0.25">
      <c r="A39" s="979" t="s">
        <v>189</v>
      </c>
      <c r="B39" s="980" t="s">
        <v>190</v>
      </c>
      <c r="C39" s="980" t="s">
        <v>191</v>
      </c>
      <c r="D39" s="980" t="s">
        <v>979</v>
      </c>
      <c r="E39" s="980" t="s">
        <v>192</v>
      </c>
      <c r="F39" s="980" t="s">
        <v>193</v>
      </c>
      <c r="G39" s="990" t="s">
        <v>194</v>
      </c>
      <c r="H39" s="990"/>
      <c r="I39" s="990"/>
      <c r="J39" s="423"/>
      <c r="K39" s="980" t="s">
        <v>195</v>
      </c>
      <c r="L39" s="980" t="s">
        <v>978</v>
      </c>
      <c r="M39" s="980" t="s">
        <v>196</v>
      </c>
      <c r="N39" s="980"/>
      <c r="O39" s="1039" t="s">
        <v>980</v>
      </c>
      <c r="P39" s="392"/>
      <c r="Q39" s="392"/>
      <c r="R39" s="395" t="s">
        <v>210</v>
      </c>
      <c r="S39" s="394"/>
      <c r="T39" s="392"/>
      <c r="U39" s="392"/>
    </row>
    <row r="40" spans="1:21" ht="36" customHeight="1" x14ac:dyDescent="0.25">
      <c r="A40" s="979"/>
      <c r="B40" s="980"/>
      <c r="C40" s="980"/>
      <c r="D40" s="980"/>
      <c r="E40" s="980"/>
      <c r="F40" s="980"/>
      <c r="G40" s="424" t="s">
        <v>198</v>
      </c>
      <c r="H40" s="425" t="s">
        <v>199</v>
      </c>
      <c r="I40" s="425" t="s">
        <v>200</v>
      </c>
      <c r="J40" s="425"/>
      <c r="K40" s="980"/>
      <c r="L40" s="980"/>
      <c r="M40" s="426" t="s">
        <v>201</v>
      </c>
      <c r="N40" s="426" t="s">
        <v>202</v>
      </c>
      <c r="O40" s="1039"/>
      <c r="P40" s="392"/>
      <c r="Q40" s="392"/>
      <c r="R40" s="393"/>
      <c r="S40" s="394"/>
      <c r="T40" s="392"/>
      <c r="U40" s="392"/>
    </row>
    <row r="41" spans="1:21" ht="65.25" customHeight="1" x14ac:dyDescent="0.25">
      <c r="A41" s="427" t="s">
        <v>1691</v>
      </c>
      <c r="B41" s="428" t="s">
        <v>719</v>
      </c>
      <c r="C41" s="497" t="s">
        <v>1038</v>
      </c>
      <c r="D41" s="429" t="s">
        <v>211</v>
      </c>
      <c r="E41" s="428"/>
      <c r="F41" s="826">
        <v>5</v>
      </c>
      <c r="G41" s="430">
        <f>+'8.2_MP MA'!AE21</f>
        <v>1200000</v>
      </c>
      <c r="H41" s="431">
        <v>1</v>
      </c>
      <c r="I41" s="431">
        <v>0</v>
      </c>
      <c r="J41" s="432"/>
      <c r="K41" s="407" t="str">
        <f>+'8.2_MP MA'!A21</f>
        <v>1.2.5.1</v>
      </c>
      <c r="L41" s="428" t="s">
        <v>203</v>
      </c>
      <c r="M41" s="827" t="s">
        <v>1166</v>
      </c>
      <c r="N41" s="827" t="s">
        <v>1167</v>
      </c>
      <c r="O41" s="433"/>
      <c r="P41" s="392"/>
      <c r="Q41" s="392"/>
      <c r="R41" s="395" t="s">
        <v>211</v>
      </c>
      <c r="S41" s="394"/>
      <c r="T41" s="392"/>
      <c r="U41" s="392"/>
    </row>
    <row r="42" spans="1:21" s="413" customFormat="1" ht="15.75" customHeight="1" x14ac:dyDescent="0.25">
      <c r="A42" s="1012" t="s">
        <v>1691</v>
      </c>
      <c r="B42" s="1000" t="s">
        <v>718</v>
      </c>
      <c r="C42" s="498" t="s">
        <v>926</v>
      </c>
      <c r="D42" s="1006" t="s">
        <v>211</v>
      </c>
      <c r="E42" s="1006"/>
      <c r="F42" s="1006">
        <v>6</v>
      </c>
      <c r="G42" s="1023">
        <f>SUM(J42:J46)</f>
        <v>1001153</v>
      </c>
      <c r="H42" s="1025">
        <v>1</v>
      </c>
      <c r="I42" s="1025">
        <v>0</v>
      </c>
      <c r="J42" s="408">
        <f>+'8.2_MP MA'!AE52</f>
        <v>846153</v>
      </c>
      <c r="K42" s="409" t="str">
        <f>+'8.2_MP MA'!A52</f>
        <v>3.1.4.1.2</v>
      </c>
      <c r="L42" s="1000" t="s">
        <v>203</v>
      </c>
      <c r="M42" s="994" t="s">
        <v>1168</v>
      </c>
      <c r="N42" s="994" t="s">
        <v>1171</v>
      </c>
      <c r="O42" s="1010"/>
      <c r="P42" s="410"/>
      <c r="Q42" s="410"/>
      <c r="R42" s="395" t="s">
        <v>188</v>
      </c>
      <c r="S42" s="412"/>
      <c r="T42" s="410"/>
      <c r="U42" s="410"/>
    </row>
    <row r="43" spans="1:21" s="413" customFormat="1" ht="15.75" customHeight="1" x14ac:dyDescent="0.25">
      <c r="A43" s="1013"/>
      <c r="B43" s="1001"/>
      <c r="C43" s="1014" t="s">
        <v>984</v>
      </c>
      <c r="D43" s="998"/>
      <c r="E43" s="998"/>
      <c r="F43" s="998"/>
      <c r="G43" s="1024"/>
      <c r="H43" s="1026"/>
      <c r="I43" s="1026"/>
      <c r="J43" s="408">
        <f>+'8.2_MP MA'!AE85</f>
        <v>20000</v>
      </c>
      <c r="K43" s="409" t="str">
        <f>+'8.2_MP MA'!A85</f>
        <v>3.2.3.1.2</v>
      </c>
      <c r="L43" s="1001"/>
      <c r="M43" s="998"/>
      <c r="N43" s="998"/>
      <c r="O43" s="1011"/>
      <c r="P43" s="410"/>
      <c r="Q43" s="410"/>
      <c r="R43" s="395" t="s">
        <v>213</v>
      </c>
      <c r="S43" s="412"/>
      <c r="T43" s="410"/>
      <c r="U43" s="410"/>
    </row>
    <row r="44" spans="1:21" s="413" customFormat="1" ht="15.75" customHeight="1" x14ac:dyDescent="0.25">
      <c r="A44" s="1013"/>
      <c r="B44" s="1001"/>
      <c r="C44" s="1015"/>
      <c r="D44" s="998"/>
      <c r="E44" s="998"/>
      <c r="F44" s="998"/>
      <c r="G44" s="1024"/>
      <c r="H44" s="1026"/>
      <c r="I44" s="1026"/>
      <c r="J44" s="408">
        <f>+'8.2_MP MA'!AE94</f>
        <v>35000</v>
      </c>
      <c r="K44" s="409" t="str">
        <f>+'8.2_MP MA'!A94</f>
        <v>3.2.3.2.2</v>
      </c>
      <c r="L44" s="1001"/>
      <c r="M44" s="998"/>
      <c r="N44" s="998"/>
      <c r="O44" s="1011"/>
      <c r="P44" s="410"/>
      <c r="Q44" s="410"/>
      <c r="R44" s="395" t="s">
        <v>215</v>
      </c>
      <c r="S44" s="412"/>
      <c r="T44" s="410"/>
      <c r="U44" s="410"/>
    </row>
    <row r="45" spans="1:21" s="413" customFormat="1" ht="15.75" customHeight="1" x14ac:dyDescent="0.25">
      <c r="A45" s="1013"/>
      <c r="B45" s="1001"/>
      <c r="C45" s="1015"/>
      <c r="D45" s="998"/>
      <c r="E45" s="998"/>
      <c r="F45" s="998"/>
      <c r="G45" s="1024"/>
      <c r="H45" s="1026"/>
      <c r="I45" s="1026"/>
      <c r="J45" s="408">
        <f>+'8.2_MP MA'!AE114</f>
        <v>30000</v>
      </c>
      <c r="K45" s="409" t="str">
        <f>+'8.2_MP MA'!A114</f>
        <v>3.2.6.2</v>
      </c>
      <c r="L45" s="1001"/>
      <c r="M45" s="998"/>
      <c r="N45" s="998"/>
      <c r="O45" s="1011"/>
      <c r="P45" s="410"/>
      <c r="Q45" s="410"/>
      <c r="R45" s="395" t="s">
        <v>216</v>
      </c>
      <c r="S45" s="412"/>
      <c r="T45" s="410"/>
      <c r="U45" s="410"/>
    </row>
    <row r="46" spans="1:21" s="413" customFormat="1" ht="15.75" customHeight="1" x14ac:dyDescent="0.25">
      <c r="A46" s="1013"/>
      <c r="B46" s="1001"/>
      <c r="C46" s="498" t="s">
        <v>983</v>
      </c>
      <c r="D46" s="998"/>
      <c r="E46" s="998"/>
      <c r="F46" s="998"/>
      <c r="G46" s="1024"/>
      <c r="H46" s="1026"/>
      <c r="I46" s="1026"/>
      <c r="J46" s="408">
        <f>+'8.2_MP MA'!AE149</f>
        <v>70000</v>
      </c>
      <c r="K46" s="409" t="str">
        <f>+'8.2_MP MA'!A149</f>
        <v>3.3.5.1.2</v>
      </c>
      <c r="L46" s="1001"/>
      <c r="M46" s="998"/>
      <c r="N46" s="998"/>
      <c r="O46" s="1011"/>
      <c r="P46" s="410"/>
      <c r="Q46" s="410"/>
      <c r="R46" s="395" t="s">
        <v>218</v>
      </c>
      <c r="S46" s="412"/>
      <c r="T46" s="410"/>
      <c r="U46" s="410"/>
    </row>
    <row r="47" spans="1:21" ht="54.75" customHeight="1" x14ac:dyDescent="0.25">
      <c r="A47" s="435" t="s">
        <v>1691</v>
      </c>
      <c r="B47" s="436" t="s">
        <v>800</v>
      </c>
      <c r="C47" s="499" t="s">
        <v>871</v>
      </c>
      <c r="D47" s="438" t="s">
        <v>24</v>
      </c>
      <c r="E47" s="439"/>
      <c r="F47" s="820">
        <v>7</v>
      </c>
      <c r="G47" s="441">
        <f>+'8.2_MP MA'!AE33</f>
        <v>100000</v>
      </c>
      <c r="H47" s="431">
        <v>1</v>
      </c>
      <c r="I47" s="431">
        <v>0</v>
      </c>
      <c r="J47" s="442"/>
      <c r="K47" s="409" t="str">
        <f>+'8.2_MP MA'!A33</f>
        <v>1.2.8.3</v>
      </c>
      <c r="L47" s="439" t="s">
        <v>203</v>
      </c>
      <c r="M47" s="813" t="s">
        <v>1168</v>
      </c>
      <c r="N47" s="813" t="s">
        <v>1169</v>
      </c>
      <c r="O47" s="443" t="s">
        <v>801</v>
      </c>
      <c r="R47" s="395"/>
      <c r="S47" s="422"/>
    </row>
    <row r="48" spans="1:21" ht="43.5" customHeight="1" x14ac:dyDescent="0.25">
      <c r="A48" s="427" t="s">
        <v>1691</v>
      </c>
      <c r="B48" s="444" t="s">
        <v>875</v>
      </c>
      <c r="C48" s="440" t="s">
        <v>264</v>
      </c>
      <c r="D48" s="438" t="s">
        <v>24</v>
      </c>
      <c r="E48" s="444"/>
      <c r="F48" s="820">
        <v>8</v>
      </c>
      <c r="G48" s="441">
        <f>+'8.2_MP MA'!AE176</f>
        <v>130000</v>
      </c>
      <c r="H48" s="431">
        <v>1</v>
      </c>
      <c r="I48" s="431">
        <v>0</v>
      </c>
      <c r="J48" s="442"/>
      <c r="K48" s="409" t="str">
        <f>+'8.2_MP MA'!A176</f>
        <v>4.1.10</v>
      </c>
      <c r="L48" s="444" t="s">
        <v>203</v>
      </c>
      <c r="M48" s="812" t="s">
        <v>1167</v>
      </c>
      <c r="N48" s="812" t="s">
        <v>1170</v>
      </c>
      <c r="O48" s="443" t="s">
        <v>936</v>
      </c>
      <c r="P48" s="392"/>
      <c r="Q48" s="392"/>
      <c r="R48" s="395" t="s">
        <v>219</v>
      </c>
      <c r="S48" s="394"/>
      <c r="T48" s="392"/>
      <c r="U48" s="392"/>
    </row>
    <row r="49" spans="1:21" ht="15.75" thickBot="1" x14ac:dyDescent="0.3">
      <c r="A49" s="416"/>
      <c r="B49" s="417"/>
      <c r="C49" s="417"/>
      <c r="D49" s="417"/>
      <c r="E49" s="417"/>
      <c r="F49" s="418" t="s">
        <v>721</v>
      </c>
      <c r="G49" s="419">
        <f>SUM(G41:G48)</f>
        <v>2431153</v>
      </c>
      <c r="H49" s="445"/>
      <c r="I49" s="445"/>
      <c r="J49" s="420"/>
      <c r="K49" s="417"/>
      <c r="L49" s="417"/>
      <c r="M49" s="417"/>
      <c r="N49" s="417"/>
      <c r="O49" s="421"/>
      <c r="P49" s="392"/>
      <c r="Q49" s="392"/>
      <c r="R49" s="395" t="s">
        <v>220</v>
      </c>
      <c r="S49" s="394"/>
      <c r="T49" s="392"/>
      <c r="U49" s="392"/>
    </row>
    <row r="50" spans="1:21" ht="15.75" thickBot="1" x14ac:dyDescent="0.3">
      <c r="R50" s="395" t="s">
        <v>212</v>
      </c>
      <c r="S50" s="422"/>
    </row>
    <row r="51" spans="1:21" ht="15.75" customHeight="1" x14ac:dyDescent="0.25">
      <c r="A51" s="981" t="s">
        <v>214</v>
      </c>
      <c r="B51" s="982"/>
      <c r="C51" s="982"/>
      <c r="D51" s="982"/>
      <c r="E51" s="982"/>
      <c r="F51" s="982"/>
      <c r="G51" s="982"/>
      <c r="H51" s="982"/>
      <c r="I51" s="982"/>
      <c r="J51" s="982"/>
      <c r="K51" s="982"/>
      <c r="L51" s="982"/>
      <c r="M51" s="982"/>
      <c r="N51" s="983"/>
      <c r="R51" s="395" t="s">
        <v>188</v>
      </c>
      <c r="S51" s="422"/>
    </row>
    <row r="52" spans="1:21" ht="15" customHeight="1" x14ac:dyDescent="0.25">
      <c r="A52" s="979" t="s">
        <v>189</v>
      </c>
      <c r="B52" s="980" t="s">
        <v>190</v>
      </c>
      <c r="C52" s="980" t="s">
        <v>191</v>
      </c>
      <c r="D52" s="980" t="s">
        <v>979</v>
      </c>
      <c r="E52" s="980" t="s">
        <v>192</v>
      </c>
      <c r="F52" s="980" t="s">
        <v>193</v>
      </c>
      <c r="G52" s="990" t="s">
        <v>194</v>
      </c>
      <c r="H52" s="990"/>
      <c r="I52" s="990"/>
      <c r="J52" s="980" t="s">
        <v>195</v>
      </c>
      <c r="K52" s="980" t="s">
        <v>978</v>
      </c>
      <c r="L52" s="980" t="s">
        <v>196</v>
      </c>
      <c r="M52" s="980"/>
      <c r="N52" s="1039" t="s">
        <v>980</v>
      </c>
      <c r="Q52" s="395" t="s">
        <v>223</v>
      </c>
      <c r="R52" s="422"/>
    </row>
    <row r="53" spans="1:21" ht="36.75" customHeight="1" x14ac:dyDescent="0.25">
      <c r="A53" s="979"/>
      <c r="B53" s="980"/>
      <c r="C53" s="980"/>
      <c r="D53" s="980"/>
      <c r="E53" s="980"/>
      <c r="F53" s="980"/>
      <c r="G53" s="424" t="s">
        <v>198</v>
      </c>
      <c r="H53" s="425" t="s">
        <v>199</v>
      </c>
      <c r="I53" s="425" t="s">
        <v>200</v>
      </c>
      <c r="J53" s="980"/>
      <c r="K53" s="980"/>
      <c r="L53" s="426" t="s">
        <v>217</v>
      </c>
      <c r="M53" s="426" t="s">
        <v>202</v>
      </c>
      <c r="N53" s="1039"/>
      <c r="R53" s="422"/>
    </row>
    <row r="54" spans="1:21" ht="54.75" customHeight="1" x14ac:dyDescent="0.25">
      <c r="A54" s="446" t="s">
        <v>1691</v>
      </c>
      <c r="B54" s="436" t="s">
        <v>720</v>
      </c>
      <c r="C54" s="499" t="s">
        <v>877</v>
      </c>
      <c r="D54" s="437" t="s">
        <v>211</v>
      </c>
      <c r="E54" s="439"/>
      <c r="F54" s="822">
        <v>9</v>
      </c>
      <c r="G54" s="408">
        <f>+'8.2_MP MA'!AE26</f>
        <v>500000</v>
      </c>
      <c r="H54" s="447">
        <v>1</v>
      </c>
      <c r="I54" s="447">
        <v>0</v>
      </c>
      <c r="J54" s="409" t="str">
        <f>+'8.2_MP MA'!A26</f>
        <v>1.2.7.1</v>
      </c>
      <c r="K54" s="439" t="s">
        <v>203</v>
      </c>
      <c r="L54" s="813" t="s">
        <v>1168</v>
      </c>
      <c r="M54" s="813" t="s">
        <v>1171</v>
      </c>
      <c r="N54" s="448"/>
      <c r="Q54" s="395"/>
      <c r="R54" s="422"/>
    </row>
    <row r="55" spans="1:21" ht="33.75" customHeight="1" x14ac:dyDescent="0.25">
      <c r="A55" s="449" t="s">
        <v>1691</v>
      </c>
      <c r="B55" s="444" t="s">
        <v>799</v>
      </c>
      <c r="C55" s="500" t="s">
        <v>871</v>
      </c>
      <c r="D55" s="438" t="s">
        <v>24</v>
      </c>
      <c r="E55" s="444"/>
      <c r="F55" s="820">
        <v>10</v>
      </c>
      <c r="G55" s="441">
        <f>+'8.2_MP MA'!AE32</f>
        <v>550000</v>
      </c>
      <c r="H55" s="431">
        <v>1</v>
      </c>
      <c r="I55" s="431">
        <v>0</v>
      </c>
      <c r="J55" s="409" t="str">
        <f>+'8.2_MP MA'!A32</f>
        <v>1.2.8.2</v>
      </c>
      <c r="K55" s="444" t="s">
        <v>203</v>
      </c>
      <c r="L55" s="813" t="s">
        <v>1168</v>
      </c>
      <c r="M55" s="813" t="s">
        <v>1169</v>
      </c>
      <c r="N55" s="443" t="s">
        <v>927</v>
      </c>
      <c r="O55" s="392"/>
      <c r="P55" s="392"/>
      <c r="Q55" s="395"/>
      <c r="R55" s="394"/>
      <c r="S55" s="392"/>
      <c r="T55" s="392"/>
    </row>
    <row r="56" spans="1:21" ht="15.75" thickBot="1" x14ac:dyDescent="0.3">
      <c r="A56" s="450"/>
      <c r="B56" s="451"/>
      <c r="C56" s="451"/>
      <c r="D56" s="451"/>
      <c r="E56" s="451"/>
      <c r="F56" s="452" t="s">
        <v>110</v>
      </c>
      <c r="G56" s="453">
        <f>SUM(G54:G55)</f>
        <v>1050000</v>
      </c>
      <c r="H56" s="451"/>
      <c r="I56" s="451"/>
      <c r="J56" s="451"/>
      <c r="K56" s="451"/>
      <c r="L56" s="451"/>
      <c r="M56" s="451"/>
      <c r="N56" s="454"/>
      <c r="R56" s="422"/>
    </row>
    <row r="57" spans="1:21" ht="15.75" thickBot="1" x14ac:dyDescent="0.3">
      <c r="S57" s="422"/>
    </row>
    <row r="58" spans="1:21" ht="15.75" customHeight="1" x14ac:dyDescent="0.25">
      <c r="A58" s="981" t="s">
        <v>221</v>
      </c>
      <c r="B58" s="982"/>
      <c r="C58" s="982"/>
      <c r="D58" s="982"/>
      <c r="E58" s="982"/>
      <c r="F58" s="982"/>
      <c r="G58" s="982"/>
      <c r="H58" s="982"/>
      <c r="I58" s="982"/>
      <c r="J58" s="982"/>
      <c r="K58" s="982"/>
      <c r="L58" s="982"/>
      <c r="M58" s="982"/>
      <c r="N58" s="983"/>
      <c r="S58" s="422"/>
    </row>
    <row r="59" spans="1:21" ht="15" customHeight="1" x14ac:dyDescent="0.25">
      <c r="A59" s="979" t="s">
        <v>189</v>
      </c>
      <c r="B59" s="980" t="s">
        <v>190</v>
      </c>
      <c r="C59" s="980" t="s">
        <v>191</v>
      </c>
      <c r="D59" s="980" t="s">
        <v>979</v>
      </c>
      <c r="E59" s="832"/>
      <c r="F59" s="990" t="s">
        <v>194</v>
      </c>
      <c r="G59" s="990"/>
      <c r="H59" s="990"/>
      <c r="I59" s="423"/>
      <c r="J59" s="980" t="s">
        <v>195</v>
      </c>
      <c r="K59" s="980" t="s">
        <v>978</v>
      </c>
      <c r="L59" s="980" t="s">
        <v>196</v>
      </c>
      <c r="M59" s="980"/>
      <c r="N59" s="1039" t="s">
        <v>980</v>
      </c>
      <c r="R59" s="422"/>
    </row>
    <row r="60" spans="1:21" ht="38.25" x14ac:dyDescent="0.25">
      <c r="A60" s="979"/>
      <c r="B60" s="980"/>
      <c r="C60" s="980"/>
      <c r="D60" s="980"/>
      <c r="E60" s="831" t="s">
        <v>193</v>
      </c>
      <c r="F60" s="426" t="s">
        <v>198</v>
      </c>
      <c r="G60" s="424" t="s">
        <v>199</v>
      </c>
      <c r="H60" s="425" t="s">
        <v>200</v>
      </c>
      <c r="I60" s="425"/>
      <c r="J60" s="980"/>
      <c r="K60" s="980"/>
      <c r="L60" s="426" t="s">
        <v>222</v>
      </c>
      <c r="M60" s="426" t="s">
        <v>202</v>
      </c>
      <c r="N60" s="1039"/>
      <c r="R60" s="422"/>
    </row>
    <row r="61" spans="1:21" ht="21.75" customHeight="1" x14ac:dyDescent="0.25">
      <c r="A61" s="1019" t="s">
        <v>1691</v>
      </c>
      <c r="B61" s="1000" t="s">
        <v>891</v>
      </c>
      <c r="C61" s="499" t="s">
        <v>1097</v>
      </c>
      <c r="D61" s="1000" t="s">
        <v>84</v>
      </c>
      <c r="E61" s="1006">
        <v>11</v>
      </c>
      <c r="F61" s="1041">
        <f>SUM(I61:I64)</f>
        <v>1050000</v>
      </c>
      <c r="G61" s="1031">
        <v>1</v>
      </c>
      <c r="H61" s="1031">
        <v>0</v>
      </c>
      <c r="I61" s="408">
        <f>+'8.2_MP MA'!AE11</f>
        <v>400000</v>
      </c>
      <c r="J61" s="409" t="str">
        <f>+'8.2_MP MA'!A11</f>
        <v>1.2.1.1</v>
      </c>
      <c r="K61" s="1000" t="s">
        <v>203</v>
      </c>
      <c r="L61" s="994" t="s">
        <v>1166</v>
      </c>
      <c r="M61" s="994" t="s">
        <v>1170</v>
      </c>
      <c r="N61" s="1056" t="s">
        <v>931</v>
      </c>
      <c r="Q61" s="395"/>
      <c r="R61" s="422"/>
    </row>
    <row r="62" spans="1:21" ht="33.75" customHeight="1" x14ac:dyDescent="0.25">
      <c r="A62" s="1020"/>
      <c r="B62" s="1001"/>
      <c r="C62" s="499" t="s">
        <v>1098</v>
      </c>
      <c r="D62" s="1001"/>
      <c r="E62" s="998"/>
      <c r="F62" s="1042"/>
      <c r="G62" s="998"/>
      <c r="H62" s="998"/>
      <c r="I62" s="408">
        <f>+'8.2_MP MA'!AE17</f>
        <v>150000</v>
      </c>
      <c r="J62" s="409" t="str">
        <f>+'8.2_MP MA'!A17</f>
        <v>1.2.3.1</v>
      </c>
      <c r="K62" s="1001"/>
      <c r="L62" s="998"/>
      <c r="M62" s="998"/>
      <c r="N62" s="1057"/>
      <c r="Q62" s="395" t="s">
        <v>224</v>
      </c>
      <c r="R62" s="422"/>
    </row>
    <row r="63" spans="1:21" ht="31.5" customHeight="1" x14ac:dyDescent="0.25">
      <c r="A63" s="1020"/>
      <c r="B63" s="1001"/>
      <c r="C63" s="499" t="s">
        <v>1099</v>
      </c>
      <c r="D63" s="1001"/>
      <c r="E63" s="998"/>
      <c r="F63" s="1042"/>
      <c r="G63" s="998"/>
      <c r="H63" s="998"/>
      <c r="I63" s="408">
        <f>+'8.2_MP MA'!AE15</f>
        <v>300000</v>
      </c>
      <c r="J63" s="409" t="str">
        <f>+'8.2_MP MA'!A15</f>
        <v>1.2.2.2</v>
      </c>
      <c r="K63" s="1001"/>
      <c r="L63" s="998"/>
      <c r="M63" s="998"/>
      <c r="N63" s="1057"/>
      <c r="Q63" s="393"/>
      <c r="R63" s="393"/>
    </row>
    <row r="64" spans="1:21" ht="19.5" customHeight="1" x14ac:dyDescent="0.25">
      <c r="A64" s="1021"/>
      <c r="B64" s="1002"/>
      <c r="C64" s="499" t="s">
        <v>1037</v>
      </c>
      <c r="D64" s="1002"/>
      <c r="E64" s="999"/>
      <c r="F64" s="1044"/>
      <c r="G64" s="999"/>
      <c r="H64" s="999"/>
      <c r="I64" s="408">
        <f>+'8.2_MP MA'!AE19</f>
        <v>200000</v>
      </c>
      <c r="J64" s="409" t="str">
        <f>+'8.2_MP MA'!A19</f>
        <v>1.2.4.1</v>
      </c>
      <c r="K64" s="1002"/>
      <c r="L64" s="999"/>
      <c r="M64" s="999"/>
      <c r="N64" s="1058"/>
      <c r="Q64" s="393"/>
      <c r="R64" s="393"/>
    </row>
    <row r="65" spans="1:18" ht="63" customHeight="1" x14ac:dyDescent="0.25">
      <c r="A65" s="455" t="s">
        <v>1691</v>
      </c>
      <c r="B65" s="456" t="s">
        <v>892</v>
      </c>
      <c r="C65" s="498" t="s">
        <v>876</v>
      </c>
      <c r="D65" s="456" t="s">
        <v>786</v>
      </c>
      <c r="E65" s="823">
        <v>12</v>
      </c>
      <c r="F65" s="458">
        <f>+'8.2_MP MA'!AC23</f>
        <v>100000</v>
      </c>
      <c r="G65" s="459">
        <v>1</v>
      </c>
      <c r="H65" s="447">
        <v>0</v>
      </c>
      <c r="I65" s="408"/>
      <c r="J65" s="409" t="str">
        <f>+'8.2_MP MA'!A23</f>
        <v>1.2.6.1</v>
      </c>
      <c r="K65" s="444" t="s">
        <v>203</v>
      </c>
      <c r="L65" s="813" t="s">
        <v>1170</v>
      </c>
      <c r="M65" s="813" t="s">
        <v>1171</v>
      </c>
      <c r="N65" s="443"/>
      <c r="Q65" s="393"/>
      <c r="R65" s="393"/>
    </row>
    <row r="66" spans="1:18" ht="52.5" customHeight="1" x14ac:dyDescent="0.25">
      <c r="A66" s="460" t="s">
        <v>1691</v>
      </c>
      <c r="B66" s="444" t="s">
        <v>788</v>
      </c>
      <c r="C66" s="579" t="s">
        <v>872</v>
      </c>
      <c r="D66" s="444" t="s">
        <v>84</v>
      </c>
      <c r="E66" s="826">
        <v>13</v>
      </c>
      <c r="F66" s="408">
        <f>+'8.2_MP MA'!AE37</f>
        <v>300000</v>
      </c>
      <c r="G66" s="459">
        <v>1</v>
      </c>
      <c r="H66" s="447">
        <v>0</v>
      </c>
      <c r="I66" s="442"/>
      <c r="J66" s="409" t="str">
        <f>+'8.2_MP MA'!A37</f>
        <v>1.2.9.3</v>
      </c>
      <c r="K66" s="444" t="s">
        <v>203</v>
      </c>
      <c r="L66" s="813" t="s">
        <v>1169</v>
      </c>
      <c r="M66" s="813" t="s">
        <v>1172</v>
      </c>
      <c r="N66" s="443"/>
      <c r="Q66" s="393"/>
      <c r="R66" s="393"/>
    </row>
    <row r="67" spans="1:18" ht="60" x14ac:dyDescent="0.25">
      <c r="A67" s="460" t="s">
        <v>1691</v>
      </c>
      <c r="B67" s="444" t="s">
        <v>789</v>
      </c>
      <c r="C67" s="500" t="s">
        <v>872</v>
      </c>
      <c r="D67" s="444" t="s">
        <v>84</v>
      </c>
      <c r="E67" s="824">
        <v>14</v>
      </c>
      <c r="F67" s="408">
        <f>+'8.2_MP MA'!AE35</f>
        <v>400000</v>
      </c>
      <c r="G67" s="459">
        <v>1</v>
      </c>
      <c r="H67" s="447">
        <v>0</v>
      </c>
      <c r="I67" s="442"/>
      <c r="J67" s="409" t="str">
        <f>+'8.2_MP MA'!A35</f>
        <v>1.2.9.1</v>
      </c>
      <c r="K67" s="444" t="s">
        <v>203</v>
      </c>
      <c r="L67" s="813" t="s">
        <v>1166</v>
      </c>
      <c r="M67" s="813" t="s">
        <v>1170</v>
      </c>
      <c r="N67" s="461" t="s">
        <v>931</v>
      </c>
      <c r="Q67" s="393"/>
      <c r="R67" s="393"/>
    </row>
    <row r="68" spans="1:18" ht="60" x14ac:dyDescent="0.25">
      <c r="A68" s="460" t="s">
        <v>1691</v>
      </c>
      <c r="B68" s="444" t="s">
        <v>790</v>
      </c>
      <c r="C68" s="579" t="s">
        <v>872</v>
      </c>
      <c r="D68" s="444" t="s">
        <v>84</v>
      </c>
      <c r="E68" s="826">
        <v>15</v>
      </c>
      <c r="F68" s="408">
        <f>+'8.2_MP MA'!AE36</f>
        <v>300000</v>
      </c>
      <c r="G68" s="459">
        <v>1</v>
      </c>
      <c r="H68" s="447">
        <v>0</v>
      </c>
      <c r="I68" s="442"/>
      <c r="J68" s="409" t="str">
        <f>+'8.2_MP MA'!A36</f>
        <v>1.2.9.2</v>
      </c>
      <c r="K68" s="444" t="s">
        <v>203</v>
      </c>
      <c r="L68" s="813" t="s">
        <v>1166</v>
      </c>
      <c r="M68" s="813" t="s">
        <v>1170</v>
      </c>
      <c r="N68" s="461" t="s">
        <v>931</v>
      </c>
      <c r="Q68" s="393"/>
      <c r="R68" s="393"/>
    </row>
    <row r="69" spans="1:18" ht="53.25" customHeight="1" x14ac:dyDescent="0.25">
      <c r="A69" s="460" t="s">
        <v>1691</v>
      </c>
      <c r="B69" s="444" t="s">
        <v>791</v>
      </c>
      <c r="C69" s="500" t="s">
        <v>873</v>
      </c>
      <c r="D69" s="444" t="s">
        <v>84</v>
      </c>
      <c r="E69" s="826">
        <v>16</v>
      </c>
      <c r="F69" s="408">
        <f>+'8.2_MP MA'!AE39</f>
        <v>300000</v>
      </c>
      <c r="G69" s="459">
        <v>1</v>
      </c>
      <c r="H69" s="447">
        <v>0</v>
      </c>
      <c r="I69" s="442"/>
      <c r="J69" s="409" t="str">
        <f>+'8.2_MP MA'!A39</f>
        <v>1.2.10.1</v>
      </c>
      <c r="K69" s="444" t="s">
        <v>203</v>
      </c>
      <c r="L69" s="813" t="s">
        <v>1166</v>
      </c>
      <c r="M69" s="825" t="s">
        <v>1167</v>
      </c>
      <c r="N69" s="461" t="s">
        <v>931</v>
      </c>
      <c r="Q69" s="393"/>
      <c r="R69" s="393"/>
    </row>
    <row r="70" spans="1:18" x14ac:dyDescent="0.25">
      <c r="A70" s="1018" t="s">
        <v>1691</v>
      </c>
      <c r="B70" s="1016" t="s">
        <v>785</v>
      </c>
      <c r="C70" s="1007" t="s">
        <v>926</v>
      </c>
      <c r="D70" s="1033" t="s">
        <v>84</v>
      </c>
      <c r="E70" s="1006">
        <v>17</v>
      </c>
      <c r="F70" s="1041">
        <f>SUM(I70:I82)</f>
        <v>822753.8</v>
      </c>
      <c r="G70" s="1025">
        <v>1</v>
      </c>
      <c r="H70" s="1031">
        <v>0</v>
      </c>
      <c r="I70" s="408">
        <f>+'8.2_MP MA'!AE55/2</f>
        <v>287692.24</v>
      </c>
      <c r="J70" s="409" t="str">
        <f>+'8.2_MP MA'!A55</f>
        <v>3.1.4.1.4</v>
      </c>
      <c r="K70" s="1033" t="s">
        <v>203</v>
      </c>
      <c r="L70" s="994" t="s">
        <v>1170</v>
      </c>
      <c r="M70" s="994" t="s">
        <v>1171</v>
      </c>
      <c r="N70" s="1027" t="s">
        <v>931</v>
      </c>
      <c r="Q70" s="393"/>
      <c r="R70" s="393"/>
    </row>
    <row r="71" spans="1:18" x14ac:dyDescent="0.25">
      <c r="A71" s="1008"/>
      <c r="B71" s="1017"/>
      <c r="C71" s="1008"/>
      <c r="D71" s="1034"/>
      <c r="E71" s="998"/>
      <c r="F71" s="1042"/>
      <c r="G71" s="1026"/>
      <c r="H71" s="1032"/>
      <c r="I71" s="408">
        <f>+'8.2_MP MA'!AE61/2</f>
        <v>96461.56</v>
      </c>
      <c r="J71" s="409" t="str">
        <f>+'8.2_MP MA'!A61</f>
        <v>3.1.4.2.3</v>
      </c>
      <c r="K71" s="1034"/>
      <c r="L71" s="995"/>
      <c r="M71" s="995"/>
      <c r="N71" s="1028"/>
      <c r="Q71" s="393"/>
      <c r="R71" s="393"/>
    </row>
    <row r="72" spans="1:18" x14ac:dyDescent="0.25">
      <c r="A72" s="1008"/>
      <c r="B72" s="1017"/>
      <c r="C72" s="1008"/>
      <c r="D72" s="1034"/>
      <c r="E72" s="998"/>
      <c r="F72" s="1042"/>
      <c r="G72" s="1026"/>
      <c r="H72" s="1032"/>
      <c r="I72" s="408">
        <f>+'8.2_MP MA'!AE68/2</f>
        <v>210000</v>
      </c>
      <c r="J72" s="409" t="str">
        <f>+'8.2_MP MA'!A68</f>
        <v>3.1.5.2</v>
      </c>
      <c r="K72" s="1034"/>
      <c r="L72" s="995"/>
      <c r="M72" s="995"/>
      <c r="N72" s="1028"/>
      <c r="Q72" s="393"/>
      <c r="R72" s="393"/>
    </row>
    <row r="73" spans="1:18" x14ac:dyDescent="0.25">
      <c r="A73" s="1008"/>
      <c r="B73" s="1017"/>
      <c r="C73" s="1009"/>
      <c r="D73" s="1034"/>
      <c r="E73" s="998"/>
      <c r="F73" s="1042"/>
      <c r="G73" s="1026"/>
      <c r="H73" s="1032"/>
      <c r="I73" s="408">
        <f>+'8.2_MP MA'!AE75/2</f>
        <v>110000</v>
      </c>
      <c r="J73" s="409" t="str">
        <f>+'8.2_MP MA'!A75</f>
        <v>3.3.6.6</v>
      </c>
      <c r="K73" s="1034"/>
      <c r="L73" s="995"/>
      <c r="M73" s="995"/>
      <c r="N73" s="1028"/>
      <c r="Q73" s="393"/>
      <c r="R73" s="393"/>
    </row>
    <row r="74" spans="1:18" x14ac:dyDescent="0.25">
      <c r="A74" s="1008"/>
      <c r="B74" s="1017"/>
      <c r="C74" s="1007" t="s">
        <v>984</v>
      </c>
      <c r="D74" s="1034"/>
      <c r="E74" s="998"/>
      <c r="F74" s="1042"/>
      <c r="G74" s="1026"/>
      <c r="H74" s="1032"/>
      <c r="I74" s="408">
        <f>+'8.2_MP MA'!AE88/2</f>
        <v>7400</v>
      </c>
      <c r="J74" s="409" t="str">
        <f>+'8.2_MP MA'!A88</f>
        <v>3.2.3.1.4</v>
      </c>
      <c r="K74" s="1034"/>
      <c r="L74" s="995"/>
      <c r="M74" s="995"/>
      <c r="N74" s="1028"/>
      <c r="Q74" s="393"/>
      <c r="R74" s="393"/>
    </row>
    <row r="75" spans="1:18" x14ac:dyDescent="0.25">
      <c r="A75" s="1008"/>
      <c r="B75" s="1017"/>
      <c r="C75" s="1008"/>
      <c r="D75" s="1034"/>
      <c r="E75" s="998"/>
      <c r="F75" s="1042"/>
      <c r="G75" s="1026"/>
      <c r="H75" s="1032"/>
      <c r="I75" s="408">
        <f>+'8.2_MP MA'!AE97/2</f>
        <v>17800</v>
      </c>
      <c r="J75" s="409" t="str">
        <f>+'8.2_MP MA'!A97</f>
        <v>3.2.3.2.4</v>
      </c>
      <c r="K75" s="1034"/>
      <c r="L75" s="995"/>
      <c r="M75" s="995"/>
      <c r="N75" s="1028"/>
      <c r="Q75" s="393"/>
      <c r="R75" s="393"/>
    </row>
    <row r="76" spans="1:18" x14ac:dyDescent="0.25">
      <c r="A76" s="1008"/>
      <c r="B76" s="1017"/>
      <c r="C76" s="1008"/>
      <c r="D76" s="1034"/>
      <c r="E76" s="998"/>
      <c r="F76" s="1042"/>
      <c r="G76" s="1026"/>
      <c r="H76" s="1032"/>
      <c r="I76" s="408">
        <f>+'8.2_MP MA'!AE108/2</f>
        <v>11000</v>
      </c>
      <c r="J76" s="409" t="str">
        <f>+'8.2_MP MA'!A108</f>
        <v>3.2.5.3</v>
      </c>
      <c r="K76" s="1034"/>
      <c r="L76" s="995"/>
      <c r="M76" s="995"/>
      <c r="N76" s="1028"/>
      <c r="Q76" s="393"/>
      <c r="R76" s="393"/>
    </row>
    <row r="77" spans="1:18" x14ac:dyDescent="0.25">
      <c r="A77" s="1008"/>
      <c r="B77" s="1017"/>
      <c r="C77" s="1008"/>
      <c r="D77" s="1034"/>
      <c r="E77" s="998"/>
      <c r="F77" s="1042"/>
      <c r="G77" s="1026"/>
      <c r="H77" s="1032"/>
      <c r="I77" s="408">
        <f>+'8.2_MP MA'!AE117/2</f>
        <v>12400</v>
      </c>
      <c r="J77" s="409" t="str">
        <f>+'8.2_MP MA'!A117</f>
        <v>3.2.6.4</v>
      </c>
      <c r="K77" s="1034"/>
      <c r="L77" s="995"/>
      <c r="M77" s="995"/>
      <c r="N77" s="1028"/>
      <c r="Q77" s="393"/>
      <c r="R77" s="393"/>
    </row>
    <row r="78" spans="1:18" x14ac:dyDescent="0.25">
      <c r="A78" s="1008"/>
      <c r="B78" s="1017"/>
      <c r="C78" s="1009"/>
      <c r="D78" s="1034"/>
      <c r="E78" s="998"/>
      <c r="F78" s="1042"/>
      <c r="G78" s="1026"/>
      <c r="H78" s="1032"/>
      <c r="I78" s="408">
        <f>+'8.2_MP MA'!AE123/2</f>
        <v>11000</v>
      </c>
      <c r="J78" s="409" t="str">
        <f>+'8.2_MP MA'!A123</f>
        <v>3.2.7.3</v>
      </c>
      <c r="K78" s="1034"/>
      <c r="L78" s="995"/>
      <c r="M78" s="995"/>
      <c r="N78" s="1028"/>
      <c r="Q78" s="393"/>
      <c r="R78" s="393"/>
    </row>
    <row r="79" spans="1:18" x14ac:dyDescent="0.25">
      <c r="A79" s="1008"/>
      <c r="B79" s="1017"/>
      <c r="C79" s="1007" t="s">
        <v>983</v>
      </c>
      <c r="D79" s="1034"/>
      <c r="E79" s="998"/>
      <c r="F79" s="1042"/>
      <c r="G79" s="1026"/>
      <c r="H79" s="1032"/>
      <c r="I79" s="408">
        <f>+'8.2_MP MA'!AE136/2</f>
        <v>18600</v>
      </c>
      <c r="J79" s="409" t="str">
        <f>+'8.2_MP MA'!A136</f>
        <v>3.3.1.4</v>
      </c>
      <c r="K79" s="1034"/>
      <c r="L79" s="995"/>
      <c r="M79" s="995"/>
      <c r="N79" s="1028"/>
      <c r="Q79" s="393"/>
      <c r="R79" s="393"/>
    </row>
    <row r="80" spans="1:18" x14ac:dyDescent="0.25">
      <c r="A80" s="1008"/>
      <c r="B80" s="1017"/>
      <c r="C80" s="1008"/>
      <c r="D80" s="1034"/>
      <c r="E80" s="998"/>
      <c r="F80" s="1042"/>
      <c r="G80" s="1026"/>
      <c r="H80" s="1032"/>
      <c r="I80" s="408">
        <f>+'8.2_MP MA'!AE143/2</f>
        <v>21200</v>
      </c>
      <c r="J80" s="409" t="str">
        <f>+'8.2_MP MA'!A143</f>
        <v>3.3.3.4</v>
      </c>
      <c r="K80" s="1034"/>
      <c r="L80" s="995"/>
      <c r="M80" s="995"/>
      <c r="N80" s="1028"/>
      <c r="Q80" s="393"/>
      <c r="R80" s="393"/>
    </row>
    <row r="81" spans="1:19" x14ac:dyDescent="0.25">
      <c r="A81" s="1008"/>
      <c r="B81" s="1017"/>
      <c r="C81" s="1008"/>
      <c r="D81" s="1034"/>
      <c r="E81" s="998"/>
      <c r="F81" s="1042"/>
      <c r="G81" s="1026"/>
      <c r="H81" s="1032"/>
      <c r="I81" s="408">
        <f>+'8.2_MP MA'!AE152/2</f>
        <v>9200</v>
      </c>
      <c r="J81" s="414" t="str">
        <f>+'8.2_MP MA'!A152</f>
        <v>3.3.5.1.4</v>
      </c>
      <c r="K81" s="1034"/>
      <c r="L81" s="995"/>
      <c r="M81" s="995"/>
      <c r="N81" s="1028"/>
      <c r="Q81" s="393"/>
      <c r="R81" s="393"/>
    </row>
    <row r="82" spans="1:19" x14ac:dyDescent="0.25">
      <c r="A82" s="1008"/>
      <c r="B82" s="1017"/>
      <c r="C82" s="1008"/>
      <c r="D82" s="1034"/>
      <c r="E82" s="998"/>
      <c r="F82" s="1042"/>
      <c r="G82" s="1026"/>
      <c r="H82" s="1032"/>
      <c r="I82" s="408">
        <f>+'8.2_MP MA'!AE159/2</f>
        <v>10000</v>
      </c>
      <c r="J82" s="414" t="str">
        <f>+'8.2_MP MA'!A159</f>
        <v>3.3.5.2.3</v>
      </c>
      <c r="K82" s="1034"/>
      <c r="L82" s="995"/>
      <c r="M82" s="995"/>
      <c r="N82" s="1029"/>
      <c r="Q82" s="393"/>
      <c r="R82" s="393"/>
    </row>
    <row r="83" spans="1:19" ht="39" customHeight="1" x14ac:dyDescent="0.25">
      <c r="A83" s="462" t="s">
        <v>1691</v>
      </c>
      <c r="B83" s="468" t="s">
        <v>722</v>
      </c>
      <c r="C83" s="440" t="s">
        <v>265</v>
      </c>
      <c r="D83" s="463" t="s">
        <v>84</v>
      </c>
      <c r="E83" s="820">
        <v>18</v>
      </c>
      <c r="F83" s="408">
        <f>+'8.2_MP MA'!Z179</f>
        <v>200000</v>
      </c>
      <c r="G83" s="459">
        <v>1</v>
      </c>
      <c r="H83" s="447">
        <v>0</v>
      </c>
      <c r="I83" s="442"/>
      <c r="J83" s="409" t="str">
        <f>+'8.2_MP MA'!A179</f>
        <v>4.2.1</v>
      </c>
      <c r="K83" s="464" t="s">
        <v>203</v>
      </c>
      <c r="L83" s="812" t="s">
        <v>1173</v>
      </c>
      <c r="M83" s="812" t="s">
        <v>1169</v>
      </c>
      <c r="N83" s="443"/>
      <c r="Q83" s="393"/>
      <c r="R83" s="393"/>
    </row>
    <row r="84" spans="1:19" ht="39" customHeight="1" x14ac:dyDescent="0.25">
      <c r="A84" s="462" t="s">
        <v>1691</v>
      </c>
      <c r="B84" s="111" t="s">
        <v>1112</v>
      </c>
      <c r="C84" s="756" t="s">
        <v>984</v>
      </c>
      <c r="D84" s="753" t="s">
        <v>84</v>
      </c>
      <c r="E84" s="820">
        <v>19</v>
      </c>
      <c r="F84" s="408">
        <f>+'8.2_MP MA'!Z104</f>
        <v>715000</v>
      </c>
      <c r="G84" s="754">
        <v>1</v>
      </c>
      <c r="H84" s="755">
        <v>0</v>
      </c>
      <c r="I84" s="442"/>
      <c r="J84" s="757" t="str">
        <f>+'8.2_MP MA'!A104</f>
        <v>3.2.4.6</v>
      </c>
      <c r="K84" s="758" t="s">
        <v>203</v>
      </c>
      <c r="L84" s="825" t="s">
        <v>1173</v>
      </c>
      <c r="M84" s="825" t="s">
        <v>1171</v>
      </c>
      <c r="N84" s="443"/>
      <c r="Q84" s="393"/>
      <c r="R84" s="393"/>
    </row>
    <row r="85" spans="1:19" ht="13.5" customHeight="1" thickBot="1" x14ac:dyDescent="0.3">
      <c r="A85" s="416"/>
      <c r="B85" s="417"/>
      <c r="C85" s="417"/>
      <c r="D85" s="417"/>
      <c r="E85" s="418" t="s">
        <v>721</v>
      </c>
      <c r="F85" s="453">
        <f>SUM(F61:F84)</f>
        <v>4187753.8</v>
      </c>
      <c r="G85" s="465"/>
      <c r="H85" s="420"/>
      <c r="I85" s="420"/>
      <c r="J85" s="420"/>
      <c r="K85" s="417"/>
      <c r="L85" s="417"/>
      <c r="M85" s="417"/>
      <c r="N85" s="421"/>
      <c r="Q85" s="466" t="s">
        <v>225</v>
      </c>
      <c r="R85" s="466" t="s">
        <v>226</v>
      </c>
    </row>
    <row r="86" spans="1:19" ht="15.75" thickBot="1" x14ac:dyDescent="0.3">
      <c r="R86" s="466" t="s">
        <v>227</v>
      </c>
      <c r="S86" s="466" t="s">
        <v>226</v>
      </c>
    </row>
    <row r="87" spans="1:19" ht="15.75" x14ac:dyDescent="0.25">
      <c r="A87" s="987" t="s">
        <v>228</v>
      </c>
      <c r="B87" s="988"/>
      <c r="C87" s="988"/>
      <c r="D87" s="988"/>
      <c r="E87" s="988"/>
      <c r="F87" s="988"/>
      <c r="G87" s="988"/>
      <c r="H87" s="988"/>
      <c r="I87" s="988"/>
      <c r="J87" s="988"/>
      <c r="K87" s="988"/>
      <c r="L87" s="988"/>
      <c r="M87" s="988"/>
      <c r="N87" s="988"/>
      <c r="O87" s="989"/>
      <c r="R87" s="466" t="s">
        <v>229</v>
      </c>
      <c r="S87" s="466" t="s">
        <v>226</v>
      </c>
    </row>
    <row r="88" spans="1:19" ht="15" customHeight="1" x14ac:dyDescent="0.25">
      <c r="A88" s="979" t="s">
        <v>189</v>
      </c>
      <c r="B88" s="980" t="s">
        <v>190</v>
      </c>
      <c r="C88" s="980" t="s">
        <v>191</v>
      </c>
      <c r="D88" s="980" t="s">
        <v>979</v>
      </c>
      <c r="E88" s="980" t="s">
        <v>193</v>
      </c>
      <c r="F88" s="990" t="s">
        <v>194</v>
      </c>
      <c r="G88" s="990"/>
      <c r="H88" s="990"/>
      <c r="I88" s="991" t="s">
        <v>230</v>
      </c>
      <c r="J88" s="425"/>
      <c r="K88" s="980" t="s">
        <v>195</v>
      </c>
      <c r="L88" s="996" t="s">
        <v>982</v>
      </c>
      <c r="M88" s="980" t="s">
        <v>196</v>
      </c>
      <c r="N88" s="980"/>
      <c r="O88" s="1039" t="s">
        <v>980</v>
      </c>
      <c r="R88" s="466" t="s">
        <v>225</v>
      </c>
      <c r="S88" s="466" t="s">
        <v>231</v>
      </c>
    </row>
    <row r="89" spans="1:19" ht="52.5" customHeight="1" x14ac:dyDescent="0.25">
      <c r="A89" s="979"/>
      <c r="B89" s="980"/>
      <c r="C89" s="980"/>
      <c r="D89" s="980"/>
      <c r="E89" s="980"/>
      <c r="F89" s="426" t="s">
        <v>198</v>
      </c>
      <c r="G89" s="424" t="s">
        <v>199</v>
      </c>
      <c r="H89" s="425" t="s">
        <v>200</v>
      </c>
      <c r="I89" s="991"/>
      <c r="J89" s="425"/>
      <c r="K89" s="980"/>
      <c r="L89" s="996"/>
      <c r="M89" s="426" t="s">
        <v>232</v>
      </c>
      <c r="N89" s="426" t="s">
        <v>233</v>
      </c>
      <c r="O89" s="1039"/>
      <c r="R89" s="466" t="s">
        <v>227</v>
      </c>
      <c r="S89" s="466" t="s">
        <v>231</v>
      </c>
    </row>
    <row r="90" spans="1:19" ht="39" customHeight="1" x14ac:dyDescent="0.25">
      <c r="A90" s="467" t="s">
        <v>1691</v>
      </c>
      <c r="B90" s="468" t="s">
        <v>817</v>
      </c>
      <c r="C90" s="498" t="s">
        <v>1097</v>
      </c>
      <c r="D90" s="821" t="s">
        <v>188</v>
      </c>
      <c r="E90" s="824">
        <v>20</v>
      </c>
      <c r="F90" s="469">
        <f>+'8.2_MP MA'!AE12</f>
        <v>144000</v>
      </c>
      <c r="G90" s="470">
        <v>1</v>
      </c>
      <c r="H90" s="470">
        <v>0</v>
      </c>
      <c r="I90" s="471"/>
      <c r="J90" s="471"/>
      <c r="K90" s="407" t="str">
        <f>+'8.2_MP MA'!A12</f>
        <v>1.2.1.2</v>
      </c>
      <c r="L90" s="471" t="s">
        <v>203</v>
      </c>
      <c r="M90" s="812" t="s">
        <v>1173</v>
      </c>
      <c r="N90" s="812" t="s">
        <v>1174</v>
      </c>
      <c r="O90" s="472"/>
      <c r="R90" s="466"/>
      <c r="S90" s="466"/>
    </row>
    <row r="91" spans="1:19" ht="39" customHeight="1" x14ac:dyDescent="0.25">
      <c r="A91" s="467" t="s">
        <v>1691</v>
      </c>
      <c r="B91" s="468" t="s">
        <v>819</v>
      </c>
      <c r="C91" s="498" t="s">
        <v>877</v>
      </c>
      <c r="D91" s="821" t="s">
        <v>188</v>
      </c>
      <c r="E91" s="824">
        <v>21</v>
      </c>
      <c r="F91" s="469">
        <f>+'8.2_MP MA'!AE28</f>
        <v>192000</v>
      </c>
      <c r="G91" s="470">
        <v>1</v>
      </c>
      <c r="H91" s="470">
        <v>0</v>
      </c>
      <c r="I91" s="471"/>
      <c r="J91" s="471"/>
      <c r="K91" s="407" t="str">
        <f>+'8.2_MP MA'!A28</f>
        <v>1.2.7.3</v>
      </c>
      <c r="L91" s="471" t="s">
        <v>203</v>
      </c>
      <c r="M91" s="813" t="s">
        <v>1173</v>
      </c>
      <c r="N91" s="813" t="s">
        <v>1174</v>
      </c>
      <c r="O91" s="472"/>
      <c r="R91" s="466"/>
      <c r="S91" s="466"/>
    </row>
    <row r="92" spans="1:19" ht="39" customHeight="1" x14ac:dyDescent="0.25">
      <c r="A92" s="467" t="s">
        <v>1691</v>
      </c>
      <c r="B92" s="468" t="s">
        <v>878</v>
      </c>
      <c r="C92" s="1006" t="s">
        <v>264</v>
      </c>
      <c r="D92" s="821" t="s">
        <v>188</v>
      </c>
      <c r="E92" s="824">
        <v>22</v>
      </c>
      <c r="F92" s="469">
        <f>+'8.2_MP MA'!AE163</f>
        <v>240000</v>
      </c>
      <c r="G92" s="470">
        <v>0</v>
      </c>
      <c r="H92" s="470">
        <v>1</v>
      </c>
      <c r="I92" s="471"/>
      <c r="J92" s="471"/>
      <c r="K92" s="407" t="str">
        <f>+'8.2_MP MA'!A163</f>
        <v>4.1.1</v>
      </c>
      <c r="L92" s="471" t="s">
        <v>203</v>
      </c>
      <c r="M92" s="825" t="s">
        <v>1175</v>
      </c>
      <c r="N92" s="825" t="s">
        <v>1176</v>
      </c>
      <c r="O92" s="472"/>
      <c r="R92" s="466"/>
      <c r="S92" s="466"/>
    </row>
    <row r="93" spans="1:19" ht="27" customHeight="1" x14ac:dyDescent="0.25">
      <c r="A93" s="467" t="s">
        <v>1691</v>
      </c>
      <c r="B93" s="468" t="s">
        <v>879</v>
      </c>
      <c r="C93" s="998"/>
      <c r="D93" s="821" t="s">
        <v>188</v>
      </c>
      <c r="E93" s="824">
        <v>23</v>
      </c>
      <c r="F93" s="469">
        <f>+'8.2_MP MA'!AE164</f>
        <v>168000</v>
      </c>
      <c r="G93" s="470">
        <v>0</v>
      </c>
      <c r="H93" s="470">
        <v>1</v>
      </c>
      <c r="I93" s="471"/>
      <c r="J93" s="471"/>
      <c r="K93" s="406" t="str">
        <f>+'8.2_MP MA'!A164</f>
        <v>4.1.2</v>
      </c>
      <c r="L93" s="471" t="s">
        <v>203</v>
      </c>
      <c r="M93" s="825" t="s">
        <v>1175</v>
      </c>
      <c r="N93" s="825" t="s">
        <v>1176</v>
      </c>
      <c r="O93" s="472"/>
      <c r="Q93" s="493">
        <f>+F90+F91+F92+F93+F94+F95+F96+F97+F99+F100</f>
        <v>1694400</v>
      </c>
      <c r="R93" s="466"/>
      <c r="S93" s="466"/>
    </row>
    <row r="94" spans="1:19" ht="26.25" customHeight="1" x14ac:dyDescent="0.25">
      <c r="A94" s="467" t="s">
        <v>1691</v>
      </c>
      <c r="B94" s="468" t="s">
        <v>880</v>
      </c>
      <c r="C94" s="998"/>
      <c r="D94" s="821" t="s">
        <v>188</v>
      </c>
      <c r="E94" s="824">
        <v>24</v>
      </c>
      <c r="F94" s="469">
        <f>+'8.2_MP MA'!AE165</f>
        <v>168000</v>
      </c>
      <c r="G94" s="470">
        <v>0</v>
      </c>
      <c r="H94" s="470">
        <v>1</v>
      </c>
      <c r="I94" s="471"/>
      <c r="J94" s="471"/>
      <c r="K94" s="407" t="str">
        <f>+'8.2_MP MA'!A165</f>
        <v>4.1.3</v>
      </c>
      <c r="L94" s="471" t="s">
        <v>203</v>
      </c>
      <c r="M94" s="825" t="s">
        <v>1175</v>
      </c>
      <c r="N94" s="825" t="s">
        <v>1176</v>
      </c>
      <c r="O94" s="472"/>
      <c r="R94" s="466"/>
      <c r="S94" s="466"/>
    </row>
    <row r="95" spans="1:19" ht="27" customHeight="1" x14ac:dyDescent="0.25">
      <c r="A95" s="467" t="s">
        <v>1691</v>
      </c>
      <c r="B95" s="468" t="s">
        <v>881</v>
      </c>
      <c r="C95" s="998"/>
      <c r="D95" s="821" t="s">
        <v>188</v>
      </c>
      <c r="E95" s="824">
        <v>25</v>
      </c>
      <c r="F95" s="469">
        <f>+'8.2_MP MA'!AE166</f>
        <v>150000</v>
      </c>
      <c r="G95" s="470">
        <v>0</v>
      </c>
      <c r="H95" s="470">
        <v>1</v>
      </c>
      <c r="I95" s="471"/>
      <c r="J95" s="471"/>
      <c r="K95" s="407" t="str">
        <f>+'8.2_MP MA'!A166</f>
        <v>4.1.4</v>
      </c>
      <c r="L95" s="471" t="s">
        <v>203</v>
      </c>
      <c r="M95" s="825" t="s">
        <v>1175</v>
      </c>
      <c r="N95" s="825" t="s">
        <v>1176</v>
      </c>
      <c r="O95" s="472"/>
      <c r="R95" s="466"/>
      <c r="S95" s="466"/>
    </row>
    <row r="96" spans="1:19" ht="25.5" customHeight="1" x14ac:dyDescent="0.25">
      <c r="A96" s="467" t="s">
        <v>1691</v>
      </c>
      <c r="B96" s="468" t="s">
        <v>882</v>
      </c>
      <c r="C96" s="998"/>
      <c r="D96" s="821" t="s">
        <v>188</v>
      </c>
      <c r="E96" s="824">
        <v>26</v>
      </c>
      <c r="F96" s="469">
        <f>+'8.2_MP MA'!AE167</f>
        <v>180000</v>
      </c>
      <c r="G96" s="470">
        <v>0</v>
      </c>
      <c r="H96" s="470">
        <v>1</v>
      </c>
      <c r="I96" s="471"/>
      <c r="J96" s="471"/>
      <c r="K96" s="407" t="str">
        <f>+'8.2_MP MA'!A167</f>
        <v>4.1.5</v>
      </c>
      <c r="L96" s="471" t="s">
        <v>203</v>
      </c>
      <c r="M96" s="812" t="s">
        <v>1184</v>
      </c>
      <c r="N96" s="812" t="s">
        <v>1176</v>
      </c>
      <c r="O96" s="472"/>
      <c r="R96" s="466"/>
      <c r="S96" s="466"/>
    </row>
    <row r="97" spans="1:19" ht="25.5" customHeight="1" x14ac:dyDescent="0.25">
      <c r="A97" s="1019" t="s">
        <v>1691</v>
      </c>
      <c r="B97" s="1000" t="s">
        <v>883</v>
      </c>
      <c r="C97" s="998"/>
      <c r="D97" s="821" t="s">
        <v>188</v>
      </c>
      <c r="E97" s="1006">
        <v>27</v>
      </c>
      <c r="F97" s="1063">
        <f>SUM(J97:J98)</f>
        <v>183600</v>
      </c>
      <c r="G97" s="470">
        <v>0</v>
      </c>
      <c r="H97" s="1025">
        <v>1</v>
      </c>
      <c r="I97" s="1006"/>
      <c r="J97" s="469">
        <f>+'8.2_MP MA'!AE173</f>
        <v>104400</v>
      </c>
      <c r="K97" s="407" t="str">
        <f>+'8.2_MP MA'!A173</f>
        <v>4.1.9.1</v>
      </c>
      <c r="L97" s="1000" t="s">
        <v>203</v>
      </c>
      <c r="M97" s="994" t="s">
        <v>1175</v>
      </c>
      <c r="N97" s="994" t="s">
        <v>1176</v>
      </c>
      <c r="O97" s="1010"/>
      <c r="R97" s="466"/>
      <c r="S97" s="466"/>
    </row>
    <row r="98" spans="1:19" ht="25.5" customHeight="1" x14ac:dyDescent="0.25">
      <c r="A98" s="1021"/>
      <c r="B98" s="1002"/>
      <c r="C98" s="998"/>
      <c r="D98" s="821" t="s">
        <v>188</v>
      </c>
      <c r="E98" s="999"/>
      <c r="F98" s="1064"/>
      <c r="G98" s="470">
        <v>0</v>
      </c>
      <c r="H98" s="1030"/>
      <c r="I98" s="999"/>
      <c r="J98" s="469">
        <f>+'8.2_MP MA'!AE174</f>
        <v>79200</v>
      </c>
      <c r="K98" s="407" t="str">
        <f>+'8.2_MP MA'!A174</f>
        <v>4.1.9.2</v>
      </c>
      <c r="L98" s="1002"/>
      <c r="M98" s="1062"/>
      <c r="N98" s="1062"/>
      <c r="O98" s="1022"/>
      <c r="R98" s="466"/>
      <c r="S98" s="466"/>
    </row>
    <row r="99" spans="1:19" ht="25.5" customHeight="1" x14ac:dyDescent="0.25">
      <c r="A99" s="467" t="s">
        <v>1691</v>
      </c>
      <c r="B99" s="468" t="s">
        <v>884</v>
      </c>
      <c r="C99" s="998"/>
      <c r="D99" s="821" t="s">
        <v>188</v>
      </c>
      <c r="E99" s="824">
        <v>28</v>
      </c>
      <c r="F99" s="469">
        <f>+'8.2_MP MA'!AE175</f>
        <v>52800</v>
      </c>
      <c r="G99" s="470">
        <v>0</v>
      </c>
      <c r="H99" s="470">
        <v>1</v>
      </c>
      <c r="I99" s="471"/>
      <c r="J99" s="471"/>
      <c r="K99" s="407" t="str">
        <f>+'8.2_MP MA'!A175</f>
        <v>4.1.9.3</v>
      </c>
      <c r="L99" s="471" t="s">
        <v>203</v>
      </c>
      <c r="M99" s="825" t="s">
        <v>1175</v>
      </c>
      <c r="N99" s="825" t="s">
        <v>1176</v>
      </c>
      <c r="O99" s="472"/>
      <c r="R99" s="466"/>
      <c r="S99" s="466"/>
    </row>
    <row r="100" spans="1:19" ht="30.75" customHeight="1" x14ac:dyDescent="0.25">
      <c r="A100" s="467" t="s">
        <v>1691</v>
      </c>
      <c r="B100" s="468" t="s">
        <v>885</v>
      </c>
      <c r="C100" s="999"/>
      <c r="D100" s="821" t="s">
        <v>188</v>
      </c>
      <c r="E100" s="824">
        <v>29</v>
      </c>
      <c r="F100" s="469">
        <f>+'8.2_MP MA'!AE168</f>
        <v>216000</v>
      </c>
      <c r="G100" s="470">
        <v>0</v>
      </c>
      <c r="H100" s="470">
        <v>1</v>
      </c>
      <c r="I100" s="471"/>
      <c r="J100" s="471"/>
      <c r="K100" s="407" t="str">
        <f>+'8.2_MP MA'!A168</f>
        <v>4.1.6</v>
      </c>
      <c r="L100" s="471" t="s">
        <v>203</v>
      </c>
      <c r="M100" s="812" t="s">
        <v>1176</v>
      </c>
      <c r="N100" s="812" t="s">
        <v>1180</v>
      </c>
      <c r="O100" s="828" t="s">
        <v>890</v>
      </c>
      <c r="R100" s="466"/>
      <c r="S100" s="466"/>
    </row>
    <row r="101" spans="1:19" ht="30" customHeight="1" x14ac:dyDescent="0.25">
      <c r="A101" s="467" t="s">
        <v>1691</v>
      </c>
      <c r="B101" s="468" t="s">
        <v>886</v>
      </c>
      <c r="C101" s="1015" t="s">
        <v>266</v>
      </c>
      <c r="D101" s="440" t="s">
        <v>245</v>
      </c>
      <c r="E101" s="824">
        <v>30</v>
      </c>
      <c r="F101" s="469">
        <f>+'8.2_MP MA'!AE181</f>
        <v>50000</v>
      </c>
      <c r="G101" s="470">
        <v>1</v>
      </c>
      <c r="H101" s="470">
        <v>0</v>
      </c>
      <c r="I101" s="471"/>
      <c r="J101" s="471"/>
      <c r="K101" s="407" t="str">
        <f>+'8.2_MP MA'!A181</f>
        <v>4.3.1</v>
      </c>
      <c r="L101" s="471" t="s">
        <v>203</v>
      </c>
      <c r="M101" s="812" t="s">
        <v>1177</v>
      </c>
      <c r="N101" s="812" t="s">
        <v>1178</v>
      </c>
      <c r="O101" s="472"/>
      <c r="R101" s="466"/>
      <c r="S101" s="466"/>
    </row>
    <row r="102" spans="1:19" ht="33" customHeight="1" x14ac:dyDescent="0.25">
      <c r="A102" s="467" t="s">
        <v>1691</v>
      </c>
      <c r="B102" s="468" t="s">
        <v>887</v>
      </c>
      <c r="C102" s="1015"/>
      <c r="D102" s="440" t="s">
        <v>245</v>
      </c>
      <c r="E102" s="824">
        <v>31</v>
      </c>
      <c r="F102" s="469">
        <f>+'8.2_MP MA'!AE182</f>
        <v>75000</v>
      </c>
      <c r="G102" s="470">
        <v>1</v>
      </c>
      <c r="H102" s="470">
        <v>0</v>
      </c>
      <c r="I102" s="471"/>
      <c r="J102" s="471"/>
      <c r="K102" s="407" t="str">
        <f>+'8.2_MP MA'!A182</f>
        <v>4.3.2</v>
      </c>
      <c r="L102" s="471" t="s">
        <v>203</v>
      </c>
      <c r="M102" s="812" t="s">
        <v>1179</v>
      </c>
      <c r="N102" s="812" t="s">
        <v>1183</v>
      </c>
      <c r="O102" s="472"/>
      <c r="R102" s="466"/>
      <c r="S102" s="466"/>
    </row>
    <row r="103" spans="1:19" ht="15" customHeight="1" x14ac:dyDescent="0.25">
      <c r="A103" s="1000" t="s">
        <v>1691</v>
      </c>
      <c r="B103" s="1000" t="s">
        <v>787</v>
      </c>
      <c r="C103" s="1007" t="s">
        <v>926</v>
      </c>
      <c r="D103" s="1006" t="s">
        <v>245</v>
      </c>
      <c r="E103" s="1006">
        <v>32</v>
      </c>
      <c r="F103" s="1041">
        <f>SUM(J103:J115)</f>
        <v>822753.8</v>
      </c>
      <c r="G103" s="1025">
        <v>1</v>
      </c>
      <c r="H103" s="1025">
        <v>0</v>
      </c>
      <c r="I103" s="1006" t="s">
        <v>795</v>
      </c>
      <c r="J103" s="473">
        <f>+'8.2_MP MA'!AE55/2</f>
        <v>287692.24</v>
      </c>
      <c r="K103" s="409" t="s">
        <v>761</v>
      </c>
      <c r="L103" s="1000" t="s">
        <v>203</v>
      </c>
      <c r="M103" s="994" t="s">
        <v>1180</v>
      </c>
      <c r="N103" s="994" t="s">
        <v>1181</v>
      </c>
      <c r="O103" s="1040" t="s">
        <v>890</v>
      </c>
      <c r="R103" s="466"/>
      <c r="S103" s="466"/>
    </row>
    <row r="104" spans="1:19" x14ac:dyDescent="0.25">
      <c r="A104" s="1001"/>
      <c r="B104" s="1001"/>
      <c r="C104" s="1008"/>
      <c r="D104" s="998"/>
      <c r="E104" s="998"/>
      <c r="F104" s="998"/>
      <c r="G104" s="1026"/>
      <c r="H104" s="1026"/>
      <c r="I104" s="998"/>
      <c r="J104" s="473">
        <f>+'8.2_MP MA'!AE61/2</f>
        <v>96461.56</v>
      </c>
      <c r="K104" s="409" t="s">
        <v>763</v>
      </c>
      <c r="L104" s="1001"/>
      <c r="M104" s="998"/>
      <c r="N104" s="998"/>
      <c r="O104" s="1036"/>
      <c r="R104" s="466"/>
      <c r="S104" s="466"/>
    </row>
    <row r="105" spans="1:19" x14ac:dyDescent="0.25">
      <c r="A105" s="1001"/>
      <c r="B105" s="1001"/>
      <c r="C105" s="1008"/>
      <c r="D105" s="998"/>
      <c r="E105" s="998"/>
      <c r="F105" s="998"/>
      <c r="G105" s="1026"/>
      <c r="H105" s="1026"/>
      <c r="I105" s="998"/>
      <c r="J105" s="473">
        <f>+'8.2_MP MA'!AE68/2</f>
        <v>210000</v>
      </c>
      <c r="K105" s="409" t="s">
        <v>715</v>
      </c>
      <c r="L105" s="1001"/>
      <c r="M105" s="998"/>
      <c r="N105" s="998"/>
      <c r="O105" s="1036"/>
      <c r="R105" s="466"/>
      <c r="S105" s="466"/>
    </row>
    <row r="106" spans="1:19" x14ac:dyDescent="0.25">
      <c r="A106" s="1001"/>
      <c r="B106" s="1001"/>
      <c r="C106" s="1009"/>
      <c r="D106" s="998"/>
      <c r="E106" s="998"/>
      <c r="F106" s="998"/>
      <c r="G106" s="1026"/>
      <c r="H106" s="1026"/>
      <c r="I106" s="998"/>
      <c r="J106" s="473">
        <f>+'8.2_MP MA'!AE75/2</f>
        <v>110000</v>
      </c>
      <c r="K106" s="409" t="s">
        <v>765</v>
      </c>
      <c r="L106" s="1001"/>
      <c r="M106" s="998"/>
      <c r="N106" s="998"/>
      <c r="O106" s="1036"/>
      <c r="R106" s="466"/>
      <c r="S106" s="466"/>
    </row>
    <row r="107" spans="1:19" x14ac:dyDescent="0.25">
      <c r="A107" s="1001"/>
      <c r="B107" s="1001"/>
      <c r="C107" s="1007" t="s">
        <v>984</v>
      </c>
      <c r="D107" s="998"/>
      <c r="E107" s="998"/>
      <c r="F107" s="998"/>
      <c r="G107" s="1026"/>
      <c r="H107" s="1026"/>
      <c r="I107" s="998"/>
      <c r="J107" s="473">
        <f>+'8.2_MP MA'!AE88/2</f>
        <v>7400</v>
      </c>
      <c r="K107" s="409" t="s">
        <v>767</v>
      </c>
      <c r="L107" s="1001"/>
      <c r="M107" s="998"/>
      <c r="N107" s="998"/>
      <c r="O107" s="1036"/>
      <c r="R107" s="466"/>
      <c r="S107" s="466"/>
    </row>
    <row r="108" spans="1:19" x14ac:dyDescent="0.25">
      <c r="A108" s="1001"/>
      <c r="B108" s="1001"/>
      <c r="C108" s="1008"/>
      <c r="D108" s="998"/>
      <c r="E108" s="998"/>
      <c r="F108" s="998"/>
      <c r="G108" s="1026"/>
      <c r="H108" s="1026"/>
      <c r="I108" s="998"/>
      <c r="J108" s="473">
        <f>+'8.2_MP MA'!AE97/2</f>
        <v>17800</v>
      </c>
      <c r="K108" s="409" t="s">
        <v>768</v>
      </c>
      <c r="L108" s="1001"/>
      <c r="M108" s="998"/>
      <c r="N108" s="998"/>
      <c r="O108" s="1036"/>
      <c r="R108" s="466"/>
      <c r="S108" s="466"/>
    </row>
    <row r="109" spans="1:19" x14ac:dyDescent="0.25">
      <c r="A109" s="1001"/>
      <c r="B109" s="1001"/>
      <c r="C109" s="1008"/>
      <c r="D109" s="998"/>
      <c r="E109" s="998"/>
      <c r="F109" s="998"/>
      <c r="G109" s="1026"/>
      <c r="H109" s="1026"/>
      <c r="I109" s="998"/>
      <c r="J109" s="473">
        <f>+'8.2_MP MA'!AE108/2</f>
        <v>11000</v>
      </c>
      <c r="K109" s="409" t="s">
        <v>764</v>
      </c>
      <c r="L109" s="1001"/>
      <c r="M109" s="998"/>
      <c r="N109" s="998"/>
      <c r="O109" s="1036"/>
      <c r="R109" s="466"/>
      <c r="S109" s="466"/>
    </row>
    <row r="110" spans="1:19" x14ac:dyDescent="0.25">
      <c r="A110" s="1001"/>
      <c r="B110" s="1001"/>
      <c r="C110" s="1008"/>
      <c r="D110" s="998"/>
      <c r="E110" s="998"/>
      <c r="F110" s="998"/>
      <c r="G110" s="1026"/>
      <c r="H110" s="1026"/>
      <c r="I110" s="998"/>
      <c r="J110" s="473">
        <f>+'8.2_MP MA'!AE117/2</f>
        <v>12400</v>
      </c>
      <c r="K110" s="409" t="s">
        <v>783</v>
      </c>
      <c r="L110" s="1001"/>
      <c r="M110" s="998"/>
      <c r="N110" s="998"/>
      <c r="O110" s="1036"/>
      <c r="R110" s="466"/>
      <c r="S110" s="466"/>
    </row>
    <row r="111" spans="1:19" x14ac:dyDescent="0.25">
      <c r="A111" s="1001"/>
      <c r="B111" s="1001"/>
      <c r="C111" s="1009"/>
      <c r="D111" s="998"/>
      <c r="E111" s="998"/>
      <c r="F111" s="998"/>
      <c r="G111" s="1026"/>
      <c r="H111" s="1026"/>
      <c r="I111" s="998"/>
      <c r="J111" s="473">
        <f>+'8.2_MP MA'!AE123/2</f>
        <v>11000</v>
      </c>
      <c r="K111" s="409" t="s">
        <v>769</v>
      </c>
      <c r="L111" s="1001"/>
      <c r="M111" s="998"/>
      <c r="N111" s="998"/>
      <c r="O111" s="1036"/>
      <c r="R111" s="466"/>
      <c r="S111" s="466"/>
    </row>
    <row r="112" spans="1:19" x14ac:dyDescent="0.25">
      <c r="A112" s="1001"/>
      <c r="B112" s="1001"/>
      <c r="C112" s="1007" t="s">
        <v>983</v>
      </c>
      <c r="D112" s="998"/>
      <c r="E112" s="998"/>
      <c r="F112" s="998"/>
      <c r="G112" s="1026"/>
      <c r="H112" s="1026"/>
      <c r="I112" s="998"/>
      <c r="J112" s="473">
        <f>+'8.2_MP MA'!AE136/2</f>
        <v>18600</v>
      </c>
      <c r="K112" s="409" t="s">
        <v>709</v>
      </c>
      <c r="L112" s="1001"/>
      <c r="M112" s="998"/>
      <c r="N112" s="998"/>
      <c r="O112" s="1036"/>
      <c r="R112" s="466"/>
      <c r="S112" s="466"/>
    </row>
    <row r="113" spans="1:19" x14ac:dyDescent="0.25">
      <c r="A113" s="1001"/>
      <c r="B113" s="1001"/>
      <c r="C113" s="1008"/>
      <c r="D113" s="998"/>
      <c r="E113" s="998"/>
      <c r="F113" s="998"/>
      <c r="G113" s="1026"/>
      <c r="H113" s="1026"/>
      <c r="I113" s="998"/>
      <c r="J113" s="473">
        <f>+'8.2_MP MA'!AE143/2</f>
        <v>21200</v>
      </c>
      <c r="K113" s="409" t="s">
        <v>782</v>
      </c>
      <c r="L113" s="1001"/>
      <c r="M113" s="998"/>
      <c r="N113" s="998"/>
      <c r="O113" s="1036"/>
      <c r="R113" s="466"/>
      <c r="S113" s="466"/>
    </row>
    <row r="114" spans="1:19" x14ac:dyDescent="0.25">
      <c r="A114" s="1001"/>
      <c r="B114" s="1001"/>
      <c r="C114" s="1008"/>
      <c r="D114" s="998"/>
      <c r="E114" s="998"/>
      <c r="F114" s="998"/>
      <c r="G114" s="1026"/>
      <c r="H114" s="1026"/>
      <c r="I114" s="998"/>
      <c r="J114" s="473">
        <f>+'8.2_MP MA'!AE152/2</f>
        <v>9200</v>
      </c>
      <c r="K114" s="414" t="s">
        <v>703</v>
      </c>
      <c r="L114" s="1001"/>
      <c r="M114" s="998"/>
      <c r="N114" s="998"/>
      <c r="O114" s="1036"/>
      <c r="R114" s="466"/>
      <c r="S114" s="466"/>
    </row>
    <row r="115" spans="1:19" x14ac:dyDescent="0.25">
      <c r="A115" s="1001"/>
      <c r="B115" s="1001"/>
      <c r="C115" s="1008"/>
      <c r="D115" s="998"/>
      <c r="E115" s="998"/>
      <c r="F115" s="998"/>
      <c r="G115" s="1026"/>
      <c r="H115" s="1026"/>
      <c r="I115" s="998"/>
      <c r="J115" s="473">
        <f>+'8.2_MP MA'!AE159/2</f>
        <v>10000</v>
      </c>
      <c r="K115" s="414" t="s">
        <v>784</v>
      </c>
      <c r="L115" s="1001"/>
      <c r="M115" s="998"/>
      <c r="N115" s="998"/>
      <c r="O115" s="1055"/>
      <c r="R115" s="466"/>
      <c r="S115" s="466"/>
    </row>
    <row r="116" spans="1:19" ht="25.5" x14ac:dyDescent="0.25">
      <c r="A116" s="474" t="s">
        <v>1691</v>
      </c>
      <c r="B116" s="468" t="s">
        <v>812</v>
      </c>
      <c r="C116" s="434" t="s">
        <v>266</v>
      </c>
      <c r="D116" s="434" t="s">
        <v>245</v>
      </c>
      <c r="E116" s="824">
        <v>33</v>
      </c>
      <c r="F116" s="475">
        <f>+'8.2_MP MA'!AE183</f>
        <v>100000</v>
      </c>
      <c r="G116" s="470">
        <v>1</v>
      </c>
      <c r="H116" s="470">
        <v>0</v>
      </c>
      <c r="I116" s="434"/>
      <c r="J116" s="405"/>
      <c r="K116" s="476" t="str">
        <f>+'8.2_MP MA'!A183</f>
        <v>4.3.3</v>
      </c>
      <c r="L116" s="468" t="s">
        <v>203</v>
      </c>
      <c r="M116" s="812" t="s">
        <v>1179</v>
      </c>
      <c r="N116" s="812" t="s">
        <v>1183</v>
      </c>
      <c r="O116" s="477"/>
      <c r="R116" s="466"/>
      <c r="S116" s="466"/>
    </row>
    <row r="117" spans="1:19" ht="25.5" x14ac:dyDescent="0.25">
      <c r="A117" s="474" t="s">
        <v>1691</v>
      </c>
      <c r="B117" s="468" t="s">
        <v>813</v>
      </c>
      <c r="C117" s="498" t="s">
        <v>871</v>
      </c>
      <c r="D117" s="434" t="s">
        <v>245</v>
      </c>
      <c r="E117" s="824">
        <v>34</v>
      </c>
      <c r="F117" s="475">
        <f>+'8.2_MP MA'!AE31</f>
        <v>50000</v>
      </c>
      <c r="G117" s="470">
        <v>1</v>
      </c>
      <c r="H117" s="470">
        <v>0</v>
      </c>
      <c r="I117" s="434"/>
      <c r="J117" s="405"/>
      <c r="K117" s="476" t="str">
        <f>+'8.2_MP MA'!A31</f>
        <v>1.2.8.1</v>
      </c>
      <c r="L117" s="468" t="s">
        <v>203</v>
      </c>
      <c r="M117" s="813" t="s">
        <v>1173</v>
      </c>
      <c r="N117" s="813" t="s">
        <v>1174</v>
      </c>
      <c r="O117" s="477"/>
      <c r="R117" s="466"/>
      <c r="S117" s="466"/>
    </row>
    <row r="118" spans="1:19" ht="38.25" x14ac:dyDescent="0.25">
      <c r="A118" s="478" t="s">
        <v>1691</v>
      </c>
      <c r="B118" s="456" t="s">
        <v>792</v>
      </c>
      <c r="C118" s="457" t="s">
        <v>264</v>
      </c>
      <c r="D118" s="830" t="s">
        <v>188</v>
      </c>
      <c r="E118" s="823">
        <v>35</v>
      </c>
      <c r="F118" s="479">
        <f>+'8.2_MP MA'!AE169</f>
        <v>30000</v>
      </c>
      <c r="G118" s="480">
        <v>0</v>
      </c>
      <c r="H118" s="480">
        <v>1</v>
      </c>
      <c r="I118" s="457"/>
      <c r="J118" s="481"/>
      <c r="K118" s="482" t="str">
        <f>+'8.2_MP MA'!A169</f>
        <v>4.1.7</v>
      </c>
      <c r="L118" s="456" t="s">
        <v>203</v>
      </c>
      <c r="M118" s="812" t="s">
        <v>1176</v>
      </c>
      <c r="N118" s="812" t="s">
        <v>1182</v>
      </c>
      <c r="O118" s="483"/>
      <c r="R118" s="466"/>
      <c r="S118" s="466"/>
    </row>
    <row r="119" spans="1:19" ht="15.75" thickBot="1" x14ac:dyDescent="0.3">
      <c r="A119" s="450"/>
      <c r="B119" s="451"/>
      <c r="C119" s="451"/>
      <c r="D119" s="451"/>
      <c r="E119" s="759" t="s">
        <v>721</v>
      </c>
      <c r="F119" s="453">
        <f>SUM(F90:F118)</f>
        <v>2822153.8</v>
      </c>
      <c r="G119" s="451"/>
      <c r="H119" s="451"/>
      <c r="I119" s="451"/>
      <c r="J119" s="451"/>
      <c r="K119" s="451"/>
      <c r="L119" s="451"/>
      <c r="M119" s="451"/>
      <c r="N119" s="451"/>
      <c r="O119" s="454"/>
      <c r="R119" s="466" t="s">
        <v>234</v>
      </c>
      <c r="S119" s="466" t="s">
        <v>235</v>
      </c>
    </row>
    <row r="120" spans="1:19" ht="15.75" thickBot="1" x14ac:dyDescent="0.3">
      <c r="R120" s="466" t="s">
        <v>236</v>
      </c>
      <c r="S120" s="466" t="s">
        <v>235</v>
      </c>
    </row>
    <row r="121" spans="1:19" ht="15.75" customHeight="1" x14ac:dyDescent="0.25">
      <c r="A121" s="987" t="s">
        <v>237</v>
      </c>
      <c r="B121" s="988"/>
      <c r="C121" s="988"/>
      <c r="D121" s="988"/>
      <c r="E121" s="988"/>
      <c r="F121" s="988"/>
      <c r="G121" s="988"/>
      <c r="H121" s="988"/>
      <c r="I121" s="988"/>
      <c r="J121" s="988"/>
      <c r="K121" s="988"/>
      <c r="L121" s="988"/>
      <c r="M121" s="988"/>
      <c r="N121" s="988"/>
      <c r="O121" s="989"/>
      <c r="R121" s="466" t="s">
        <v>238</v>
      </c>
      <c r="S121" s="466" t="s">
        <v>235</v>
      </c>
    </row>
    <row r="122" spans="1:19" ht="15" customHeight="1" x14ac:dyDescent="0.25">
      <c r="A122" s="979" t="s">
        <v>189</v>
      </c>
      <c r="B122" s="980" t="s">
        <v>190</v>
      </c>
      <c r="C122" s="980" t="s">
        <v>191</v>
      </c>
      <c r="D122" s="980" t="s">
        <v>979</v>
      </c>
      <c r="E122" s="1061"/>
      <c r="F122" s="1061"/>
      <c r="G122" s="990" t="s">
        <v>194</v>
      </c>
      <c r="H122" s="990"/>
      <c r="I122" s="990"/>
      <c r="J122" s="423"/>
      <c r="K122" s="980" t="s">
        <v>195</v>
      </c>
      <c r="L122" s="980" t="s">
        <v>978</v>
      </c>
      <c r="M122" s="980" t="s">
        <v>196</v>
      </c>
      <c r="N122" s="980"/>
      <c r="O122" s="1039" t="s">
        <v>980</v>
      </c>
      <c r="R122" s="466"/>
      <c r="S122" s="466" t="s">
        <v>239</v>
      </c>
    </row>
    <row r="123" spans="1:19" ht="53.25" customHeight="1" x14ac:dyDescent="0.25">
      <c r="A123" s="979"/>
      <c r="B123" s="980"/>
      <c r="C123" s="980"/>
      <c r="D123" s="980"/>
      <c r="E123" s="980" t="s">
        <v>193</v>
      </c>
      <c r="F123" s="980"/>
      <c r="G123" s="426" t="s">
        <v>198</v>
      </c>
      <c r="H123" s="424" t="s">
        <v>199</v>
      </c>
      <c r="I123" s="425" t="s">
        <v>200</v>
      </c>
      <c r="J123" s="425"/>
      <c r="K123" s="980"/>
      <c r="L123" s="980"/>
      <c r="M123" s="426" t="s">
        <v>222</v>
      </c>
      <c r="N123" s="426" t="s">
        <v>202</v>
      </c>
      <c r="O123" s="1039"/>
      <c r="R123" s="466"/>
      <c r="S123" s="466" t="s">
        <v>239</v>
      </c>
    </row>
    <row r="124" spans="1:19" x14ac:dyDescent="0.25">
      <c r="A124" s="427"/>
      <c r="B124" s="428"/>
      <c r="C124" s="428"/>
      <c r="D124" s="428"/>
      <c r="E124" s="1059"/>
      <c r="F124" s="1060"/>
      <c r="G124" s="428"/>
      <c r="H124" s="484"/>
      <c r="I124" s="432"/>
      <c r="J124" s="432"/>
      <c r="K124" s="432"/>
      <c r="L124" s="428"/>
      <c r="M124" s="428"/>
      <c r="N124" s="428"/>
      <c r="O124" s="433"/>
      <c r="R124" s="393"/>
      <c r="S124" s="393"/>
    </row>
    <row r="125" spans="1:19" ht="15.75" thickBot="1" x14ac:dyDescent="0.3">
      <c r="A125" s="485"/>
      <c r="B125" s="485"/>
      <c r="C125" s="485"/>
      <c r="D125" s="485"/>
      <c r="E125" s="485"/>
      <c r="F125" s="485"/>
      <c r="G125" s="485"/>
      <c r="H125" s="486"/>
      <c r="I125" s="487"/>
      <c r="J125" s="487"/>
      <c r="K125" s="487"/>
      <c r="L125" s="485"/>
      <c r="M125" s="485"/>
      <c r="N125" s="485"/>
      <c r="O125" s="485"/>
      <c r="R125" s="466"/>
      <c r="S125" s="466"/>
    </row>
    <row r="126" spans="1:19" ht="15.75" customHeight="1" x14ac:dyDescent="0.25">
      <c r="A126" s="987" t="s">
        <v>932</v>
      </c>
      <c r="B126" s="988"/>
      <c r="C126" s="988"/>
      <c r="D126" s="988"/>
      <c r="E126" s="988"/>
      <c r="F126" s="988"/>
      <c r="G126" s="988"/>
      <c r="H126" s="988"/>
      <c r="I126" s="988"/>
      <c r="J126" s="988"/>
      <c r="K126" s="988"/>
      <c r="L126" s="988"/>
      <c r="M126" s="988"/>
      <c r="N126" s="989"/>
      <c r="Q126" s="466"/>
      <c r="R126" s="466" t="s">
        <v>226</v>
      </c>
    </row>
    <row r="127" spans="1:19" ht="15" customHeight="1" x14ac:dyDescent="0.25">
      <c r="A127" s="979" t="s">
        <v>189</v>
      </c>
      <c r="B127" s="980" t="s">
        <v>240</v>
      </c>
      <c r="C127" s="980" t="s">
        <v>191</v>
      </c>
      <c r="D127" s="980"/>
      <c r="E127" s="980" t="s">
        <v>193</v>
      </c>
      <c r="F127" s="980"/>
      <c r="G127" s="990" t="s">
        <v>194</v>
      </c>
      <c r="H127" s="990"/>
      <c r="I127" s="990"/>
      <c r="J127" s="980" t="s">
        <v>195</v>
      </c>
      <c r="K127" s="991" t="s">
        <v>241</v>
      </c>
      <c r="L127" s="980" t="s">
        <v>196</v>
      </c>
      <c r="M127" s="980"/>
      <c r="N127" s="992" t="s">
        <v>242</v>
      </c>
      <c r="Q127" s="466"/>
      <c r="R127" s="466" t="s">
        <v>226</v>
      </c>
    </row>
    <row r="128" spans="1:19" ht="51" x14ac:dyDescent="0.25">
      <c r="A128" s="979"/>
      <c r="B128" s="980"/>
      <c r="C128" s="980"/>
      <c r="D128" s="980"/>
      <c r="E128" s="980"/>
      <c r="F128" s="980"/>
      <c r="G128" s="426" t="s">
        <v>198</v>
      </c>
      <c r="H128" s="426" t="s">
        <v>199</v>
      </c>
      <c r="I128" s="424" t="s">
        <v>200</v>
      </c>
      <c r="J128" s="980"/>
      <c r="K128" s="991"/>
      <c r="L128" s="426" t="s">
        <v>243</v>
      </c>
      <c r="M128" s="426" t="s">
        <v>244</v>
      </c>
      <c r="N128" s="993"/>
      <c r="Q128" s="466"/>
      <c r="R128" s="466" t="s">
        <v>226</v>
      </c>
    </row>
    <row r="129" spans="1:19" ht="66" customHeight="1" x14ac:dyDescent="0.25">
      <c r="A129" s="478" t="s">
        <v>1691</v>
      </c>
      <c r="B129" s="428" t="s">
        <v>935</v>
      </c>
      <c r="C129" s="984" t="s">
        <v>1099</v>
      </c>
      <c r="D129" s="985"/>
      <c r="E129" s="985">
        <v>36</v>
      </c>
      <c r="F129" s="985"/>
      <c r="G129" s="405">
        <f>+'8.2_MP MA'!AE14</f>
        <v>480000</v>
      </c>
      <c r="H129" s="470">
        <v>1</v>
      </c>
      <c r="I129" s="470">
        <v>0</v>
      </c>
      <c r="J129" s="407" t="str">
        <f>+'8.2_MP MA'!A14</f>
        <v>1.2.2.1</v>
      </c>
      <c r="K129" s="432" t="s">
        <v>796</v>
      </c>
      <c r="L129" s="429" t="s">
        <v>928</v>
      </c>
      <c r="M129" s="428"/>
      <c r="N129" s="433"/>
      <c r="Q129" s="393"/>
      <c r="R129" s="393"/>
    </row>
    <row r="130" spans="1:19" ht="12.75" customHeight="1" thickBot="1" x14ac:dyDescent="0.3">
      <c r="A130" s="416"/>
      <c r="B130" s="417"/>
      <c r="C130" s="986"/>
      <c r="D130" s="986"/>
      <c r="E130" s="986"/>
      <c r="F130" s="986"/>
      <c r="G130" s="488">
        <f>SUM(G129)</f>
        <v>480000</v>
      </c>
      <c r="H130" s="417"/>
      <c r="I130" s="465"/>
      <c r="J130" s="420"/>
      <c r="K130" s="420"/>
      <c r="L130" s="417"/>
      <c r="M130" s="417"/>
      <c r="N130" s="421"/>
      <c r="Q130" s="466"/>
      <c r="R130" s="466" t="s">
        <v>231</v>
      </c>
    </row>
    <row r="131" spans="1:19" x14ac:dyDescent="0.25">
      <c r="R131" s="393"/>
      <c r="S131" s="466" t="s">
        <v>231</v>
      </c>
    </row>
    <row r="132" spans="1:19" x14ac:dyDescent="0.25">
      <c r="A132" s="400"/>
      <c r="B132" s="489" t="s">
        <v>723</v>
      </c>
      <c r="C132" s="490">
        <f>+G36+G49+G56+F85+F119+G130</f>
        <v>34663750.600000001</v>
      </c>
      <c r="R132" s="393"/>
      <c r="S132" s="466"/>
    </row>
    <row r="133" spans="1:19" x14ac:dyDescent="0.25">
      <c r="A133" s="400"/>
      <c r="B133" s="400"/>
      <c r="C133" s="400"/>
      <c r="R133" s="393"/>
      <c r="S133" s="393"/>
    </row>
    <row r="134" spans="1:19" ht="21.75" customHeight="1" x14ac:dyDescent="0.25">
      <c r="B134" s="491" t="s">
        <v>938</v>
      </c>
      <c r="C134" s="491" t="s">
        <v>937</v>
      </c>
      <c r="R134" s="466" t="s">
        <v>238</v>
      </c>
      <c r="S134" s="393"/>
    </row>
    <row r="135" spans="1:19" x14ac:dyDescent="0.25">
      <c r="B135" s="492" t="s">
        <v>723</v>
      </c>
      <c r="C135" s="510">
        <f>+C132</f>
        <v>34663750.600000001</v>
      </c>
      <c r="R135" s="422"/>
      <c r="S135" s="422"/>
    </row>
    <row r="136" spans="1:19" x14ac:dyDescent="0.25">
      <c r="B136" s="492" t="s">
        <v>724</v>
      </c>
      <c r="C136" s="493">
        <f>+'8.2_MP MA'!AE241</f>
        <v>32336249.399999999</v>
      </c>
      <c r="D136" s="493"/>
      <c r="R136" s="422"/>
      <c r="S136" s="422"/>
    </row>
    <row r="137" spans="1:19" x14ac:dyDescent="0.25">
      <c r="B137" s="494" t="s">
        <v>725</v>
      </c>
      <c r="C137" s="533">
        <f>+C135+C136</f>
        <v>67000000</v>
      </c>
      <c r="R137" s="395" t="s">
        <v>220</v>
      </c>
      <c r="S137" s="393"/>
    </row>
    <row r="138" spans="1:19" x14ac:dyDescent="0.25">
      <c r="C138" s="829"/>
      <c r="R138" s="395" t="s">
        <v>212</v>
      </c>
      <c r="S138" s="393"/>
    </row>
    <row r="139" spans="1:19" x14ac:dyDescent="0.25">
      <c r="C139" s="493"/>
      <c r="R139" s="395" t="s">
        <v>245</v>
      </c>
      <c r="S139" s="393"/>
    </row>
    <row r="140" spans="1:19" x14ac:dyDescent="0.25">
      <c r="R140" s="395" t="s">
        <v>188</v>
      </c>
      <c r="S140" s="422"/>
    </row>
  </sheetData>
  <mergeCells count="205">
    <mergeCell ref="D103:D115"/>
    <mergeCell ref="E103:E115"/>
    <mergeCell ref="F103:F115"/>
    <mergeCell ref="G103:G115"/>
    <mergeCell ref="C103:C106"/>
    <mergeCell ref="C107:C111"/>
    <mergeCell ref="C112:C115"/>
    <mergeCell ref="B97:B98"/>
    <mergeCell ref="A97:A98"/>
    <mergeCell ref="E97:E98"/>
    <mergeCell ref="F97:F98"/>
    <mergeCell ref="O122:O123"/>
    <mergeCell ref="E123:F123"/>
    <mergeCell ref="G122:I122"/>
    <mergeCell ref="A88:A89"/>
    <mergeCell ref="B88:B89"/>
    <mergeCell ref="A87:O87"/>
    <mergeCell ref="H103:H115"/>
    <mergeCell ref="I103:I115"/>
    <mergeCell ref="O103:O115"/>
    <mergeCell ref="L103:L115"/>
    <mergeCell ref="M103:M115"/>
    <mergeCell ref="N103:N115"/>
    <mergeCell ref="C101:C102"/>
    <mergeCell ref="C88:C89"/>
    <mergeCell ref="D88:D89"/>
    <mergeCell ref="A121:O121"/>
    <mergeCell ref="O88:O89"/>
    <mergeCell ref="D122:D123"/>
    <mergeCell ref="A122:A123"/>
    <mergeCell ref="B122:B123"/>
    <mergeCell ref="C122:C123"/>
    <mergeCell ref="C92:C100"/>
    <mergeCell ref="B103:B115"/>
    <mergeCell ref="A103:A115"/>
    <mergeCell ref="E124:F124"/>
    <mergeCell ref="E122:F122"/>
    <mergeCell ref="K122:K123"/>
    <mergeCell ref="L122:L123"/>
    <mergeCell ref="M122:N122"/>
    <mergeCell ref="F70:F82"/>
    <mergeCell ref="E70:E82"/>
    <mergeCell ref="L97:L98"/>
    <mergeCell ref="K70:K82"/>
    <mergeCell ref="I97:I98"/>
    <mergeCell ref="M97:M98"/>
    <mergeCell ref="N97:N98"/>
    <mergeCell ref="O7:O11"/>
    <mergeCell ref="D7:D11"/>
    <mergeCell ref="G7:G11"/>
    <mergeCell ref="E39:E40"/>
    <mergeCell ref="F39:F40"/>
    <mergeCell ref="G39:I39"/>
    <mergeCell ref="K39:K40"/>
    <mergeCell ref="L39:L40"/>
    <mergeCell ref="L61:L64"/>
    <mergeCell ref="M61:M64"/>
    <mergeCell ref="N61:N64"/>
    <mergeCell ref="N52:N53"/>
    <mergeCell ref="L52:M52"/>
    <mergeCell ref="G61:G64"/>
    <mergeCell ref="K61:K64"/>
    <mergeCell ref="D61:D64"/>
    <mergeCell ref="E61:E64"/>
    <mergeCell ref="F61:F64"/>
    <mergeCell ref="A58:N58"/>
    <mergeCell ref="N59:N60"/>
    <mergeCell ref="B61:B64"/>
    <mergeCell ref="C52:C53"/>
    <mergeCell ref="A7:A11"/>
    <mergeCell ref="C7:C11"/>
    <mergeCell ref="H12:H19"/>
    <mergeCell ref="F7:F11"/>
    <mergeCell ref="H7:H11"/>
    <mergeCell ref="I7:I11"/>
    <mergeCell ref="B7:B11"/>
    <mergeCell ref="N12:N19"/>
    <mergeCell ref="L7:L11"/>
    <mergeCell ref="E7:E11"/>
    <mergeCell ref="I12:I19"/>
    <mergeCell ref="C12:C19"/>
    <mergeCell ref="A12:A19"/>
    <mergeCell ref="G12:G19"/>
    <mergeCell ref="L12:L19"/>
    <mergeCell ref="M12:M19"/>
    <mergeCell ref="D12:D19"/>
    <mergeCell ref="M7:M11"/>
    <mergeCell ref="N7:N11"/>
    <mergeCell ref="A3:O3"/>
    <mergeCell ref="A4:O4"/>
    <mergeCell ref="A5:A6"/>
    <mergeCell ref="B5:B6"/>
    <mergeCell ref="C5:C6"/>
    <mergeCell ref="D5:D6"/>
    <mergeCell ref="E5:E6"/>
    <mergeCell ref="F5:F6"/>
    <mergeCell ref="G5:I5"/>
    <mergeCell ref="K5:K6"/>
    <mergeCell ref="M5:N5"/>
    <mergeCell ref="O5:O6"/>
    <mergeCell ref="L5:L6"/>
    <mergeCell ref="B12:B19"/>
    <mergeCell ref="O12:O19"/>
    <mergeCell ref="E12:E19"/>
    <mergeCell ref="F12:F19"/>
    <mergeCell ref="M39:N39"/>
    <mergeCell ref="A38:O38"/>
    <mergeCell ref="O20:O26"/>
    <mergeCell ref="G20:G26"/>
    <mergeCell ref="H20:H26"/>
    <mergeCell ref="I20:I26"/>
    <mergeCell ref="C20:C26"/>
    <mergeCell ref="C39:C40"/>
    <mergeCell ref="D39:D40"/>
    <mergeCell ref="L20:L26"/>
    <mergeCell ref="M20:M26"/>
    <mergeCell ref="B20:B26"/>
    <mergeCell ref="O39:O40"/>
    <mergeCell ref="A20:A26"/>
    <mergeCell ref="M27:M35"/>
    <mergeCell ref="N27:N35"/>
    <mergeCell ref="O27:O35"/>
    <mergeCell ref="L27:L35"/>
    <mergeCell ref="G27:G35"/>
    <mergeCell ref="H27:H35"/>
    <mergeCell ref="I27:I35"/>
    <mergeCell ref="N20:N26"/>
    <mergeCell ref="B27:B35"/>
    <mergeCell ref="C27:C30"/>
    <mergeCell ref="O97:O98"/>
    <mergeCell ref="G42:G46"/>
    <mergeCell ref="H42:H46"/>
    <mergeCell ref="I42:I46"/>
    <mergeCell ref="D52:D53"/>
    <mergeCell ref="E52:E53"/>
    <mergeCell ref="F52:F53"/>
    <mergeCell ref="G52:I52"/>
    <mergeCell ref="J52:J53"/>
    <mergeCell ref="K52:K53"/>
    <mergeCell ref="N70:N82"/>
    <mergeCell ref="H97:H98"/>
    <mergeCell ref="G70:G82"/>
    <mergeCell ref="H70:H82"/>
    <mergeCell ref="M88:N88"/>
    <mergeCell ref="H61:H64"/>
    <mergeCell ref="F88:H88"/>
    <mergeCell ref="I88:I89"/>
    <mergeCell ref="D59:D60"/>
    <mergeCell ref="F59:H59"/>
    <mergeCell ref="J59:J60"/>
    <mergeCell ref="K59:K60"/>
    <mergeCell ref="D70:D82"/>
    <mergeCell ref="A59:A60"/>
    <mergeCell ref="B59:B60"/>
    <mergeCell ref="C59:C60"/>
    <mergeCell ref="C70:C73"/>
    <mergeCell ref="C74:C78"/>
    <mergeCell ref="L42:L46"/>
    <mergeCell ref="M42:M46"/>
    <mergeCell ref="N42:N46"/>
    <mergeCell ref="O42:O46"/>
    <mergeCell ref="B42:B46"/>
    <mergeCell ref="A42:A46"/>
    <mergeCell ref="D42:D46"/>
    <mergeCell ref="E42:E46"/>
    <mergeCell ref="F42:F46"/>
    <mergeCell ref="C43:C45"/>
    <mergeCell ref="B70:B82"/>
    <mergeCell ref="A70:A82"/>
    <mergeCell ref="C79:C82"/>
    <mergeCell ref="B52:B53"/>
    <mergeCell ref="A61:A64"/>
    <mergeCell ref="C31:C32"/>
    <mergeCell ref="C33:C35"/>
    <mergeCell ref="A27:A35"/>
    <mergeCell ref="D27:D35"/>
    <mergeCell ref="E27:E35"/>
    <mergeCell ref="F27:F35"/>
    <mergeCell ref="D20:D26"/>
    <mergeCell ref="E20:E26"/>
    <mergeCell ref="F20:F26"/>
    <mergeCell ref="A39:A40"/>
    <mergeCell ref="B39:B40"/>
    <mergeCell ref="A51:N51"/>
    <mergeCell ref="C129:D129"/>
    <mergeCell ref="E129:F129"/>
    <mergeCell ref="C130:D130"/>
    <mergeCell ref="E130:F130"/>
    <mergeCell ref="A126:N126"/>
    <mergeCell ref="A127:A128"/>
    <mergeCell ref="B127:B128"/>
    <mergeCell ref="C127:D128"/>
    <mergeCell ref="E127:F128"/>
    <mergeCell ref="G127:I127"/>
    <mergeCell ref="J127:J128"/>
    <mergeCell ref="K127:K128"/>
    <mergeCell ref="L127:M127"/>
    <mergeCell ref="N127:N128"/>
    <mergeCell ref="L59:M59"/>
    <mergeCell ref="A52:A53"/>
    <mergeCell ref="L70:L82"/>
    <mergeCell ref="M70:M82"/>
    <mergeCell ref="K88:K89"/>
    <mergeCell ref="L88:L89"/>
    <mergeCell ref="E88:E89"/>
  </mergeCells>
  <dataValidations count="6">
    <dataValidation type="list" allowBlank="1" showInputMessage="1" showErrorMessage="1" sqref="L124 L12 L7 L20 L27:L29 L36 K54:K56 L41:L42 L47:L49 L99:L119 L90:L97 K62:K85">
      <formula1>$R$4:$R$6</formula1>
    </dataValidation>
    <dataValidation type="list" allowBlank="1" showInputMessage="1" showErrorMessage="1" sqref="L125">
      <formula1>$R$4:$R$5</formula1>
    </dataValidation>
    <dataValidation type="list" allowBlank="1" showInputMessage="1" showErrorMessage="1" sqref="D49 D54 D56 D36 D7 D41:D42">
      <formula1>$R$41:$R$46</formula1>
    </dataValidation>
    <dataValidation type="list" allowBlank="1" showInputMessage="1" showErrorMessage="1" sqref="D90:D119">
      <formula1>$R$137:$R$140</formula1>
    </dataValidation>
    <dataValidation type="list" allowBlank="1" showInputMessage="1" showErrorMessage="1" sqref="D85">
      <formula1>$R$47:$R$62</formula1>
    </dataValidation>
    <dataValidation type="list" allowBlank="1" showInputMessage="1" showErrorMessage="1" sqref="D124:D125">
      <formula1>$R$49:$R$62</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238"/>
  <sheetViews>
    <sheetView zoomScale="80" zoomScaleNormal="80" workbookViewId="0">
      <selection activeCell="A214" sqref="A214:XFD214"/>
    </sheetView>
  </sheetViews>
  <sheetFormatPr baseColWidth="10" defaultRowHeight="15" x14ac:dyDescent="0.25"/>
  <cols>
    <col min="1" max="1" width="11.140625" style="1631" customWidth="1"/>
    <col min="2" max="2" width="65.7109375" style="590" customWidth="1"/>
    <col min="3" max="5" width="17.140625" style="1623" customWidth="1"/>
    <col min="6" max="16384" width="11.42578125" style="1624"/>
  </cols>
  <sheetData>
    <row r="1" spans="1:5" x14ac:dyDescent="0.25">
      <c r="A1" s="1622" t="s">
        <v>1720</v>
      </c>
    </row>
    <row r="2" spans="1:5" ht="21" x14ac:dyDescent="0.25">
      <c r="A2" s="1625" t="str">
        <f>+'[19]8.1_MP-INAC'!A5</f>
        <v>EDT</v>
      </c>
      <c r="B2" s="1626" t="str">
        <f>+'[19]8.1_MP-INAC'!B5</f>
        <v>Componente/ Producto/ Actividad</v>
      </c>
      <c r="C2" s="1627" t="s">
        <v>13</v>
      </c>
      <c r="D2" s="1627" t="s">
        <v>566</v>
      </c>
      <c r="E2" s="1627" t="s">
        <v>104</v>
      </c>
    </row>
    <row r="3" spans="1:5" ht="15" customHeight="1" x14ac:dyDescent="0.25">
      <c r="A3" s="1628" t="str">
        <f>+'8.2_MP MA'!A5</f>
        <v>EDT</v>
      </c>
      <c r="B3" s="958" t="str">
        <f>+'8.2_MP MA'!B5</f>
        <v>Componente/ Sub-Componente/Producto/ Actividad</v>
      </c>
      <c r="C3" s="1629" t="str">
        <f>+'[19]8.1_MP-INAC'!BH5</f>
        <v>Año 1*
2018</v>
      </c>
      <c r="D3" s="1629" t="str">
        <f>+'[19]8.1_MP-INAC'!BP5</f>
        <v>Año 1*
2018</v>
      </c>
      <c r="E3" s="1629" t="str">
        <f>+'[19]8.1_MP-INAC'!BX5</f>
        <v>Año 1*
2018</v>
      </c>
    </row>
    <row r="4" spans="1:5" x14ac:dyDescent="0.25">
      <c r="A4" s="1628">
        <f>+'8.2_MP MA'!A6</f>
        <v>0</v>
      </c>
      <c r="B4" s="958">
        <f>+'8.2_MP MA'!B6</f>
        <v>0</v>
      </c>
      <c r="C4" s="1630">
        <f>+'[19]8.1_MP-INAC'!BH6</f>
        <v>0</v>
      </c>
      <c r="D4" s="1630">
        <f>+'[19]8.1_MP-INAC'!BP6</f>
        <v>0</v>
      </c>
      <c r="E4" s="1630">
        <f>+'[19]8.1_MP-INAC'!BX6</f>
        <v>0</v>
      </c>
    </row>
    <row r="5" spans="1:5" ht="30" customHeight="1" x14ac:dyDescent="0.25">
      <c r="A5" s="604">
        <f>+'8.2_MP MA'!A7</f>
        <v>0</v>
      </c>
      <c r="B5" s="605" t="str">
        <f>+'8.2_MP MA'!B7</f>
        <v>Proyecto de Apoyo para la Conservación y Gestión del Patrimonio Cultural y Natural (PN-L1146)</v>
      </c>
      <c r="C5" s="1259">
        <f>+'8.2_MP MA'!BB7</f>
        <v>15000</v>
      </c>
      <c r="D5" s="1259">
        <f>+'8.2_MP MA'!BJ7</f>
        <v>97760</v>
      </c>
      <c r="E5" s="1259">
        <f>+'8.2_MP MA'!BR7</f>
        <v>112760</v>
      </c>
    </row>
    <row r="6" spans="1:5" x14ac:dyDescent="0.25">
      <c r="A6" s="611" t="str">
        <f>+'8.2_MP MA'!A8</f>
        <v>1</v>
      </c>
      <c r="B6" s="612" t="str">
        <f>+'8.2_MP MA'!B8</f>
        <v>Componente 1. Modernización de Instrumentos de Gestión Patrimonial</v>
      </c>
      <c r="C6" s="1263">
        <f>+'8.2_MP MA'!BB8</f>
        <v>0</v>
      </c>
      <c r="D6" s="1263">
        <f>+'8.2_MP MA'!BJ8</f>
        <v>0</v>
      </c>
      <c r="E6" s="1263">
        <f>+'8.2_MP MA'!BR8</f>
        <v>0</v>
      </c>
    </row>
    <row r="7" spans="1:5" x14ac:dyDescent="0.25">
      <c r="A7" s="618" t="str">
        <f>+'8.2_MP MA'!A9</f>
        <v>1.2</v>
      </c>
      <c r="B7" s="253" t="str">
        <f>+'8.2_MP MA'!B9</f>
        <v>Sub-Componente I.b): Apoyo a la gestión de las Áreas Protegidas</v>
      </c>
      <c r="C7" s="1620">
        <f>+'8.2_MP MA'!BB9</f>
        <v>0</v>
      </c>
      <c r="D7" s="1620">
        <f>+'8.2_MP MA'!BJ9</f>
        <v>0</v>
      </c>
      <c r="E7" s="1620">
        <f>+'8.2_MP MA'!BR9</f>
        <v>0</v>
      </c>
    </row>
    <row r="8" spans="1:5" x14ac:dyDescent="0.25">
      <c r="A8" s="624" t="str">
        <f>+'8.2_MP MA'!A10</f>
        <v>1.2.1</v>
      </c>
      <c r="B8" s="495" t="str">
        <f>+'8.2_MP MA'!B10</f>
        <v>Producto 21: Planes de negocios realizados</v>
      </c>
      <c r="C8" s="671">
        <f>+'8.2_MP MA'!BB10</f>
        <v>0</v>
      </c>
      <c r="D8" s="671">
        <f>+'8.2_MP MA'!BJ10</f>
        <v>0</v>
      </c>
      <c r="E8" s="671">
        <f>+'8.2_MP MA'!BR10</f>
        <v>0</v>
      </c>
    </row>
    <row r="9" spans="1:5" ht="25.5" x14ac:dyDescent="0.25">
      <c r="A9" s="538" t="str">
        <f>+'8.2_MP MA'!A11</f>
        <v>1.2.1.1</v>
      </c>
      <c r="B9" s="111" t="str">
        <f>+'8.2_MP MA'!B11</f>
        <v>Actualización y acompañamiento para la Implementación de plan de negocios (comanejo, concesiones)</v>
      </c>
      <c r="C9" s="585">
        <f>+'8.2_MP MA'!BB11</f>
        <v>0</v>
      </c>
      <c r="D9" s="585">
        <f>+'8.2_MP MA'!BJ11</f>
        <v>0</v>
      </c>
      <c r="E9" s="585">
        <f>+'8.2_MP MA'!BR11</f>
        <v>0</v>
      </c>
    </row>
    <row r="10" spans="1:5" x14ac:dyDescent="0.25">
      <c r="A10" s="538" t="str">
        <f>+'8.2_MP MA'!A12</f>
        <v>1.2.1.2</v>
      </c>
      <c r="B10" s="111" t="str">
        <f>+'8.2_MP MA'!B12</f>
        <v>Consultor especialista en Micro-emprendimientos e Industrias Creativas</v>
      </c>
      <c r="C10" s="585">
        <f>+'8.2_MP MA'!BB12</f>
        <v>0</v>
      </c>
      <c r="D10" s="585">
        <f>+'8.2_MP MA'!BJ12</f>
        <v>0</v>
      </c>
      <c r="E10" s="585">
        <f>+'8.2_MP MA'!BR12</f>
        <v>0</v>
      </c>
    </row>
    <row r="11" spans="1:5" ht="25.5" x14ac:dyDescent="0.25">
      <c r="A11" s="624" t="str">
        <f>+'8.2_MP MA'!A13</f>
        <v>1.2.2</v>
      </c>
      <c r="B11" s="495" t="str">
        <f>+'8.2_MP MA'!B13</f>
        <v>Producto 22: Capacitación de emprendedores en habilidades empresariales y en la provisión de servicios vinculados a los parques intervenidos realizada.</v>
      </c>
      <c r="C11" s="671">
        <f>+'8.2_MP MA'!BB13</f>
        <v>0</v>
      </c>
      <c r="D11" s="671">
        <f>+'8.2_MP MA'!BJ13</f>
        <v>0</v>
      </c>
      <c r="E11" s="671">
        <f>+'8.2_MP MA'!BR13</f>
        <v>0</v>
      </c>
    </row>
    <row r="12" spans="1:5" ht="38.25" x14ac:dyDescent="0.25">
      <c r="A12" s="538" t="str">
        <f>+'8.2_MP MA'!A14</f>
        <v>1.2.2.1</v>
      </c>
      <c r="B12" s="646" t="str">
        <f>+'8.2_MP MA'!B14</f>
        <v>Acciones de capacitación, acompañamiento, financiamiento y promoción a organizaciones comunitarias con microemprendimientos (industrias creativas) mediante el apoyo con transferencias</v>
      </c>
      <c r="C12" s="585">
        <f>+'8.2_MP MA'!BB14</f>
        <v>0</v>
      </c>
      <c r="D12" s="585">
        <f>+'8.2_MP MA'!BJ14</f>
        <v>0</v>
      </c>
      <c r="E12" s="585">
        <f>+'8.2_MP MA'!BR14</f>
        <v>0</v>
      </c>
    </row>
    <row r="13" spans="1:5" ht="25.5" x14ac:dyDescent="0.25">
      <c r="A13" s="538" t="str">
        <f>+'8.2_MP MA'!A15</f>
        <v>1.2.2.2</v>
      </c>
      <c r="B13" s="110" t="str">
        <f>+'8.2_MP MA'!B15</f>
        <v>Capacitación de transportistas acuáticos y guías locales/especializados en AAPP</v>
      </c>
      <c r="C13" s="585">
        <f>+'8.2_MP MA'!BB15</f>
        <v>0</v>
      </c>
      <c r="D13" s="585">
        <f>+'8.2_MP MA'!BJ15</f>
        <v>0</v>
      </c>
      <c r="E13" s="585">
        <f>+'8.2_MP MA'!BR15</f>
        <v>0</v>
      </c>
    </row>
    <row r="14" spans="1:5" x14ac:dyDescent="0.25">
      <c r="A14" s="624" t="str">
        <f>+'8.2_MP MA'!A16</f>
        <v>1.2.3</v>
      </c>
      <c r="B14" s="495" t="str">
        <f>+'8.2_MP MA'!B16</f>
        <v xml:space="preserve">Producto 23: Micro-pequeñas y medianas empresas financiadas. </v>
      </c>
      <c r="C14" s="671">
        <f>+'8.2_MP MA'!BB16</f>
        <v>0</v>
      </c>
      <c r="D14" s="671">
        <f>+'8.2_MP MA'!BJ16</f>
        <v>0</v>
      </c>
      <c r="E14" s="671">
        <f>+'8.2_MP MA'!BR16</f>
        <v>0</v>
      </c>
    </row>
    <row r="15" spans="1:5" ht="25.5" x14ac:dyDescent="0.25">
      <c r="A15" s="538" t="str">
        <f>+'8.2_MP MA'!A17</f>
        <v>1.2.3.1</v>
      </c>
      <c r="B15" s="646" t="str">
        <f>+'8.2_MP MA'!B17</f>
        <v xml:space="preserve">Apoyo a la Gestión de fondos de las organizaciones comunitarias que fomenten la creación de capital social con capacidad de gestionar proyectos productivos. </v>
      </c>
      <c r="C15" s="585">
        <f>+'8.2_MP MA'!BB17</f>
        <v>0</v>
      </c>
      <c r="D15" s="585">
        <f>+'8.2_MP MA'!BJ17</f>
        <v>0</v>
      </c>
      <c r="E15" s="585">
        <f>+'8.2_MP MA'!BR17</f>
        <v>0</v>
      </c>
    </row>
    <row r="16" spans="1:5" ht="25.5" x14ac:dyDescent="0.25">
      <c r="A16" s="624" t="str">
        <f>+'8.2_MP MA'!A18</f>
        <v>1.2.4</v>
      </c>
      <c r="B16" s="495" t="str">
        <f>+'8.2_MP MA'!B18</f>
        <v>Producto 24: Capacitación en temas ambientales para la comunidad vinculadas a actividades de turismo verde, realizada</v>
      </c>
      <c r="C16" s="671">
        <f>+'8.2_MP MA'!BB18</f>
        <v>0</v>
      </c>
      <c r="D16" s="671">
        <f>+'8.2_MP MA'!BJ18</f>
        <v>0</v>
      </c>
      <c r="E16" s="671">
        <f>+'8.2_MP MA'!BR18</f>
        <v>0</v>
      </c>
    </row>
    <row r="17" spans="1:5" ht="25.5" x14ac:dyDescent="0.25">
      <c r="A17" s="538" t="str">
        <f>+'8.2_MP MA'!A19</f>
        <v>1.2.4.1</v>
      </c>
      <c r="B17" s="110" t="str">
        <f>+'8.2_MP MA'!B19</f>
        <v>Eduación Ambiental a los actores locales vinculados a actividades de turismo verde</v>
      </c>
      <c r="C17" s="585">
        <f>+'8.2_MP MA'!BB19</f>
        <v>0</v>
      </c>
      <c r="D17" s="585">
        <f>+'8.2_MP MA'!BJ19</f>
        <v>0</v>
      </c>
      <c r="E17" s="585">
        <f>+'8.2_MP MA'!BR19</f>
        <v>0</v>
      </c>
    </row>
    <row r="18" spans="1:5" ht="25.5" x14ac:dyDescent="0.25">
      <c r="A18" s="624" t="str">
        <f>+'8.2_MP MA'!A20</f>
        <v>1.2.5</v>
      </c>
      <c r="B18" s="495" t="str">
        <f>+'8.2_MP MA'!B20</f>
        <v xml:space="preserve">Producto 25: Estrategia de nuevas tecnologías para el monitoreo, control y vigilancia de los 4 AAPP, implementada </v>
      </c>
      <c r="C18" s="671">
        <f>+'8.2_MP MA'!BB20</f>
        <v>0</v>
      </c>
      <c r="D18" s="671">
        <f>+'8.2_MP MA'!BJ20</f>
        <v>0</v>
      </c>
      <c r="E18" s="671">
        <f>+'8.2_MP MA'!BR20</f>
        <v>0</v>
      </c>
    </row>
    <row r="19" spans="1:5" ht="25.5" x14ac:dyDescent="0.25">
      <c r="A19" s="652" t="str">
        <f>+'8.2_MP MA'!A21</f>
        <v>1.2.5.1</v>
      </c>
      <c r="B19" s="110" t="str">
        <f>+'8.2_MP MA'!B21</f>
        <v>Diseño e implementación de nuevas tecnologías para el monitoreo, control y vigilancia para las 4 AAPP</v>
      </c>
      <c r="C19" s="585">
        <f>+'8.2_MP MA'!BB21</f>
        <v>0</v>
      </c>
      <c r="D19" s="585">
        <f>+'8.2_MP MA'!BJ21</f>
        <v>0</v>
      </c>
      <c r="E19" s="585">
        <f>+'8.2_MP MA'!BR21</f>
        <v>0</v>
      </c>
    </row>
    <row r="20" spans="1:5" x14ac:dyDescent="0.25">
      <c r="A20" s="624" t="str">
        <f>+'8.2_MP MA'!A22</f>
        <v>1.2.6</v>
      </c>
      <c r="B20" s="495" t="str">
        <f>+'8.2_MP MA'!B22</f>
        <v>Producto 26: Proyecto de solución paisajística en la cima del volcán creado</v>
      </c>
      <c r="C20" s="671">
        <f>+'8.2_MP MA'!BB22</f>
        <v>0</v>
      </c>
      <c r="D20" s="671">
        <f>+'8.2_MP MA'!BJ22</f>
        <v>0</v>
      </c>
      <c r="E20" s="671">
        <f>+'8.2_MP MA'!BR22</f>
        <v>0</v>
      </c>
    </row>
    <row r="21" spans="1:5" ht="25.5" x14ac:dyDescent="0.25">
      <c r="A21" s="538" t="str">
        <f>+'8.2_MP MA'!A23</f>
        <v>1.2.6.1</v>
      </c>
      <c r="B21" s="111" t="str">
        <f>+'8.2_MP MA'!B23</f>
        <v>Elaboración de Diagnóstico técnico-legal de Saneamiento paisajístico en la Cima del Volcán a través de innovación tecnológica</v>
      </c>
      <c r="C21" s="585">
        <f>+'8.2_MP MA'!BB23</f>
        <v>0</v>
      </c>
      <c r="D21" s="585">
        <f>+'8.2_MP MA'!BJ23</f>
        <v>0</v>
      </c>
      <c r="E21" s="585">
        <f>+'8.2_MP MA'!BR23</f>
        <v>0</v>
      </c>
    </row>
    <row r="22" spans="1:5" ht="25.5" x14ac:dyDescent="0.25">
      <c r="A22" s="538" t="str">
        <f>+'8.2_MP MA'!A24</f>
        <v>1.2.6.2</v>
      </c>
      <c r="B22" s="111" t="str">
        <f>+'8.2_MP MA'!B24</f>
        <v xml:space="preserve">Recursos para implementación de acciones actividades priorizadas a partir del diagnóstico </v>
      </c>
      <c r="C22" s="585">
        <f>+'8.2_MP MA'!BB24</f>
        <v>0</v>
      </c>
      <c r="D22" s="585">
        <f>+'8.2_MP MA'!BJ24</f>
        <v>0</v>
      </c>
      <c r="E22" s="585">
        <f>+'8.2_MP MA'!BR24</f>
        <v>0</v>
      </c>
    </row>
    <row r="23" spans="1:5" ht="38.25" x14ac:dyDescent="0.25">
      <c r="A23" s="624" t="str">
        <f>+'8.2_MP MA'!A25</f>
        <v>1.2.7</v>
      </c>
      <c r="B23" s="495" t="str">
        <f>+'8.2_MP MA'!B25</f>
        <v xml:space="preserve">Producto 27: Plataformas digitales para mejorar la coordinación y articulación de los proveedores de servicios en los parques, y para cobro en línea en las AAPP creadas </v>
      </c>
      <c r="C23" s="671">
        <f>+'8.2_MP MA'!BB25</f>
        <v>0</v>
      </c>
      <c r="D23" s="671">
        <f>+'8.2_MP MA'!BJ25</f>
        <v>0</v>
      </c>
      <c r="E23" s="671">
        <f>+'8.2_MP MA'!BR25</f>
        <v>0</v>
      </c>
    </row>
    <row r="24" spans="1:5" x14ac:dyDescent="0.25">
      <c r="A24" s="538" t="str">
        <f>+'8.2_MP MA'!A26</f>
        <v>1.2.7.1</v>
      </c>
      <c r="B24" s="646" t="str">
        <f>+'8.2_MP MA'!B26</f>
        <v>Plataforma digital para la Implementación del cobro en línea</v>
      </c>
      <c r="C24" s="585">
        <f>+'8.2_MP MA'!BB26</f>
        <v>0</v>
      </c>
      <c r="D24" s="585">
        <f>+'8.2_MP MA'!BJ26</f>
        <v>0</v>
      </c>
      <c r="E24" s="585">
        <f>+'8.2_MP MA'!BR26</f>
        <v>0</v>
      </c>
    </row>
    <row r="25" spans="1:5" ht="25.5" x14ac:dyDescent="0.25">
      <c r="A25" s="538" t="str">
        <f>+'8.2_MP MA'!A27</f>
        <v>1.2.7.2</v>
      </c>
      <c r="B25" s="111" t="str">
        <f>+'8.2_MP MA'!B27</f>
        <v xml:space="preserve">Plataforma digital para mejorar la coordinación y articulación de los proveedores de servicios (cadenas de valor)  </v>
      </c>
      <c r="C25" s="585">
        <f>+'8.2_MP MA'!BB27</f>
        <v>0</v>
      </c>
      <c r="D25" s="585">
        <f>+'8.2_MP MA'!BJ27</f>
        <v>0</v>
      </c>
      <c r="E25" s="585">
        <f>+'8.2_MP MA'!BR27</f>
        <v>0</v>
      </c>
    </row>
    <row r="26" spans="1:5" x14ac:dyDescent="0.25">
      <c r="A26" s="538" t="str">
        <f>+'8.2_MP MA'!A28</f>
        <v>1.2.7.3</v>
      </c>
      <c r="B26" s="111" t="str">
        <f>+'8.2_MP MA'!B28</f>
        <v>Consultor especialista en Tecnología</v>
      </c>
      <c r="C26" s="585">
        <f>+'8.2_MP MA'!BB28</f>
        <v>0</v>
      </c>
      <c r="D26" s="585">
        <f>+'8.2_MP MA'!BJ28</f>
        <v>0</v>
      </c>
      <c r="E26" s="585">
        <f>+'8.2_MP MA'!BR28</f>
        <v>0</v>
      </c>
    </row>
    <row r="27" spans="1:5" x14ac:dyDescent="0.25">
      <c r="A27" s="538" t="str">
        <f>+'8.2_MP MA'!A29</f>
        <v>1.2.7.4</v>
      </c>
      <c r="B27" s="111" t="str">
        <f>+'8.2_MP MA'!B29</f>
        <v>Recursos sin asignar</v>
      </c>
      <c r="C27" s="585">
        <f>+'8.2_MP MA'!BB29</f>
        <v>0</v>
      </c>
      <c r="D27" s="585">
        <f>+'8.2_MP MA'!BJ29</f>
        <v>0</v>
      </c>
      <c r="E27" s="585">
        <f>+'8.2_MP MA'!BR29</f>
        <v>0</v>
      </c>
    </row>
    <row r="28" spans="1:5" ht="25.5" x14ac:dyDescent="0.25">
      <c r="A28" s="624" t="str">
        <f>+'8.2_MP MA'!A30</f>
        <v>1.2.8</v>
      </c>
      <c r="B28" s="495" t="str">
        <f>+'8.2_MP MA'!B30</f>
        <v>Producto 28: Plan comunicacional de las AAPP intervenidas diseñado e implementado</v>
      </c>
      <c r="C28" s="671">
        <f>+'8.2_MP MA'!BB30</f>
        <v>0</v>
      </c>
      <c r="D28" s="671">
        <f>+'8.2_MP MA'!BJ30</f>
        <v>0</v>
      </c>
      <c r="E28" s="671">
        <f>+'8.2_MP MA'!BR30</f>
        <v>0</v>
      </c>
    </row>
    <row r="29" spans="1:5" x14ac:dyDescent="0.25">
      <c r="A29" s="538" t="str">
        <f>+'8.2_MP MA'!A31</f>
        <v>1.2.8.1</v>
      </c>
      <c r="B29" s="536" t="str">
        <f>+'8.2_MP MA'!B31</f>
        <v>Elaboración del Plan Comunicacional del Programa</v>
      </c>
      <c r="C29" s="585">
        <f>+'8.2_MP MA'!BB31</f>
        <v>0</v>
      </c>
      <c r="D29" s="585">
        <f>+'8.2_MP MA'!BJ31</f>
        <v>0</v>
      </c>
      <c r="E29" s="585">
        <f>+'8.2_MP MA'!BR31</f>
        <v>0</v>
      </c>
    </row>
    <row r="30" spans="1:5" x14ac:dyDescent="0.25">
      <c r="A30" s="538" t="str">
        <f>+'8.2_MP MA'!A32</f>
        <v>1.2.8.2</v>
      </c>
      <c r="B30" s="536" t="str">
        <f>+'8.2_MP MA'!B32</f>
        <v>Servicios para la Implementación del Plan Comunicacional</v>
      </c>
      <c r="C30" s="585">
        <f>+'8.2_MP MA'!BB32</f>
        <v>0</v>
      </c>
      <c r="D30" s="585">
        <f>+'8.2_MP MA'!BJ32</f>
        <v>0</v>
      </c>
      <c r="E30" s="585">
        <f>+'8.2_MP MA'!BR32</f>
        <v>0</v>
      </c>
    </row>
    <row r="31" spans="1:5" x14ac:dyDescent="0.25">
      <c r="A31" s="538" t="str">
        <f>+'8.2_MP MA'!A33</f>
        <v>1.2.8.3</v>
      </c>
      <c r="B31" s="536" t="str">
        <f>+'8.2_MP MA'!B33</f>
        <v>Provisión de equipamiento para la Implementación del Plan Comunicacional</v>
      </c>
      <c r="C31" s="585">
        <f>+'8.2_MP MA'!BB33</f>
        <v>0</v>
      </c>
      <c r="D31" s="585">
        <f>+'8.2_MP MA'!BJ33</f>
        <v>0</v>
      </c>
      <c r="E31" s="585">
        <f>+'8.2_MP MA'!BR33</f>
        <v>0</v>
      </c>
    </row>
    <row r="32" spans="1:5" ht="25.5" x14ac:dyDescent="0.25">
      <c r="A32" s="624" t="str">
        <f>+'8.2_MP MA'!A34</f>
        <v>1.2.9</v>
      </c>
      <c r="B32" s="495" t="str">
        <f>+'8.2_MP MA'!B34</f>
        <v xml:space="preserve">Producto 29: Estudios para cumplir las recomendaciones de la UNESCO elaborados  </v>
      </c>
      <c r="C32" s="671">
        <f>+'8.2_MP MA'!BB34</f>
        <v>0</v>
      </c>
      <c r="D32" s="671">
        <f>+'8.2_MP MA'!BJ34</f>
        <v>0</v>
      </c>
      <c r="E32" s="671">
        <f>+'8.2_MP MA'!BR34</f>
        <v>0</v>
      </c>
    </row>
    <row r="33" spans="1:5" ht="25.5" x14ac:dyDescent="0.25">
      <c r="A33" s="538" t="str">
        <f>+'8.2_MP MA'!A35</f>
        <v>1.2.9.1</v>
      </c>
      <c r="B33" s="111" t="str">
        <f>+'8.2_MP MA'!B35</f>
        <v>Elaboración de Estudios e Instrumentos  para cumplir las recomendaciones de la UNESCO en el PN-C</v>
      </c>
      <c r="C33" s="585">
        <f>+'8.2_MP MA'!BB35</f>
        <v>0</v>
      </c>
      <c r="D33" s="585">
        <f>+'8.2_MP MA'!BJ35</f>
        <v>0</v>
      </c>
      <c r="E33" s="585">
        <f>+'8.2_MP MA'!BR35</f>
        <v>0</v>
      </c>
    </row>
    <row r="34" spans="1:5" ht="25.5" x14ac:dyDescent="0.25">
      <c r="A34" s="538" t="str">
        <f>+'8.2_MP MA'!A36</f>
        <v>1.2.9.2</v>
      </c>
      <c r="B34" s="111" t="str">
        <f>+'8.2_MP MA'!B36</f>
        <v>Elaboración de Estudios e Instrumentos  para cumplir las recomendaciones de la UNESCO en el PN-VB</v>
      </c>
      <c r="C34" s="585">
        <f>+'8.2_MP MA'!BB36</f>
        <v>0</v>
      </c>
      <c r="D34" s="585">
        <f>+'8.2_MP MA'!BJ36</f>
        <v>0</v>
      </c>
      <c r="E34" s="585">
        <f>+'8.2_MP MA'!BR36</f>
        <v>0</v>
      </c>
    </row>
    <row r="35" spans="1:5" x14ac:dyDescent="0.25">
      <c r="A35" s="538" t="str">
        <f>+'8.2_MP MA'!A37</f>
        <v>1.2.9.3</v>
      </c>
      <c r="B35" s="536" t="str">
        <f>+'8.2_MP MA'!B37</f>
        <v>Elaboración Estudios para mitigación de Impacto Climático para 2 AAPP</v>
      </c>
      <c r="C35" s="585">
        <f>+'8.2_MP MA'!BB37</f>
        <v>0</v>
      </c>
      <c r="D35" s="585">
        <f>+'8.2_MP MA'!BJ37</f>
        <v>0</v>
      </c>
      <c r="E35" s="585">
        <f>+'8.2_MP MA'!BR37</f>
        <v>0</v>
      </c>
    </row>
    <row r="36" spans="1:5" x14ac:dyDescent="0.25">
      <c r="A36" s="624" t="str">
        <f>+'8.2_MP MA'!A38</f>
        <v>1.2.10</v>
      </c>
      <c r="B36" s="495" t="str">
        <f>+'8.2_MP MA'!B38</f>
        <v>Producto 30: Plan de Bioseguridad para las AAPP, diseñado e implementado</v>
      </c>
      <c r="C36" s="671">
        <f>+'8.2_MP MA'!BB38</f>
        <v>0</v>
      </c>
      <c r="D36" s="671">
        <f>+'8.2_MP MA'!BJ38</f>
        <v>0</v>
      </c>
      <c r="E36" s="671">
        <f>+'8.2_MP MA'!BR38</f>
        <v>0</v>
      </c>
    </row>
    <row r="37" spans="1:5" x14ac:dyDescent="0.25">
      <c r="A37" s="538" t="str">
        <f>+'8.2_MP MA'!A39</f>
        <v>1.2.10.1</v>
      </c>
      <c r="B37" s="536" t="str">
        <f>+'8.2_MP MA'!B39</f>
        <v xml:space="preserve">Act. 4 Desarrollo y/o implementación de Planes de Bioseguridad para las AAPP </v>
      </c>
      <c r="C37" s="585">
        <f>+'8.2_MP MA'!BB39</f>
        <v>0</v>
      </c>
      <c r="D37" s="585">
        <f>+'8.2_MP MA'!BJ39</f>
        <v>0</v>
      </c>
      <c r="E37" s="585">
        <f>+'8.2_MP MA'!BR39</f>
        <v>0</v>
      </c>
    </row>
    <row r="38" spans="1:5" x14ac:dyDescent="0.25">
      <c r="A38" s="611" t="str">
        <f>+'8.2_MP MA'!A40</f>
        <v>3</v>
      </c>
      <c r="B38" s="612" t="str">
        <f>+'8.2_MP MA'!B40</f>
        <v>Componente 3. Conservación y Valorización de Bienes Naturales</v>
      </c>
      <c r="C38" s="1263">
        <f>+'8.2_MP MA'!BB40</f>
        <v>0</v>
      </c>
      <c r="D38" s="1263">
        <f>+'8.2_MP MA'!BJ40</f>
        <v>0</v>
      </c>
      <c r="E38" s="1263">
        <f>+'8.2_MP MA'!BR40</f>
        <v>0</v>
      </c>
    </row>
    <row r="39" spans="1:5" x14ac:dyDescent="0.25">
      <c r="A39" s="667" t="str">
        <f>+'8.2_MP MA'!A41</f>
        <v>3.1</v>
      </c>
      <c r="B39" s="496" t="str">
        <f>+'8.2_MP MA'!B41</f>
        <v>Producto 31: Parque Nacional Coiba rehabilitado para preservación completado</v>
      </c>
      <c r="C39" s="671">
        <f>+'8.2_MP MA'!BB41</f>
        <v>0</v>
      </c>
      <c r="D39" s="671">
        <f>+'8.2_MP MA'!BJ41</f>
        <v>0</v>
      </c>
      <c r="E39" s="671">
        <f>+'8.2_MP MA'!BR41</f>
        <v>0</v>
      </c>
    </row>
    <row r="40" spans="1:5" ht="25.5" x14ac:dyDescent="0.25">
      <c r="A40" s="841" t="str">
        <f>+'8.2_MP MA'!A42</f>
        <v>3.1.1</v>
      </c>
      <c r="B40" s="855" t="str">
        <f>+'8.2_MP MA'!B42</f>
        <v>Condición contractual especial de ejecución: Elaboración del Plan de Manejo de Incremento de Flujo de Visitantes (IFV)</v>
      </c>
      <c r="C40" s="1632">
        <f>+'8.2_MP MA'!BB42</f>
        <v>0</v>
      </c>
      <c r="D40" s="1632">
        <f>+'8.2_MP MA'!BJ42</f>
        <v>0</v>
      </c>
      <c r="E40" s="1632">
        <f>+'8.2_MP MA'!BR42</f>
        <v>0</v>
      </c>
    </row>
    <row r="41" spans="1:5" ht="25.5" x14ac:dyDescent="0.25">
      <c r="A41" s="841" t="str">
        <f>+'8.2_MP MA'!A43</f>
        <v>3.1.2</v>
      </c>
      <c r="B41" s="855" t="str">
        <f>+'8.2_MP MA'!B43</f>
        <v>Condición contractual especial de ejecución: Aprobación del diseño y Plan de Manejo de IFV del PNC</v>
      </c>
      <c r="C41" s="1632">
        <f>+'8.2_MP MA'!BB43</f>
        <v>0</v>
      </c>
      <c r="D41" s="1632">
        <f>+'8.2_MP MA'!BJ43</f>
        <v>0</v>
      </c>
      <c r="E41" s="1632">
        <f>+'8.2_MP MA'!BR43</f>
        <v>0</v>
      </c>
    </row>
    <row r="42" spans="1:5" ht="25.5" x14ac:dyDescent="0.25">
      <c r="A42" s="841" t="str">
        <f>+'8.2_MP MA'!A44</f>
        <v>3.1.3</v>
      </c>
      <c r="B42" s="855" t="str">
        <f>+'8.2_MP MA'!B44</f>
        <v>Condición contractual especial de ejecución: Evaluación de Impacto Ambiental (EIA) y de las Licencias Ambientales (Patrimonio Cultural y Municipal)</v>
      </c>
      <c r="C42" s="1632">
        <f>+'8.2_MP MA'!BB44</f>
        <v>0</v>
      </c>
      <c r="D42" s="1632">
        <f>+'8.2_MP MA'!BJ44</f>
        <v>0</v>
      </c>
      <c r="E42" s="1632">
        <f>+'8.2_MP MA'!BR44</f>
        <v>0</v>
      </c>
    </row>
    <row r="43" spans="1:5" x14ac:dyDescent="0.25">
      <c r="A43" s="674" t="str">
        <f>+'8.2_MP MA'!A45</f>
        <v>3.1.4</v>
      </c>
      <c r="B43" s="258" t="str">
        <f>+'8.2_MP MA'!B45</f>
        <v>Sitios de visitación construidos y/o rehabilitados</v>
      </c>
      <c r="C43" s="719">
        <f>+'8.2_MP MA'!BB45</f>
        <v>0</v>
      </c>
      <c r="D43" s="719">
        <f>+'8.2_MP MA'!BJ45</f>
        <v>0</v>
      </c>
      <c r="E43" s="719">
        <f>+'8.2_MP MA'!BR45</f>
        <v>0</v>
      </c>
    </row>
    <row r="44" spans="1:5" x14ac:dyDescent="0.25">
      <c r="A44" s="686" t="str">
        <f>+'8.2_MP MA'!A46</f>
        <v>3.1.4.1</v>
      </c>
      <c r="B44" s="260" t="str">
        <f>+'8.2_MP MA'!B46</f>
        <v xml:space="preserve">Gambute </v>
      </c>
      <c r="C44" s="1633">
        <f>+'8.2_MP MA'!BB46</f>
        <v>0</v>
      </c>
      <c r="D44" s="1633">
        <f>+'8.2_MP MA'!BJ46</f>
        <v>0</v>
      </c>
      <c r="E44" s="1633">
        <f>+'8.2_MP MA'!BR46</f>
        <v>0</v>
      </c>
    </row>
    <row r="45" spans="1:5" x14ac:dyDescent="0.25">
      <c r="A45" s="538" t="str">
        <f>+'8.2_MP MA'!A47</f>
        <v>3.1.4.1.1</v>
      </c>
      <c r="B45" s="111" t="str">
        <f>+'8.2_MP MA'!B47</f>
        <v>Construcción y/o Rehabilitación de Obras civiles en Gambute</v>
      </c>
      <c r="C45" s="585">
        <f>+'8.2_MP MA'!BB47</f>
        <v>0</v>
      </c>
      <c r="D45" s="585">
        <f>+'8.2_MP MA'!BJ47</f>
        <v>0</v>
      </c>
      <c r="E45" s="585">
        <f>+'8.2_MP MA'!BR47</f>
        <v>0</v>
      </c>
    </row>
    <row r="46" spans="1:5" ht="102" x14ac:dyDescent="0.25">
      <c r="A46" s="538" t="str">
        <f>+'8.2_MP MA'!A48</f>
        <v>3.1.4.1.1.1</v>
      </c>
      <c r="B46" s="251" t="str">
        <f>+'8.2_MP MA'!B48</f>
        <v>Centro para el visitante: Demolición y construcción, limpieza, acarreo y nivelación de terreno. 2000 m2 de edificios y estructuras existentes. 305 m2 / 448m2 Diseño y construcción de Centro de visitante y terraza del Centro de Atención al Visitante. 100m2 incluye administración, recepción y medio baño. 214 m2 sólo costo constructivo de habitación y baño completo (dormitorios concesionarios). 75m2 costo constructivo para dormitorio (personal del Ministerio de Ambiente). Salón multiuso (100m2). 30 m2 sanitarios- lavamanos y duchas</v>
      </c>
      <c r="C46" s="585">
        <f>+'8.2_MP MA'!BB48</f>
        <v>0</v>
      </c>
      <c r="D46" s="585">
        <f>+'8.2_MP MA'!BJ48</f>
        <v>0</v>
      </c>
      <c r="E46" s="585">
        <f>+'8.2_MP MA'!BR48</f>
        <v>0</v>
      </c>
    </row>
    <row r="47" spans="1:5" ht="38.25" x14ac:dyDescent="0.25">
      <c r="A47" s="538" t="str">
        <f>+'8.2_MP MA'!A49</f>
        <v>3.1.4.1.1.2</v>
      </c>
      <c r="B47" s="251" t="str">
        <f>+'8.2_MP MA'!B49</f>
        <v xml:space="preserve">Cabañas: Cabaña A. 749 m2 sólo costo constructivo de habitación y baño completo / Cabaña B. 302 m2 sólo costo constructivo de habitación y baño completo. </v>
      </c>
      <c r="C47" s="585">
        <f>+'8.2_MP MA'!BB49</f>
        <v>0</v>
      </c>
      <c r="D47" s="585">
        <f>+'8.2_MP MA'!BJ49</f>
        <v>0</v>
      </c>
      <c r="E47" s="585">
        <f>+'8.2_MP MA'!BR49</f>
        <v>0</v>
      </c>
    </row>
    <row r="48" spans="1:5" ht="51" x14ac:dyDescent="0.25">
      <c r="A48" s="538" t="str">
        <f>+'8.2_MP MA'!A50</f>
        <v>3.1.4.1.1.3</v>
      </c>
      <c r="B48" s="251" t="str">
        <f>+'8.2_MP MA'!B50</f>
        <v>Taller de mantenimiento: 36 m2 costo constructivo de edificio para depósito de herramientas y utilería en gral. Taller de mantenimiento (24m2). Depósito de lubricantes, combustibles e inflamables (24 m2). Espacio para planta electrica (16m2) / Equipamiento para seguridad y vigilancia</v>
      </c>
      <c r="C48" s="585">
        <f>+'8.2_MP MA'!BB50</f>
        <v>0</v>
      </c>
      <c r="D48" s="585">
        <f>+'8.2_MP MA'!BJ50</f>
        <v>0</v>
      </c>
      <c r="E48" s="585">
        <f>+'8.2_MP MA'!BR50</f>
        <v>0</v>
      </c>
    </row>
    <row r="49" spans="1:5" x14ac:dyDescent="0.25">
      <c r="A49" s="538" t="str">
        <f>+'8.2_MP MA'!A51</f>
        <v>3.1.4.1.1.4</v>
      </c>
      <c r="B49" s="251" t="str">
        <f>+'8.2_MP MA'!B51</f>
        <v xml:space="preserve">Muelle: 20 x 4 diseño y construcción </v>
      </c>
      <c r="C49" s="585">
        <f>+'8.2_MP MA'!BB51</f>
        <v>0</v>
      </c>
      <c r="D49" s="585">
        <f>+'8.2_MP MA'!BJ51</f>
        <v>0</v>
      </c>
      <c r="E49" s="585">
        <f>+'8.2_MP MA'!BR51</f>
        <v>0</v>
      </c>
    </row>
    <row r="50" spans="1:5" x14ac:dyDescent="0.25">
      <c r="A50" s="538" t="str">
        <f>+'8.2_MP MA'!A52</f>
        <v>3.1.4.1.2</v>
      </c>
      <c r="B50" s="111" t="str">
        <f>+'8.2_MP MA'!B52</f>
        <v xml:space="preserve">Provisión de Sistemas Alternativos de Energía en Gambute: Panelería solar </v>
      </c>
      <c r="C50" s="585">
        <f>+'8.2_MP MA'!BB52</f>
        <v>0</v>
      </c>
      <c r="D50" s="585">
        <f>+'8.2_MP MA'!BJ52</f>
        <v>0</v>
      </c>
      <c r="E50" s="585">
        <f>+'8.2_MP MA'!BR52</f>
        <v>0</v>
      </c>
    </row>
    <row r="51" spans="1:5" x14ac:dyDescent="0.25">
      <c r="A51" s="538" t="str">
        <f>+'8.2_MP MA'!A53</f>
        <v>3.1.4.1.3</v>
      </c>
      <c r="B51" s="111" t="str">
        <f>+'8.2_MP MA'!B53</f>
        <v>Provisión de Servicios Básicos en Gambute</v>
      </c>
      <c r="C51" s="585">
        <f>+'8.2_MP MA'!BB53</f>
        <v>0</v>
      </c>
      <c r="D51" s="585">
        <f>+'8.2_MP MA'!BJ53</f>
        <v>0</v>
      </c>
      <c r="E51" s="585">
        <f>+'8.2_MP MA'!BR53</f>
        <v>0</v>
      </c>
    </row>
    <row r="52" spans="1:5" ht="38.25" x14ac:dyDescent="0.25">
      <c r="A52" s="538" t="str">
        <f>+'8.2_MP MA'!A54</f>
        <v>3.1.4.1.3.1</v>
      </c>
      <c r="B52" s="251" t="str">
        <f>+'8.2_MP MA'!B54</f>
        <v>Servicios básicos: Readecuación del sistema de captación, distribución y almacenamiento de agua para Gambute. Diseño y construcción del sistema de tratamiento de aguas residuales.</v>
      </c>
      <c r="C52" s="585">
        <f>+'8.2_MP MA'!BB54</f>
        <v>0</v>
      </c>
      <c r="D52" s="585">
        <f>+'8.2_MP MA'!BJ54</f>
        <v>0</v>
      </c>
      <c r="E52" s="585">
        <f>+'8.2_MP MA'!BR54</f>
        <v>0</v>
      </c>
    </row>
    <row r="53" spans="1:5" x14ac:dyDescent="0.25">
      <c r="A53" s="538" t="str">
        <f>+'8.2_MP MA'!A55</f>
        <v>3.1.4.1.4</v>
      </c>
      <c r="B53" s="111" t="str">
        <f>+'8.2_MP MA'!B55</f>
        <v>Servicios de Inspección / Supervisión de Obras</v>
      </c>
      <c r="C53" s="585">
        <f>+'8.2_MP MA'!BB55</f>
        <v>0</v>
      </c>
      <c r="D53" s="585">
        <f>+'8.2_MP MA'!BJ55</f>
        <v>0</v>
      </c>
      <c r="E53" s="585">
        <f>+'8.2_MP MA'!BR55</f>
        <v>0</v>
      </c>
    </row>
    <row r="54" spans="1:5" x14ac:dyDescent="0.25">
      <c r="A54" s="686" t="str">
        <f>+'8.2_MP MA'!A56</f>
        <v>3.1.4.2</v>
      </c>
      <c r="B54" s="260" t="str">
        <f>+'8.2_MP MA'!B56</f>
        <v>Central Penal</v>
      </c>
      <c r="C54" s="1633">
        <f>+'8.2_MP MA'!BB56</f>
        <v>0</v>
      </c>
      <c r="D54" s="1633">
        <f>+'8.2_MP MA'!BJ56</f>
        <v>0</v>
      </c>
      <c r="E54" s="1633">
        <f>+'8.2_MP MA'!BR56</f>
        <v>0</v>
      </c>
    </row>
    <row r="55" spans="1:5" ht="15" customHeight="1" x14ac:dyDescent="0.25">
      <c r="A55" s="538" t="str">
        <f>+'8.2_MP MA'!A57</f>
        <v>3.1.4.2.1</v>
      </c>
      <c r="B55" s="111" t="str">
        <f>+'8.2_MP MA'!B57</f>
        <v>Construcción y/o Rehabilitación de Obras civiles en Central Penal</v>
      </c>
      <c r="C55" s="585">
        <f>+'8.2_MP MA'!BB57</f>
        <v>0</v>
      </c>
      <c r="D55" s="585">
        <f>+'8.2_MP MA'!BJ57</f>
        <v>0</v>
      </c>
      <c r="E55" s="585">
        <f>+'8.2_MP MA'!BR57</f>
        <v>0</v>
      </c>
    </row>
    <row r="56" spans="1:5" ht="38.25" x14ac:dyDescent="0.25">
      <c r="A56" s="538" t="str">
        <f>+'8.2_MP MA'!A58</f>
        <v>3.1.4.2.1.1</v>
      </c>
      <c r="B56" s="251" t="str">
        <f>+'8.2_MP MA'!B58</f>
        <v xml:space="preserve">Rehabilitación del área: 840 m2. Adecuaciones y protección de espacios (cubierta edificación antigua). Apuntalamiento del edificio (paredes, barrotes y losas). Rehabilitación de la casa blanca (museo de sitio). </v>
      </c>
      <c r="C56" s="585">
        <f>+'8.2_MP MA'!BB58</f>
        <v>0</v>
      </c>
      <c r="D56" s="585">
        <f>+'8.2_MP MA'!BJ58</f>
        <v>0</v>
      </c>
      <c r="E56" s="585">
        <f>+'8.2_MP MA'!BR58</f>
        <v>0</v>
      </c>
    </row>
    <row r="57" spans="1:5" x14ac:dyDescent="0.25">
      <c r="A57" s="538" t="str">
        <f>+'8.2_MP MA'!A59</f>
        <v>3.1.4.2.2</v>
      </c>
      <c r="B57" s="111" t="str">
        <f>+'8.2_MP MA'!B59</f>
        <v>Provisión de Servicios Básicos en Central Penal</v>
      </c>
      <c r="C57" s="585">
        <f>+'8.2_MP MA'!BB59</f>
        <v>0</v>
      </c>
      <c r="D57" s="585">
        <f>+'8.2_MP MA'!BJ59</f>
        <v>0</v>
      </c>
      <c r="E57" s="585">
        <f>+'8.2_MP MA'!BR59</f>
        <v>0</v>
      </c>
    </row>
    <row r="58" spans="1:5" x14ac:dyDescent="0.25">
      <c r="A58" s="538" t="str">
        <f>+'8.2_MP MA'!A60</f>
        <v>3.1.4.2.2.1</v>
      </c>
      <c r="B58" s="251" t="str">
        <f>+'8.2_MP MA'!B60</f>
        <v>Servicios básicos: 40 metros de construcción baños para damas y caballeros</v>
      </c>
      <c r="C58" s="585">
        <f>+'8.2_MP MA'!BB60</f>
        <v>0</v>
      </c>
      <c r="D58" s="585">
        <f>+'8.2_MP MA'!BJ60</f>
        <v>0</v>
      </c>
      <c r="E58" s="585">
        <f>+'8.2_MP MA'!BR60</f>
        <v>0</v>
      </c>
    </row>
    <row r="59" spans="1:5" x14ac:dyDescent="0.25">
      <c r="A59" s="538" t="str">
        <f>+'8.2_MP MA'!A61</f>
        <v>3.1.4.2.3</v>
      </c>
      <c r="B59" s="111" t="str">
        <f>+'8.2_MP MA'!B61</f>
        <v>Servicios de Inspección / Supervisión de Obras</v>
      </c>
      <c r="C59" s="585">
        <f>+'8.2_MP MA'!BB61</f>
        <v>0</v>
      </c>
      <c r="D59" s="585">
        <f>+'8.2_MP MA'!BJ61</f>
        <v>0</v>
      </c>
      <c r="E59" s="585">
        <f>+'8.2_MP MA'!BR61</f>
        <v>0</v>
      </c>
    </row>
    <row r="60" spans="1:5" x14ac:dyDescent="0.25">
      <c r="A60" s="674" t="str">
        <f>+'8.2_MP MA'!A62</f>
        <v>3.1.5</v>
      </c>
      <c r="B60" s="258" t="str">
        <f>+'8.2_MP MA'!B62</f>
        <v>Centro administrativo de Machete construido y/o rehabilitado</v>
      </c>
      <c r="C60" s="719">
        <f>+'8.2_MP MA'!BB62</f>
        <v>0</v>
      </c>
      <c r="D60" s="719">
        <f>+'8.2_MP MA'!BJ62</f>
        <v>0</v>
      </c>
      <c r="E60" s="719">
        <f>+'8.2_MP MA'!BR62</f>
        <v>0</v>
      </c>
    </row>
    <row r="61" spans="1:5" x14ac:dyDescent="0.25">
      <c r="A61" s="538" t="str">
        <f>+'8.2_MP MA'!A63</f>
        <v>3.1.5.1</v>
      </c>
      <c r="B61" s="111" t="str">
        <f>+'8.2_MP MA'!B63</f>
        <v>Construcción y/o Rehabilitación de Obras civiles en Machete</v>
      </c>
      <c r="C61" s="585">
        <f>+'8.2_MP MA'!BB63</f>
        <v>0</v>
      </c>
      <c r="D61" s="585">
        <f>+'8.2_MP MA'!BJ63</f>
        <v>0</v>
      </c>
      <c r="E61" s="585">
        <f>+'8.2_MP MA'!BR63</f>
        <v>0</v>
      </c>
    </row>
    <row r="62" spans="1:5" ht="38.25" x14ac:dyDescent="0.25">
      <c r="A62" s="538" t="str">
        <f>+'8.2_MP MA'!A64</f>
        <v>3.1.5.1.1</v>
      </c>
      <c r="B62" s="251" t="str">
        <f>+'8.2_MP MA'!B64</f>
        <v>165 m de construcción. Edificio administrativo (Jefatura, salón de reuniones, registro y control, área de uso común). Baño para usuarios-visitantes: 40 metros de construcción baños para damas y caballeros</v>
      </c>
      <c r="C62" s="585">
        <f>+'8.2_MP MA'!BB64</f>
        <v>0</v>
      </c>
      <c r="D62" s="585">
        <f>+'8.2_MP MA'!BJ64</f>
        <v>0</v>
      </c>
      <c r="E62" s="585">
        <f>+'8.2_MP MA'!BR64</f>
        <v>0</v>
      </c>
    </row>
    <row r="63" spans="1:5" ht="25.5" x14ac:dyDescent="0.25">
      <c r="A63" s="538" t="str">
        <f>+'8.2_MP MA'!A65</f>
        <v>3.1.5.1.2</v>
      </c>
      <c r="B63" s="251" t="str">
        <f>+'8.2_MP MA'!B65</f>
        <v>Puesto de Control: 146 m de control. Cabañas para guardaparques con área de cocina, lavanderia, baños con duchas e inodoros y espacio de uso comun</v>
      </c>
      <c r="C63" s="585">
        <f>+'8.2_MP MA'!BB65</f>
        <v>0</v>
      </c>
      <c r="D63" s="585">
        <f>+'8.2_MP MA'!BJ65</f>
        <v>0</v>
      </c>
      <c r="E63" s="585">
        <f>+'8.2_MP MA'!BR65</f>
        <v>0</v>
      </c>
    </row>
    <row r="64" spans="1:5" ht="51" x14ac:dyDescent="0.25">
      <c r="A64" s="538" t="str">
        <f>+'8.2_MP MA'!A66</f>
        <v>3.1.5.1.3</v>
      </c>
      <c r="B64" s="251" t="str">
        <f>+'8.2_MP MA'!B66</f>
        <v>Infraestructura de operaciones: 24 m2 para Taller de mantenimiento. Area de depósito de 12 m2. Sistema de captación, distribución y almacenamiento de agua. Sistema de tramiento de aguas residuales. Panelería solar. Equipamiento gral de mobiliario y artefactos</v>
      </c>
      <c r="C64" s="585">
        <f>+'8.2_MP MA'!BB66</f>
        <v>0</v>
      </c>
      <c r="D64" s="585">
        <f>+'8.2_MP MA'!BJ66</f>
        <v>0</v>
      </c>
      <c r="E64" s="585">
        <f>+'8.2_MP MA'!BR66</f>
        <v>0</v>
      </c>
    </row>
    <row r="65" spans="1:5" x14ac:dyDescent="0.25">
      <c r="A65" s="538" t="str">
        <f>+'8.2_MP MA'!A67</f>
        <v>3.1.5.1.4</v>
      </c>
      <c r="B65" s="251" t="str">
        <f>+'8.2_MP MA'!B67</f>
        <v xml:space="preserve">Muelle: 20 x 4 diseño y construcción </v>
      </c>
      <c r="C65" s="585">
        <f>+'8.2_MP MA'!BB67</f>
        <v>0</v>
      </c>
      <c r="D65" s="585">
        <f>+'8.2_MP MA'!BJ67</f>
        <v>0</v>
      </c>
      <c r="E65" s="585">
        <f>+'8.2_MP MA'!BR67</f>
        <v>0</v>
      </c>
    </row>
    <row r="66" spans="1:5" x14ac:dyDescent="0.25">
      <c r="A66" s="538" t="str">
        <f>+'8.2_MP MA'!A68</f>
        <v>3.1.5.2</v>
      </c>
      <c r="B66" s="111" t="str">
        <f>+'8.2_MP MA'!B68</f>
        <v>Servicios de Inspección / Supervisión de Obras</v>
      </c>
      <c r="C66" s="585">
        <f>+'8.2_MP MA'!BB68</f>
        <v>0</v>
      </c>
      <c r="D66" s="585">
        <f>+'8.2_MP MA'!BJ68</f>
        <v>0</v>
      </c>
      <c r="E66" s="585">
        <f>+'8.2_MP MA'!BR68</f>
        <v>0</v>
      </c>
    </row>
    <row r="67" spans="1:5" x14ac:dyDescent="0.25">
      <c r="A67" s="674" t="str">
        <f>+'8.2_MP MA'!A69</f>
        <v>3.1.6</v>
      </c>
      <c r="B67" s="258" t="str">
        <f>+'8.2_MP MA'!B69</f>
        <v>Senderos construidos y/o rehabilitados en el Parque Nacional Coiba</v>
      </c>
      <c r="C67" s="719">
        <f>+'8.2_MP MA'!BB69</f>
        <v>0</v>
      </c>
      <c r="D67" s="719">
        <f>+'8.2_MP MA'!BJ69</f>
        <v>0</v>
      </c>
      <c r="E67" s="719">
        <f>+'8.2_MP MA'!BR69</f>
        <v>0</v>
      </c>
    </row>
    <row r="68" spans="1:5" ht="25.5" x14ac:dyDescent="0.25">
      <c r="A68" s="841" t="str">
        <f>+'8.2_MP MA'!A70</f>
        <v>3.1.6.1</v>
      </c>
      <c r="B68" s="855" t="str">
        <f>+'8.2_MP MA'!B70</f>
        <v>Condición contractual especial de ejecución: Evaluación de Impacto Ambiental (EIA) y de las Licencias Ambientales (Patrimonio Cultural y Municipal)</v>
      </c>
      <c r="C68" s="1632">
        <f>+'8.2_MP MA'!BB70</f>
        <v>0</v>
      </c>
      <c r="D68" s="1632">
        <f>+'8.2_MP MA'!BJ70</f>
        <v>0</v>
      </c>
      <c r="E68" s="1632">
        <f>+'8.2_MP MA'!BR70</f>
        <v>0</v>
      </c>
    </row>
    <row r="69" spans="1:5" ht="25.5" x14ac:dyDescent="0.25">
      <c r="A69" s="538" t="str">
        <f>+'8.2_MP MA'!A71</f>
        <v>3.3.6.2</v>
      </c>
      <c r="B69" s="111" t="str">
        <f>+'8.2_MP MA'!B71</f>
        <v>Senderos: 10,000 m2. Paisajismo y paseos de conexión entre edificios y sendero. Diseño y construcción de plataformas (miradores). GAMBUTE</v>
      </c>
      <c r="C69" s="585">
        <f>+'8.2_MP MA'!BB71</f>
        <v>0</v>
      </c>
      <c r="D69" s="585">
        <f>+'8.2_MP MA'!BJ71</f>
        <v>0</v>
      </c>
      <c r="E69" s="585">
        <f>+'8.2_MP MA'!BR71</f>
        <v>0</v>
      </c>
    </row>
    <row r="70" spans="1:5" x14ac:dyDescent="0.25">
      <c r="A70" s="538" t="str">
        <f>+'8.2_MP MA'!A72</f>
        <v>3.3.6.3</v>
      </c>
      <c r="B70" s="111" t="str">
        <f>+'8.2_MP MA'!B72</f>
        <v>Señalización: Estaciones y panelería con herrajes inoxidables</v>
      </c>
      <c r="C70" s="585">
        <f>+'8.2_MP MA'!BB72</f>
        <v>0</v>
      </c>
      <c r="D70" s="585">
        <f>+'8.2_MP MA'!BJ72</f>
        <v>0</v>
      </c>
      <c r="E70" s="585">
        <f>+'8.2_MP MA'!BR72</f>
        <v>0</v>
      </c>
    </row>
    <row r="71" spans="1:5" ht="25.5" x14ac:dyDescent="0.25">
      <c r="A71" s="538" t="str">
        <f>+'8.2_MP MA'!A73</f>
        <v>3.3.6.4</v>
      </c>
      <c r="B71" s="111" t="str">
        <f>+'8.2_MP MA'!B73</f>
        <v>Senderos: Paisajismo y paseos de conexión entre edificios y senderos. CENTRAL PENAL</v>
      </c>
      <c r="C71" s="585">
        <f>+'8.2_MP MA'!BB73</f>
        <v>0</v>
      </c>
      <c r="D71" s="585">
        <f>+'8.2_MP MA'!BJ73</f>
        <v>0</v>
      </c>
      <c r="E71" s="585">
        <f>+'8.2_MP MA'!BR73</f>
        <v>0</v>
      </c>
    </row>
    <row r="72" spans="1:5" ht="25.5" x14ac:dyDescent="0.25">
      <c r="A72" s="538" t="str">
        <f>+'8.2_MP MA'!A74</f>
        <v>3.3.6.5</v>
      </c>
      <c r="B72" s="111" t="str">
        <f>+'8.2_MP MA'!B74</f>
        <v>Señalización: Estación con interpretación. Señalética de interpretación en edificio antiguo. CENTRAL PENAL</v>
      </c>
      <c r="C72" s="585">
        <f>+'8.2_MP MA'!BB74</f>
        <v>0</v>
      </c>
      <c r="D72" s="585">
        <f>+'8.2_MP MA'!BJ74</f>
        <v>0</v>
      </c>
      <c r="E72" s="585">
        <f>+'8.2_MP MA'!BR74</f>
        <v>0</v>
      </c>
    </row>
    <row r="73" spans="1:5" x14ac:dyDescent="0.25">
      <c r="A73" s="538" t="str">
        <f>+'8.2_MP MA'!A75</f>
        <v>3.3.6.6</v>
      </c>
      <c r="B73" s="111" t="str">
        <f>+'8.2_MP MA'!B75</f>
        <v>Servicios de Inspección / Supervisión de Obras</v>
      </c>
      <c r="C73" s="585">
        <f>+'8.2_MP MA'!BB75</f>
        <v>0</v>
      </c>
      <c r="D73" s="585">
        <f>+'8.2_MP MA'!BJ75</f>
        <v>0</v>
      </c>
      <c r="E73" s="585">
        <f>+'8.2_MP MA'!BR75</f>
        <v>0</v>
      </c>
    </row>
    <row r="74" spans="1:5" x14ac:dyDescent="0.25">
      <c r="A74" s="538" t="str">
        <f>+'8.2_MP MA'!A76</f>
        <v>3.3.6.7</v>
      </c>
      <c r="B74" s="111" t="str">
        <f>+'8.2_MP MA'!B76</f>
        <v>Recursos sin asignar</v>
      </c>
      <c r="C74" s="1634">
        <f>+'8.2_MP MA'!BB76</f>
        <v>0</v>
      </c>
      <c r="D74" s="1634">
        <f>+'8.2_MP MA'!BJ76</f>
        <v>0</v>
      </c>
      <c r="E74" s="1634">
        <f>+'8.2_MP MA'!BR76</f>
        <v>0</v>
      </c>
    </row>
    <row r="75" spans="1:5" ht="25.5" x14ac:dyDescent="0.25">
      <c r="A75" s="624" t="str">
        <f>+'8.2_MP MA'!A77</f>
        <v>3.2</v>
      </c>
      <c r="B75" s="495" t="str">
        <f>+'8.2_MP MA'!B77</f>
        <v xml:space="preserve">Producto 32: Parque Nacional  San Lorenzo  rehabilitado para preservacion completado </v>
      </c>
      <c r="C75" s="671">
        <f>+'8.2_MP MA'!BB77</f>
        <v>0</v>
      </c>
      <c r="D75" s="671">
        <f>+'8.2_MP MA'!BJ77</f>
        <v>0</v>
      </c>
      <c r="E75" s="671">
        <f>+'8.2_MP MA'!BR77</f>
        <v>0</v>
      </c>
    </row>
    <row r="76" spans="1:5" ht="25.5" x14ac:dyDescent="0.25">
      <c r="A76" s="841" t="str">
        <f>+'8.2_MP MA'!A78</f>
        <v>3.1.1</v>
      </c>
      <c r="B76" s="855" t="str">
        <f>+'8.2_MP MA'!B78</f>
        <v>Condición contractual especial de ejecución: Elaboración del Plan de Manejo de Incremento de Flujo de Visitantes (IFV)</v>
      </c>
      <c r="C76" s="1632">
        <f>+'8.2_MP MA'!BB78</f>
        <v>0</v>
      </c>
      <c r="D76" s="1632">
        <f>+'8.2_MP MA'!BJ78</f>
        <v>0</v>
      </c>
      <c r="E76" s="1632">
        <f>+'8.2_MP MA'!BR78</f>
        <v>0</v>
      </c>
    </row>
    <row r="77" spans="1:5" ht="25.5" x14ac:dyDescent="0.25">
      <c r="A77" s="841" t="str">
        <f>+'8.2_MP MA'!A79</f>
        <v>3.1.2</v>
      </c>
      <c r="B77" s="855" t="str">
        <f>+'8.2_MP MA'!B79</f>
        <v>Condición contractual especial de ejecución: Evaluación de Impacto Ambiental (EIA) y de las Licencias Ambientales (Patrimonio Cultural y Municipal)</v>
      </c>
      <c r="C77" s="1632">
        <f>+'8.2_MP MA'!BB79</f>
        <v>0</v>
      </c>
      <c r="D77" s="1632">
        <f>+'8.2_MP MA'!BJ79</f>
        <v>0</v>
      </c>
      <c r="E77" s="1632">
        <f>+'8.2_MP MA'!BR79</f>
        <v>0</v>
      </c>
    </row>
    <row r="78" spans="1:5" x14ac:dyDescent="0.25">
      <c r="A78" s="537" t="str">
        <f>+'8.2_MP MA'!A80</f>
        <v>3.2.3</v>
      </c>
      <c r="B78" s="710" t="str">
        <f>+'8.2_MP MA'!B80</f>
        <v>Sitios de visitación construidos y/o rehabiltiados</v>
      </c>
      <c r="C78" s="719">
        <f>+'8.2_MP MA'!BB80</f>
        <v>0</v>
      </c>
      <c r="D78" s="719">
        <f>+'8.2_MP MA'!BJ80</f>
        <v>0</v>
      </c>
      <c r="E78" s="719">
        <f>+'8.2_MP MA'!BR80</f>
        <v>0</v>
      </c>
    </row>
    <row r="79" spans="1:5" x14ac:dyDescent="0.25">
      <c r="A79" s="686" t="str">
        <f>+'8.2_MP MA'!A81</f>
        <v>3.2.3.1</v>
      </c>
      <c r="B79" s="260" t="str">
        <f>+'8.2_MP MA'!B81</f>
        <v>Playa Tortuguilla</v>
      </c>
      <c r="C79" s="1633">
        <f>+'8.2_MP MA'!BB81</f>
        <v>0</v>
      </c>
      <c r="D79" s="1633">
        <f>+'8.2_MP MA'!BJ81</f>
        <v>0</v>
      </c>
      <c r="E79" s="1633">
        <f>+'8.2_MP MA'!BR81</f>
        <v>0</v>
      </c>
    </row>
    <row r="80" spans="1:5" x14ac:dyDescent="0.25">
      <c r="A80" s="652" t="str">
        <f>+'8.2_MP MA'!A82</f>
        <v>3.2.3.1.1</v>
      </c>
      <c r="B80" s="111" t="str">
        <f>+'8.2_MP MA'!B82</f>
        <v>Construcciones y/ u Obras civiles de Rehabilitación para Tortuguilla</v>
      </c>
      <c r="C80" s="585">
        <f>+'8.2_MP MA'!BB82</f>
        <v>0</v>
      </c>
      <c r="D80" s="585">
        <f>+'8.2_MP MA'!BJ82</f>
        <v>0</v>
      </c>
      <c r="E80" s="585">
        <f>+'8.2_MP MA'!BR82</f>
        <v>0</v>
      </c>
    </row>
    <row r="81" spans="1:5" ht="102" x14ac:dyDescent="0.25">
      <c r="A81" s="652" t="str">
        <f>+'8.2_MP MA'!A83</f>
        <v>3.2.3.1.1.1</v>
      </c>
      <c r="B81" s="251" t="str">
        <f>+'8.2_MP MA'!B83</f>
        <v>Estación de intepretación: Plataforma elevada (no cuadrada) de 30 m2 mínimo, sobre suelo con estructura en madera plástica, acero, aluminio; techada,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contempla techo  con caida de agua para cosecha.</v>
      </c>
      <c r="C81" s="585">
        <f>+'8.2_MP MA'!BB83</f>
        <v>0</v>
      </c>
      <c r="D81" s="585">
        <f>+'8.2_MP MA'!BJ83</f>
        <v>0</v>
      </c>
      <c r="E81" s="585">
        <f>+'8.2_MP MA'!BR83</f>
        <v>0</v>
      </c>
    </row>
    <row r="82" spans="1:5" ht="25.5" x14ac:dyDescent="0.25">
      <c r="A82" s="652" t="str">
        <f>+'8.2_MP MA'!A84</f>
        <v>3.2.3.1.1.2</v>
      </c>
      <c r="B82" s="251" t="str">
        <f>+'8.2_MP MA'!B84</f>
        <v>Área de descanso: 3 mesas de picnic de madera plástica prefabricadas bajo techo. Incluye plano aprobado</v>
      </c>
      <c r="C82" s="585">
        <f>+'8.2_MP MA'!BB84</f>
        <v>0</v>
      </c>
      <c r="D82" s="585">
        <f>+'8.2_MP MA'!BJ84</f>
        <v>0</v>
      </c>
      <c r="E82" s="585">
        <f>+'8.2_MP MA'!BR84</f>
        <v>0</v>
      </c>
    </row>
    <row r="83" spans="1:5" ht="25.5" x14ac:dyDescent="0.25">
      <c r="A83" s="652" t="str">
        <f>+'8.2_MP MA'!A85</f>
        <v>3.2.3.1.2</v>
      </c>
      <c r="B83" s="110" t="str">
        <f>+'8.2_MP MA'!B85</f>
        <v>Provisión de Sistemas Alternativos de Energía en Playa Tortuguilla: Sistema de paneles solares</v>
      </c>
      <c r="C83" s="585">
        <f>+'8.2_MP MA'!BB85</f>
        <v>0</v>
      </c>
      <c r="D83" s="585">
        <f>+'8.2_MP MA'!BJ85</f>
        <v>0</v>
      </c>
      <c r="E83" s="585">
        <f>+'8.2_MP MA'!BR85</f>
        <v>0</v>
      </c>
    </row>
    <row r="84" spans="1:5" x14ac:dyDescent="0.25">
      <c r="A84" s="652" t="str">
        <f>+'8.2_MP MA'!A86</f>
        <v>3.2.3.1.3</v>
      </c>
      <c r="B84" s="110" t="str">
        <f>+'8.2_MP MA'!B86</f>
        <v>Provisión de Servicios básicos para Playa Tortuguilla</v>
      </c>
      <c r="C84" s="585">
        <f>+'8.2_MP MA'!BB86</f>
        <v>0</v>
      </c>
      <c r="D84" s="585">
        <f>+'8.2_MP MA'!BJ86</f>
        <v>0</v>
      </c>
      <c r="E84" s="585">
        <f>+'8.2_MP MA'!BR86</f>
        <v>0</v>
      </c>
    </row>
    <row r="85" spans="1:5" ht="51" x14ac:dyDescent="0.25">
      <c r="A85" s="652" t="str">
        <f>+'8.2_MP MA'!A87</f>
        <v>3.2.3.1.3.1</v>
      </c>
      <c r="B85" s="264" t="str">
        <f>+'8.2_MP MA'!B87</f>
        <v>Servicios básicos: Cosechadora de agua lluvia con sistema de almacenamiento. Baños para visitantes: Diseño y construcción de baños ecológicos (caballeros/damas) en base a una visitación de 50 personas diarias</v>
      </c>
      <c r="C85" s="585">
        <f>+'8.2_MP MA'!BB87</f>
        <v>0</v>
      </c>
      <c r="D85" s="585">
        <f>+'8.2_MP MA'!BJ87</f>
        <v>0</v>
      </c>
      <c r="E85" s="585">
        <f>+'8.2_MP MA'!BR87</f>
        <v>0</v>
      </c>
    </row>
    <row r="86" spans="1:5" x14ac:dyDescent="0.25">
      <c r="A86" s="652" t="str">
        <f>+'8.2_MP MA'!A88</f>
        <v>3.2.3.1.4</v>
      </c>
      <c r="B86" s="111" t="str">
        <f>+'8.2_MP MA'!B88</f>
        <v>Servicios de Inspección / Supervisión de Obras</v>
      </c>
      <c r="C86" s="585">
        <f>+'8.2_MP MA'!BB88</f>
        <v>0</v>
      </c>
      <c r="D86" s="585">
        <f>+'8.2_MP MA'!BJ88</f>
        <v>0</v>
      </c>
      <c r="E86" s="585">
        <f>+'8.2_MP MA'!BR88</f>
        <v>0</v>
      </c>
    </row>
    <row r="87" spans="1:5" x14ac:dyDescent="0.25">
      <c r="A87" s="686" t="str">
        <f>+'8.2_MP MA'!A89</f>
        <v>3.2.3.2</v>
      </c>
      <c r="B87" s="260" t="str">
        <f>+'8.2_MP MA'!B89</f>
        <v>Achiote</v>
      </c>
      <c r="C87" s="1633">
        <f>+'8.2_MP MA'!BB89</f>
        <v>0</v>
      </c>
      <c r="D87" s="1633">
        <f>+'8.2_MP MA'!BJ89</f>
        <v>0</v>
      </c>
      <c r="E87" s="1633">
        <f>+'8.2_MP MA'!BR89</f>
        <v>0</v>
      </c>
    </row>
    <row r="88" spans="1:5" x14ac:dyDescent="0.25">
      <c r="A88" s="538" t="str">
        <f>+'8.2_MP MA'!A90</f>
        <v>3.2.3.2.1</v>
      </c>
      <c r="B88" s="111" t="str">
        <f>+'8.2_MP MA'!B90</f>
        <v>Construcciones y/ u Obras civiles de Rehabilitación para Achiote</v>
      </c>
      <c r="C88" s="585">
        <f>+'8.2_MP MA'!BB90</f>
        <v>0</v>
      </c>
      <c r="D88" s="585">
        <f>+'8.2_MP MA'!BJ90</f>
        <v>0</v>
      </c>
      <c r="E88" s="585">
        <f>+'8.2_MP MA'!BR90</f>
        <v>0</v>
      </c>
    </row>
    <row r="89" spans="1:5" ht="51" x14ac:dyDescent="0.25">
      <c r="A89" s="538" t="str">
        <f>+'8.2_MP MA'!A91</f>
        <v>3.2.3.2.1.1</v>
      </c>
      <c r="B89" s="251" t="str">
        <f>+'8.2_MP MA'!B91</f>
        <v>Centro para el visitante: 150 m2 incluye nivelación de terreno, administración, registro y boletería, recepción, tienda de recuerdos y  baño para visitantes. Incluye plano aprobado y EIA. Capacidad de atención para 50 pax</v>
      </c>
      <c r="C89" s="585">
        <f>+'8.2_MP MA'!BB91</f>
        <v>0</v>
      </c>
      <c r="D89" s="585">
        <f>+'8.2_MP MA'!BJ91</f>
        <v>0</v>
      </c>
      <c r="E89" s="585">
        <f>+'8.2_MP MA'!BR91</f>
        <v>0</v>
      </c>
    </row>
    <row r="90" spans="1:5" ht="114.75" x14ac:dyDescent="0.25">
      <c r="A90" s="538" t="str">
        <f>+'8.2_MP MA'!A92</f>
        <v>3.2.3.2.1.2</v>
      </c>
      <c r="B90" s="251" t="str">
        <f>+'8.2_MP MA'!B92</f>
        <v>Estación de intepretación: Plataforma elevada (no cuadrada) de 30 m2 mínimo, sobre suelo con estructura en madera plástica, acero, aluminio;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Estacionamientos: 350m2 de espacio para estacionar 5 buses y 5 vehículos en sitio con grava compactada y cordón cuneta</v>
      </c>
      <c r="C90" s="585">
        <f>+'8.2_MP MA'!BB92</f>
        <v>0</v>
      </c>
      <c r="D90" s="585">
        <f>+'8.2_MP MA'!BJ92</f>
        <v>0</v>
      </c>
      <c r="E90" s="585">
        <f>+'8.2_MP MA'!BR92</f>
        <v>0</v>
      </c>
    </row>
    <row r="91" spans="1:5" ht="51" x14ac:dyDescent="0.25">
      <c r="A91" s="538" t="str">
        <f>+'8.2_MP MA'!A93</f>
        <v>3.2.3.2.1.3</v>
      </c>
      <c r="B91" s="251" t="str">
        <f>+'8.2_MP MA'!B93</f>
        <v>Área de descanso: Área de descanso y merenderos + tienda de recuerdos: 4 mesas de picnic de madera plástica prefabricadas bajo techo y un kiosco para venta de recuerdos, de estructura de metal con forro de madera de 30 m2. Incluye plano aprobado</v>
      </c>
      <c r="C91" s="585">
        <f>+'8.2_MP MA'!BB93</f>
        <v>0</v>
      </c>
      <c r="D91" s="585">
        <f>+'8.2_MP MA'!BJ93</f>
        <v>0</v>
      </c>
      <c r="E91" s="585">
        <f>+'8.2_MP MA'!BR93</f>
        <v>0</v>
      </c>
    </row>
    <row r="92" spans="1:5" ht="25.5" x14ac:dyDescent="0.25">
      <c r="A92" s="538" t="str">
        <f>+'8.2_MP MA'!A94</f>
        <v>3.2.3.2.2</v>
      </c>
      <c r="B92" s="110" t="str">
        <f>+'8.2_MP MA'!B94</f>
        <v>Provisión de Sistemas Alternativos de Energía en Achiote: Sistema de paneles solares</v>
      </c>
      <c r="C92" s="585">
        <f>+'8.2_MP MA'!BB94</f>
        <v>0</v>
      </c>
      <c r="D92" s="585">
        <f>+'8.2_MP MA'!BJ94</f>
        <v>0</v>
      </c>
      <c r="E92" s="585">
        <f>+'8.2_MP MA'!BR94</f>
        <v>0</v>
      </c>
    </row>
    <row r="93" spans="1:5" x14ac:dyDescent="0.25">
      <c r="A93" s="538" t="str">
        <f>+'8.2_MP MA'!A95</f>
        <v>3.2.3.2.3</v>
      </c>
      <c r="B93" s="110" t="str">
        <f>+'8.2_MP MA'!B95</f>
        <v>Provisión de Servicios básicos para Achiote</v>
      </c>
      <c r="C93" s="585">
        <f>+'8.2_MP MA'!BB95</f>
        <v>0</v>
      </c>
      <c r="D93" s="585">
        <f>+'8.2_MP MA'!BJ95</f>
        <v>0</v>
      </c>
      <c r="E93" s="585">
        <f>+'8.2_MP MA'!BR95</f>
        <v>0</v>
      </c>
    </row>
    <row r="94" spans="1:5" ht="51" x14ac:dyDescent="0.25">
      <c r="A94" s="538" t="str">
        <f>+'8.2_MP MA'!A96</f>
        <v>3.2.3.2.3.1</v>
      </c>
      <c r="B94" s="264" t="str">
        <f>+'8.2_MP MA'!B96</f>
        <v xml:space="preserve">Servicios básicos: Sistema de abastecimiento principal de agua: Captación (pozo) conducción, almacenamiento y distribución. Cosechadora de agua lluvia con sistema de almacenamiento. Sistema de tratamiento de aguas residuales: Sistema de fosa séptica con filtro biológico  </v>
      </c>
      <c r="C94" s="585">
        <f>+'8.2_MP MA'!BB96</f>
        <v>0</v>
      </c>
      <c r="D94" s="585">
        <f>+'8.2_MP MA'!BJ96</f>
        <v>0</v>
      </c>
      <c r="E94" s="585">
        <f>+'8.2_MP MA'!BR96</f>
        <v>0</v>
      </c>
    </row>
    <row r="95" spans="1:5" x14ac:dyDescent="0.25">
      <c r="A95" s="538" t="str">
        <f>+'8.2_MP MA'!A97</f>
        <v>3.2.3.2.4</v>
      </c>
      <c r="B95" s="111" t="str">
        <f>+'8.2_MP MA'!B97</f>
        <v>Servicios de Inspección / Supervisión de Obras</v>
      </c>
      <c r="C95" s="585">
        <f>+'8.2_MP MA'!BB97</f>
        <v>0</v>
      </c>
      <c r="D95" s="585">
        <f>+'8.2_MP MA'!BJ97</f>
        <v>0</v>
      </c>
      <c r="E95" s="585">
        <f>+'8.2_MP MA'!BR97</f>
        <v>0</v>
      </c>
    </row>
    <row r="96" spans="1:5" ht="25.5" x14ac:dyDescent="0.25">
      <c r="A96" s="537" t="str">
        <f>+'8.2_MP MA'!A98</f>
        <v>3.2.4</v>
      </c>
      <c r="B96" s="710" t="str">
        <f>+'8.2_MP MA'!B98</f>
        <v>Actividades prioritarias del Plan de Manejo de Portobelo y San Lorenzo realizadas</v>
      </c>
      <c r="C96" s="719">
        <f>+'8.2_MP MA'!BB98</f>
        <v>0</v>
      </c>
      <c r="D96" s="719">
        <f>+'8.2_MP MA'!BJ98</f>
        <v>0</v>
      </c>
      <c r="E96" s="719">
        <f>+'8.2_MP MA'!BR98</f>
        <v>0</v>
      </c>
    </row>
    <row r="97" spans="1:5" x14ac:dyDescent="0.25">
      <c r="A97" s="538" t="str">
        <f>+'8.2_MP MA'!A99</f>
        <v>3.2.4.1</v>
      </c>
      <c r="B97" s="111" t="str">
        <f>+'8.2_MP MA'!B99</f>
        <v>Acciones prioritarias del plan de manejo 1</v>
      </c>
      <c r="C97" s="585">
        <f>+'8.2_MP MA'!BB99</f>
        <v>0</v>
      </c>
      <c r="D97" s="585">
        <f>+'8.2_MP MA'!BJ99</f>
        <v>0</v>
      </c>
      <c r="E97" s="585">
        <f>+'8.2_MP MA'!BR99</f>
        <v>0</v>
      </c>
    </row>
    <row r="98" spans="1:5" ht="38.25" customHeight="1" x14ac:dyDescent="0.25">
      <c r="A98" s="538" t="str">
        <f>+'8.2_MP MA'!A100</f>
        <v>3.2.4.2</v>
      </c>
      <c r="B98" s="111" t="str">
        <f>+'8.2_MP MA'!B100</f>
        <v>Acciones prioritarias del plan de manejo 2</v>
      </c>
      <c r="C98" s="585">
        <f>+'8.2_MP MA'!BB100</f>
        <v>0</v>
      </c>
      <c r="D98" s="585">
        <f>+'8.2_MP MA'!BJ100</f>
        <v>0</v>
      </c>
      <c r="E98" s="585">
        <f>+'8.2_MP MA'!BR100</f>
        <v>0</v>
      </c>
    </row>
    <row r="99" spans="1:5" ht="102" customHeight="1" x14ac:dyDescent="0.25">
      <c r="A99" s="538" t="str">
        <f>+'8.2_MP MA'!A101</f>
        <v>3.2.4.3</v>
      </c>
      <c r="B99" s="111" t="str">
        <f>+'8.2_MP MA'!B101</f>
        <v>Acciones prioritarias del plan de manejo 3</v>
      </c>
      <c r="C99" s="585">
        <f>+'8.2_MP MA'!BB101</f>
        <v>0</v>
      </c>
      <c r="D99" s="585">
        <f>+'8.2_MP MA'!BJ101</f>
        <v>0</v>
      </c>
      <c r="E99" s="585">
        <f>+'8.2_MP MA'!BR101</f>
        <v>0</v>
      </c>
    </row>
    <row r="100" spans="1:5" x14ac:dyDescent="0.25">
      <c r="A100" s="538" t="str">
        <f>+'8.2_MP MA'!A102</f>
        <v>3.2.4.4</v>
      </c>
      <c r="B100" s="111" t="str">
        <f>+'8.2_MP MA'!B102</f>
        <v>Acciones prioritarias del plan de manejo 4</v>
      </c>
      <c r="C100" s="585">
        <f>+'8.2_MP MA'!BB102</f>
        <v>0</v>
      </c>
      <c r="D100" s="585">
        <f>+'8.2_MP MA'!BJ102</f>
        <v>0</v>
      </c>
      <c r="E100" s="585">
        <f>+'8.2_MP MA'!BR102</f>
        <v>0</v>
      </c>
    </row>
    <row r="101" spans="1:5" x14ac:dyDescent="0.25">
      <c r="A101" s="538" t="str">
        <f>+'8.2_MP MA'!A103</f>
        <v>3.2.4.5</v>
      </c>
      <c r="B101" s="111" t="str">
        <f>+'8.2_MP MA'!B103</f>
        <v>Acciones prioritarias del plan de manejo 5</v>
      </c>
      <c r="C101" s="585">
        <f>+'8.2_MP MA'!BB103</f>
        <v>0</v>
      </c>
      <c r="D101" s="585">
        <f>+'8.2_MP MA'!BJ103</f>
        <v>0</v>
      </c>
      <c r="E101" s="585">
        <f>+'8.2_MP MA'!BR103</f>
        <v>0</v>
      </c>
    </row>
    <row r="102" spans="1:5" x14ac:dyDescent="0.25">
      <c r="A102" s="538" t="str">
        <f>+'8.2_MP MA'!A104</f>
        <v>3.2.4.6</v>
      </c>
      <c r="B102" s="111" t="str">
        <f>+'8.2_MP MA'!B104</f>
        <v>Implementación del Plan Participativo de Desarrollo Comunitario</v>
      </c>
      <c r="C102" s="587">
        <f>+'8.2_MP MA'!BB104</f>
        <v>0</v>
      </c>
      <c r="D102" s="587">
        <f>+'8.2_MP MA'!BJ104</f>
        <v>0</v>
      </c>
      <c r="E102" s="587">
        <f>+'8.2_MP MA'!BR104</f>
        <v>0</v>
      </c>
    </row>
    <row r="103" spans="1:5" x14ac:dyDescent="0.25">
      <c r="A103" s="674" t="str">
        <f>+'8.2_MP MA'!A105</f>
        <v>3.2.5</v>
      </c>
      <c r="B103" s="258" t="str">
        <f>+'8.2_MP MA'!B105</f>
        <v>Senderos construidos y/o rehabilitados en el BPPPSL</v>
      </c>
      <c r="C103" s="719">
        <f>+'8.2_MP MA'!BB105</f>
        <v>0</v>
      </c>
      <c r="D103" s="719">
        <f>+'8.2_MP MA'!BJ105</f>
        <v>0</v>
      </c>
      <c r="E103" s="719">
        <f>+'8.2_MP MA'!BR105</f>
        <v>0</v>
      </c>
    </row>
    <row r="104" spans="1:5" ht="38.25" x14ac:dyDescent="0.25">
      <c r="A104" s="538" t="str">
        <f>+'8.2_MP MA'!A106</f>
        <v>3.2.5.1</v>
      </c>
      <c r="B104" s="111" t="str">
        <f>+'8.2_MP MA'!B106</f>
        <v>Construcción y/o Rehabilitación de Senderos área de Fortificación: Mejoramiento y adecuación al sendero con señalización interpretativa. Mejoras al sendero (barandales, plataformas elevadas, señalización interpretativa)</v>
      </c>
      <c r="C104" s="585">
        <f>+'8.2_MP MA'!BB106</f>
        <v>0</v>
      </c>
      <c r="D104" s="585">
        <f>+'8.2_MP MA'!BJ106</f>
        <v>0</v>
      </c>
      <c r="E104" s="585">
        <f>+'8.2_MP MA'!BR106</f>
        <v>0</v>
      </c>
    </row>
    <row r="105" spans="1:5" ht="102" x14ac:dyDescent="0.25">
      <c r="A105" s="538" t="str">
        <f>+'8.2_MP MA'!A107</f>
        <v>3.2.5.2</v>
      </c>
      <c r="B105" s="111" t="str">
        <f>+'8.2_MP MA'!B107</f>
        <v>Senderos área de Costa Abajo: Incluye todos los puentes, pasamanos y panelería de interpretación y orientativa completa distancia aproximada 600 m. Sendero de observación de aves:  Sendero elevado en madera plástica a la margen derecha carretera de Achiote en dirección a la Comunidad. Planos aprobados y panelería interpretativa (3 a 4 paneles). Incluye además especificaciones para personas con capacidades limitadas 250 m aprox. Plataformas elevadas en madera plástica 20 m2 como parte del sendero de observación de aves, en dirección a la Comunidad de Achiote. Incluye planos aprobados</v>
      </c>
      <c r="C105" s="585">
        <f>+'8.2_MP MA'!BB107</f>
        <v>0</v>
      </c>
      <c r="D105" s="585">
        <f>+'8.2_MP MA'!BJ107</f>
        <v>0</v>
      </c>
      <c r="E105" s="585">
        <f>+'8.2_MP MA'!BR107</f>
        <v>0</v>
      </c>
    </row>
    <row r="106" spans="1:5" x14ac:dyDescent="0.25">
      <c r="A106" s="538" t="str">
        <f>+'8.2_MP MA'!A108</f>
        <v>3.2.5.3</v>
      </c>
      <c r="B106" s="111" t="str">
        <f>+'8.2_MP MA'!B108</f>
        <v>Servicios de Inspección / Supervisión de Obras</v>
      </c>
      <c r="C106" s="585">
        <f>+'8.2_MP MA'!BB108</f>
        <v>0</v>
      </c>
      <c r="D106" s="585">
        <f>+'8.2_MP MA'!BJ108</f>
        <v>0</v>
      </c>
      <c r="E106" s="585">
        <f>+'8.2_MP MA'!BR108</f>
        <v>0</v>
      </c>
    </row>
    <row r="107" spans="1:5" x14ac:dyDescent="0.25">
      <c r="A107" s="674" t="str">
        <f>+'8.2_MP MA'!A109</f>
        <v>3.2.6</v>
      </c>
      <c r="B107" s="258" t="str">
        <f>+'8.2_MP MA'!B109</f>
        <v xml:space="preserve">Centro administrativo rehabilitado </v>
      </c>
      <c r="C107" s="719">
        <f>+'8.2_MP MA'!BB109</f>
        <v>0</v>
      </c>
      <c r="D107" s="719">
        <f>+'8.2_MP MA'!BJ109</f>
        <v>0</v>
      </c>
      <c r="E107" s="719">
        <f>+'8.2_MP MA'!BR109</f>
        <v>0</v>
      </c>
    </row>
    <row r="108" spans="1:5" ht="25.5" x14ac:dyDescent="0.25">
      <c r="A108" s="538" t="str">
        <f>+'8.2_MP MA'!A110</f>
        <v>3.2.6.1</v>
      </c>
      <c r="B108" s="111" t="str">
        <f>+'8.2_MP MA'!B110</f>
        <v>Construcciones y/ u Obras civiles de Rehabilitación para el Centro Administrativo</v>
      </c>
      <c r="C108" s="585">
        <f>+'8.2_MP MA'!BB110</f>
        <v>0</v>
      </c>
      <c r="D108" s="585">
        <f>+'8.2_MP MA'!BJ110</f>
        <v>0</v>
      </c>
      <c r="E108" s="585">
        <f>+'8.2_MP MA'!BR110</f>
        <v>0</v>
      </c>
    </row>
    <row r="109" spans="1:5" ht="51" x14ac:dyDescent="0.25">
      <c r="A109" s="538" t="str">
        <f>+'8.2_MP MA'!A111</f>
        <v>3.2.3.1.1</v>
      </c>
      <c r="B109" s="264" t="str">
        <f>+'8.2_MP MA'!B111</f>
        <v>Centro para el visitante: 150 m2  administración, registro y boletería, recepción y  baño para visitantes. Incluye plano aprobado y EIA. Capacidad de atención para 50 pax. Adecuaciónes al Puesto de control y recepción de visitantes</v>
      </c>
      <c r="C109" s="585">
        <f>+'8.2_MP MA'!BB111</f>
        <v>0</v>
      </c>
      <c r="D109" s="585">
        <f>+'8.2_MP MA'!BJ111</f>
        <v>0</v>
      </c>
      <c r="E109" s="585">
        <f>+'8.2_MP MA'!BR111</f>
        <v>0</v>
      </c>
    </row>
    <row r="110" spans="1:5" ht="102" x14ac:dyDescent="0.25">
      <c r="A110" s="538" t="str">
        <f>+'8.2_MP MA'!A112</f>
        <v>3.2.3.1.2</v>
      </c>
      <c r="B110" s="264" t="str">
        <f>+'8.2_MP MA'!B112</f>
        <v>Estación de intepretación: Plataforma elevada (no cuadrada) de 30 m2 mínimo, sobre suelo con estructura en madera plástica, acero, aluminio; techada, con desarrollo interpretativo del sitio indicado en el PUP con no más de 5 paneles (3 mesas [65x85] y 2 paneles verticales [1.10x1.40] de alucobond de 5mm de espesor). Incluye un panel tipo PA-01A para mapa de sendero a la entrada del mismo y panel de normativas de uso del sendero. Incluye plano aprobado. La plataforma debe ubicarse considerando vientos y luz solar, contempla techo  con caida de agua para cosecha.</v>
      </c>
      <c r="C110" s="585">
        <f>+'8.2_MP MA'!BB112</f>
        <v>0</v>
      </c>
      <c r="D110" s="585">
        <f>+'8.2_MP MA'!BJ112</f>
        <v>0</v>
      </c>
      <c r="E110" s="585">
        <f>+'8.2_MP MA'!BR112</f>
        <v>0</v>
      </c>
    </row>
    <row r="111" spans="1:5" ht="38.25" x14ac:dyDescent="0.25">
      <c r="A111" s="538" t="str">
        <f>+'8.2_MP MA'!A113</f>
        <v>3.2.3.1.3</v>
      </c>
      <c r="B111" s="264" t="str">
        <f>+'8.2_MP MA'!B113</f>
        <v>Área de descanso: 4 mesas de picnic de madera plastica prefabricadas bajo techo y un kiosco para venta de recuerdos, de estructura de metal con forro de madera de 30 m2. Incluye plano aprobado</v>
      </c>
      <c r="C111" s="585">
        <f>+'8.2_MP MA'!BB113</f>
        <v>0</v>
      </c>
      <c r="D111" s="585">
        <f>+'8.2_MP MA'!BJ113</f>
        <v>0</v>
      </c>
      <c r="E111" s="585">
        <f>+'8.2_MP MA'!BR113</f>
        <v>0</v>
      </c>
    </row>
    <row r="112" spans="1:5" ht="25.5" x14ac:dyDescent="0.25">
      <c r="A112" s="538" t="str">
        <f>+'8.2_MP MA'!A114</f>
        <v>3.2.6.2</v>
      </c>
      <c r="B112" s="110" t="str">
        <f>+'8.2_MP MA'!B114</f>
        <v>Provisión de Sistemas Alternativos de Energía en el Área Protegida: Sistema de paneles solares</v>
      </c>
      <c r="C112" s="585">
        <f>+'8.2_MP MA'!BB114</f>
        <v>0</v>
      </c>
      <c r="D112" s="585">
        <f>+'8.2_MP MA'!BJ114</f>
        <v>0</v>
      </c>
      <c r="E112" s="585">
        <f>+'8.2_MP MA'!BR114</f>
        <v>0</v>
      </c>
    </row>
    <row r="113" spans="1:5" x14ac:dyDescent="0.25">
      <c r="A113" s="538" t="str">
        <f>+'8.2_MP MA'!A115</f>
        <v>3.2.6.3</v>
      </c>
      <c r="B113" s="110" t="str">
        <f>+'8.2_MP MA'!B115</f>
        <v>Provisión de Servicios básicos para el Área Protegida</v>
      </c>
      <c r="C113" s="585">
        <f>+'8.2_MP MA'!BB115</f>
        <v>0</v>
      </c>
      <c r="D113" s="585">
        <f>+'8.2_MP MA'!BJ115</f>
        <v>0</v>
      </c>
      <c r="E113" s="585">
        <f>+'8.2_MP MA'!BR115</f>
        <v>0</v>
      </c>
    </row>
    <row r="114" spans="1:5" ht="38.25" x14ac:dyDescent="0.25">
      <c r="A114" s="538" t="str">
        <f>+'8.2_MP MA'!A116</f>
        <v>3.2.6.3.1</v>
      </c>
      <c r="B114" s="264" t="str">
        <f>+'8.2_MP MA'!B116</f>
        <v xml:space="preserve">Servicios básicos: Cosechadora de agua lluvia con sistema de almacenamiento. Sistema de tratamiento de aguas residuales: Sistema de fosa séptica con filtro biológico  </v>
      </c>
      <c r="C114" s="585">
        <f>+'8.2_MP MA'!BB116</f>
        <v>0</v>
      </c>
      <c r="D114" s="585">
        <f>+'8.2_MP MA'!BJ116</f>
        <v>0</v>
      </c>
      <c r="E114" s="585">
        <f>+'8.2_MP MA'!BR116</f>
        <v>0</v>
      </c>
    </row>
    <row r="115" spans="1:5" x14ac:dyDescent="0.25">
      <c r="A115" s="538" t="str">
        <f>+'8.2_MP MA'!A117</f>
        <v>3.2.6.4</v>
      </c>
      <c r="B115" s="111" t="str">
        <f>+'8.2_MP MA'!B117</f>
        <v>Servicios de Inspección / Supervisión de Obras</v>
      </c>
      <c r="C115" s="585">
        <f>+'8.2_MP MA'!BB117</f>
        <v>0</v>
      </c>
      <c r="D115" s="585">
        <f>+'8.2_MP MA'!BJ117</f>
        <v>0</v>
      </c>
      <c r="E115" s="585">
        <f>+'8.2_MP MA'!BR117</f>
        <v>0</v>
      </c>
    </row>
    <row r="116" spans="1:5" x14ac:dyDescent="0.25">
      <c r="A116" s="674" t="str">
        <f>+'8.2_MP MA'!A118</f>
        <v>3.2.7</v>
      </c>
      <c r="B116" s="258" t="str">
        <f>+'8.2_MP MA'!B118</f>
        <v xml:space="preserve">Muelles construidos y/o rehabilitados (Puntos de accesos) </v>
      </c>
      <c r="C116" s="719">
        <f>+'8.2_MP MA'!BB118</f>
        <v>0</v>
      </c>
      <c r="D116" s="719">
        <f>+'8.2_MP MA'!BJ118</f>
        <v>0</v>
      </c>
      <c r="E116" s="719">
        <f>+'8.2_MP MA'!BR118</f>
        <v>0</v>
      </c>
    </row>
    <row r="117" spans="1:5" x14ac:dyDescent="0.25">
      <c r="A117" s="538" t="str">
        <f>+'8.2_MP MA'!A119</f>
        <v>3.2.7.1</v>
      </c>
      <c r="B117" s="111" t="str">
        <f>+'8.2_MP MA'!B119</f>
        <v>Diseño y construcción de emarcadero en Muelle Gallo</v>
      </c>
      <c r="C117" s="585">
        <f>+'8.2_MP MA'!BB119</f>
        <v>0</v>
      </c>
      <c r="D117" s="585">
        <f>+'8.2_MP MA'!BJ119</f>
        <v>0</v>
      </c>
      <c r="E117" s="585">
        <f>+'8.2_MP MA'!BR119</f>
        <v>0</v>
      </c>
    </row>
    <row r="118" spans="1:5" ht="38.25" x14ac:dyDescent="0.25">
      <c r="A118" s="538" t="str">
        <f>+'8.2_MP MA'!A120</f>
        <v>3.2.7.1.1</v>
      </c>
      <c r="B118" s="251" t="str">
        <f>+'8.2_MP MA'!B120</f>
        <v>Diseño y construcción de muelle sobre pilotes y calzada de madera plástica 30 x 1.50 metros de dimensiónincluye EIA, capacidad 40 personas. suministro de 30 kayaks . suministro de 30 salvavidas</v>
      </c>
      <c r="C118" s="585">
        <f>+'8.2_MP MA'!BB120</f>
        <v>0</v>
      </c>
      <c r="D118" s="585">
        <f>+'8.2_MP MA'!BJ120</f>
        <v>0</v>
      </c>
      <c r="E118" s="585">
        <f>+'8.2_MP MA'!BR120</f>
        <v>0</v>
      </c>
    </row>
    <row r="119" spans="1:5" x14ac:dyDescent="0.25">
      <c r="A119" s="538" t="str">
        <f>+'8.2_MP MA'!A121</f>
        <v>3.2.7.2</v>
      </c>
      <c r="B119" s="111" t="str">
        <f>+'8.2_MP MA'!B121</f>
        <v>Rediseño y reconstrucción del muelle en la Desembocadura Rio Chagres</v>
      </c>
      <c r="C119" s="585">
        <f>+'8.2_MP MA'!BB121</f>
        <v>0</v>
      </c>
      <c r="D119" s="585">
        <f>+'8.2_MP MA'!BJ121</f>
        <v>0</v>
      </c>
      <c r="E119" s="585">
        <f>+'8.2_MP MA'!BR121</f>
        <v>0</v>
      </c>
    </row>
    <row r="120" spans="1:5" ht="38.25" x14ac:dyDescent="0.25">
      <c r="A120" s="538" t="str">
        <f>+'8.2_MP MA'!A122</f>
        <v>3.2.7.2.1</v>
      </c>
      <c r="B120" s="251" t="str">
        <f>+'8.2_MP MA'!B122</f>
        <v>Muelle: Rediseño y reconstrucción de muelle actual (rampa drenajes) incluye EIA, capacidad 40 personas. Suministro de 30 kayaks. Suministro de 30 salvavidas</v>
      </c>
      <c r="C120" s="585">
        <f>+'8.2_MP MA'!BB122</f>
        <v>0</v>
      </c>
      <c r="D120" s="585">
        <f>+'8.2_MP MA'!BJ122</f>
        <v>0</v>
      </c>
      <c r="E120" s="585">
        <f>+'8.2_MP MA'!BR122</f>
        <v>0</v>
      </c>
    </row>
    <row r="121" spans="1:5" x14ac:dyDescent="0.25">
      <c r="A121" s="538" t="str">
        <f>+'8.2_MP MA'!A123</f>
        <v>3.2.7.3</v>
      </c>
      <c r="B121" s="111" t="str">
        <f>+'8.2_MP MA'!B123</f>
        <v>Servicios de Inspección / Supervisión de Obras</v>
      </c>
      <c r="C121" s="585">
        <f>+'8.2_MP MA'!BB123</f>
        <v>0</v>
      </c>
      <c r="D121" s="585">
        <f>+'8.2_MP MA'!BJ123</f>
        <v>0</v>
      </c>
      <c r="E121" s="585">
        <f>+'8.2_MP MA'!BR123</f>
        <v>0</v>
      </c>
    </row>
    <row r="122" spans="1:5" x14ac:dyDescent="0.25">
      <c r="A122" s="538" t="str">
        <f>+'8.2_MP MA'!A124</f>
        <v>3.2.8</v>
      </c>
      <c r="B122" s="111" t="str">
        <f>+'8.2_MP MA'!B124</f>
        <v>Recursos sin asignar</v>
      </c>
      <c r="C122" s="585">
        <f>+'8.2_MP MA'!BB124</f>
        <v>0</v>
      </c>
      <c r="D122" s="585">
        <f>+'8.2_MP MA'!BJ124</f>
        <v>0</v>
      </c>
      <c r="E122" s="585">
        <f>+'8.2_MP MA'!BR124</f>
        <v>0</v>
      </c>
    </row>
    <row r="123" spans="1:5" ht="25.5" x14ac:dyDescent="0.25">
      <c r="A123" s="624" t="str">
        <f>+'8.2_MP MA'!A125</f>
        <v>3.3</v>
      </c>
      <c r="B123" s="495" t="str">
        <f>+'8.2_MP MA'!B125</f>
        <v>Producto 33: Parque Nacional  Volcan Barú rehabilitado para preservacion completado</v>
      </c>
      <c r="C123" s="671">
        <f>+'8.2_MP MA'!BB125</f>
        <v>0</v>
      </c>
      <c r="D123" s="671">
        <f>+'8.2_MP MA'!BJ125</f>
        <v>0</v>
      </c>
      <c r="E123" s="671">
        <f>+'8.2_MP MA'!BR125</f>
        <v>0</v>
      </c>
    </row>
    <row r="124" spans="1:5" ht="25.5" x14ac:dyDescent="0.25">
      <c r="A124" s="841" t="str">
        <f>+'8.2_MP MA'!A126</f>
        <v>3.3.1</v>
      </c>
      <c r="B124" s="855" t="str">
        <f>+'8.2_MP MA'!B126</f>
        <v>Condición contractual especial de ejecución: Elaboración del Plan de Manejo de Incremento de Flujo de Visitantes (IFV)</v>
      </c>
      <c r="C124" s="1632">
        <f>+'8.2_MP MA'!BB126</f>
        <v>0</v>
      </c>
      <c r="D124" s="1632">
        <f>+'8.2_MP MA'!BJ126</f>
        <v>0</v>
      </c>
      <c r="E124" s="1632">
        <f>+'8.2_MP MA'!BR126</f>
        <v>0</v>
      </c>
    </row>
    <row r="125" spans="1:5" ht="25.5" x14ac:dyDescent="0.25">
      <c r="A125" s="841" t="str">
        <f>+'8.2_MP MA'!A127</f>
        <v>3.3.2</v>
      </c>
      <c r="B125" s="855" t="str">
        <f>+'8.2_MP MA'!B127</f>
        <v>Condición contractual especial de ejecución: Evaluación de Impacto Ambiental (EIA) y de las Licencias Ambientales (Patrimonio Cultural y Municipal)</v>
      </c>
      <c r="C125" s="1632">
        <f>+'8.2_MP MA'!BB127</f>
        <v>0</v>
      </c>
      <c r="D125" s="1632">
        <f>+'8.2_MP MA'!BJ127</f>
        <v>0</v>
      </c>
      <c r="E125" s="1632">
        <f>+'8.2_MP MA'!BR127</f>
        <v>0</v>
      </c>
    </row>
    <row r="126" spans="1:5" ht="25.5" x14ac:dyDescent="0.25">
      <c r="A126" s="674" t="str">
        <f>+'8.2_MP MA'!A128</f>
        <v>3.3.3</v>
      </c>
      <c r="B126" s="263" t="str">
        <f>+'8.2_MP MA'!B128</f>
        <v>Sitio de visitación construidos y/o rehabilitados en la Cima del Volcán - Los Fogones</v>
      </c>
      <c r="C126" s="719">
        <f>+'8.2_MP MA'!BB128</f>
        <v>0</v>
      </c>
      <c r="D126" s="719">
        <f>+'8.2_MP MA'!BJ128</f>
        <v>0</v>
      </c>
      <c r="E126" s="719">
        <f>+'8.2_MP MA'!BR128</f>
        <v>0</v>
      </c>
    </row>
    <row r="127" spans="1:5" x14ac:dyDescent="0.25">
      <c r="A127" s="538" t="str">
        <f>+'8.2_MP MA'!A129</f>
        <v>3.3.1.1</v>
      </c>
      <c r="B127" s="111" t="str">
        <f>+'8.2_MP MA'!B129</f>
        <v>Construcciones y/ u Obras civiles de Rehabilitación para Cima del Volcán</v>
      </c>
      <c r="C127" s="585">
        <f>+'8.2_MP MA'!BB129</f>
        <v>0</v>
      </c>
      <c r="D127" s="585">
        <f>+'8.2_MP MA'!BJ129</f>
        <v>0</v>
      </c>
      <c r="E127" s="585">
        <f>+'8.2_MP MA'!BR129</f>
        <v>0</v>
      </c>
    </row>
    <row r="128" spans="1:5" ht="102" x14ac:dyDescent="0.25">
      <c r="A128" s="538" t="str">
        <f>+'8.2_MP MA'!A130</f>
        <v>3.3.1.1.1</v>
      </c>
      <c r="B128" s="251" t="str">
        <f>+'8.2_MP MA'!B130</f>
        <v>Estación de intepretación: Plataforma elevada (no cuadrada) de 30 m2 mínimo, sobre suelo con estructura en madera plástica, acero y aluminio; con desarrollo interpretativo del sitio indicado en el PUP con no más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v>
      </c>
      <c r="C128" s="585">
        <f>+'8.2_MP MA'!BB130</f>
        <v>0</v>
      </c>
      <c r="D128" s="585">
        <f>+'8.2_MP MA'!BJ130</f>
        <v>0</v>
      </c>
      <c r="E128" s="585">
        <f>+'8.2_MP MA'!BR130</f>
        <v>0</v>
      </c>
    </row>
    <row r="129" spans="1:5" ht="38.25" x14ac:dyDescent="0.25">
      <c r="A129" s="538" t="str">
        <f>+'8.2_MP MA'!A131</f>
        <v>3.3.1.1.2</v>
      </c>
      <c r="B129" s="251" t="str">
        <f>+'8.2_MP MA'!B131</f>
        <v xml:space="preserve">Área de descanso: 3 casetas de descanso con cubierta ventilada de estructura de acero forro de madera cubierta de manto asfáltico. Mesas de picnic de madera plástica ancladas al suelo. </v>
      </c>
      <c r="C129" s="585">
        <f>+'8.2_MP MA'!BB131</f>
        <v>0</v>
      </c>
      <c r="D129" s="585">
        <f>+'8.2_MP MA'!BJ131</f>
        <v>0</v>
      </c>
      <c r="E129" s="585">
        <f>+'8.2_MP MA'!BR131</f>
        <v>0</v>
      </c>
    </row>
    <row r="130" spans="1:5" ht="38.25" x14ac:dyDescent="0.25">
      <c r="A130" s="538" t="str">
        <f>+'8.2_MP MA'!A132</f>
        <v>3.3.1.1.3</v>
      </c>
      <c r="B130" s="264" t="str">
        <f>+'8.2_MP MA'!B132</f>
        <v>Puesto de Control: Readecuación del puesto de control existente agregando espacio adicional para 2 personas más, fungiendo como refugio. Equipamiento para primeros auxilios y equipamiento general</v>
      </c>
      <c r="C130" s="585">
        <f>+'8.2_MP MA'!BB132</f>
        <v>0</v>
      </c>
      <c r="D130" s="585">
        <f>+'8.2_MP MA'!BJ132</f>
        <v>0</v>
      </c>
      <c r="E130" s="585">
        <f>+'8.2_MP MA'!BR132</f>
        <v>0</v>
      </c>
    </row>
    <row r="131" spans="1:5" x14ac:dyDescent="0.25">
      <c r="A131" s="538" t="str">
        <f>+'8.2_MP MA'!A133</f>
        <v>3.3.1.2</v>
      </c>
      <c r="B131" s="252" t="str">
        <f>+'8.2_MP MA'!B133</f>
        <v>Provisión de Servicios básicos para la Cima del Volcán</v>
      </c>
      <c r="C131" s="585">
        <f>+'8.2_MP MA'!BB133</f>
        <v>0</v>
      </c>
      <c r="D131" s="585">
        <f>+'8.2_MP MA'!BJ133</f>
        <v>0</v>
      </c>
      <c r="E131" s="585">
        <f>+'8.2_MP MA'!BR133</f>
        <v>0</v>
      </c>
    </row>
    <row r="132" spans="1:5" ht="38.25" x14ac:dyDescent="0.25">
      <c r="A132" s="538" t="str">
        <f>+'8.2_MP MA'!A134</f>
        <v>3.3.1.2.1</v>
      </c>
      <c r="B132" s="264" t="str">
        <f>+'8.2_MP MA'!B134</f>
        <v>Servicios básicos: Dotación de una batería de baños ecológicos-7 (hombre-mujer) con sistema de captación de agua para lavamanos. Manejo de desechos sólidos.</v>
      </c>
      <c r="C132" s="585">
        <f>+'8.2_MP MA'!BB134</f>
        <v>0</v>
      </c>
      <c r="D132" s="585">
        <f>+'8.2_MP MA'!BJ134</f>
        <v>0</v>
      </c>
      <c r="E132" s="585">
        <f>+'8.2_MP MA'!BR134</f>
        <v>0</v>
      </c>
    </row>
    <row r="133" spans="1:5" x14ac:dyDescent="0.25">
      <c r="A133" s="538" t="str">
        <f>+'8.2_MP MA'!A135</f>
        <v>3.3.1.3</v>
      </c>
      <c r="B133" s="111" t="str">
        <f>+'8.2_MP MA'!B135</f>
        <v>Mejoras en las facilidades turísticas en el área de los fogones</v>
      </c>
      <c r="C133" s="585">
        <f>+'8.2_MP MA'!BB135</f>
        <v>0</v>
      </c>
      <c r="D133" s="585">
        <f>+'8.2_MP MA'!BJ135</f>
        <v>0</v>
      </c>
      <c r="E133" s="585">
        <f>+'8.2_MP MA'!BR135</f>
        <v>0</v>
      </c>
    </row>
    <row r="134" spans="1:5" x14ac:dyDescent="0.25">
      <c r="A134" s="538" t="str">
        <f>+'8.2_MP MA'!A136</f>
        <v>3.3.1.4</v>
      </c>
      <c r="B134" s="111" t="str">
        <f>+'8.2_MP MA'!B136</f>
        <v>Servicios de Inspección / Supervisión de Obras</v>
      </c>
      <c r="C134" s="585">
        <f>+'8.2_MP MA'!BB136</f>
        <v>0</v>
      </c>
      <c r="D134" s="585">
        <f>+'8.2_MP MA'!BJ136</f>
        <v>0</v>
      </c>
      <c r="E134" s="585">
        <f>+'8.2_MP MA'!BR136</f>
        <v>0</v>
      </c>
    </row>
    <row r="135" spans="1:5" x14ac:dyDescent="0.25">
      <c r="A135" s="674" t="str">
        <f>+'8.2_MP MA'!A137</f>
        <v>3.3.4</v>
      </c>
      <c r="B135" s="263" t="str">
        <f>+'8.2_MP MA'!B137</f>
        <v>Senderos construidos y/o rehabilitados en el PNVB</v>
      </c>
      <c r="C135" s="719">
        <f>+'8.2_MP MA'!BB137</f>
        <v>0</v>
      </c>
      <c r="D135" s="719">
        <f>+'8.2_MP MA'!BJ137</f>
        <v>0</v>
      </c>
      <c r="E135" s="719">
        <f>+'8.2_MP MA'!BR137</f>
        <v>0</v>
      </c>
    </row>
    <row r="136" spans="1:5" x14ac:dyDescent="0.25">
      <c r="A136" s="538" t="str">
        <f>+'8.2_MP MA'!A138</f>
        <v>3.3.4.1</v>
      </c>
      <c r="B136" s="111" t="str">
        <f>+'8.2_MP MA'!B138</f>
        <v>Construcción y/o Rehabilitación de Señalización en la Cima del Volcán</v>
      </c>
      <c r="C136" s="585">
        <f>+'8.2_MP MA'!BB138</f>
        <v>0</v>
      </c>
      <c r="D136" s="585">
        <f>+'8.2_MP MA'!BJ138</f>
        <v>0</v>
      </c>
      <c r="E136" s="585">
        <f>+'8.2_MP MA'!BR138</f>
        <v>0</v>
      </c>
    </row>
    <row r="137" spans="1:5" ht="38.25" x14ac:dyDescent="0.25">
      <c r="A137" s="538" t="str">
        <f>+'8.2_MP MA'!A139</f>
        <v>3.3.2.1.1</v>
      </c>
      <c r="B137" s="264" t="str">
        <f>+'8.2_MP MA'!B139</f>
        <v>Señalización: Señal de entrada sobre nombre del lugar e información de seguridad. Materiales característicos del área protegida, resistentes, de fácil mantenimiento y cónsonos al paisajismo</v>
      </c>
      <c r="C137" s="585">
        <f>+'8.2_MP MA'!BB139</f>
        <v>0</v>
      </c>
      <c r="D137" s="585">
        <f>+'8.2_MP MA'!BJ139</f>
        <v>0</v>
      </c>
      <c r="E137" s="585">
        <f>+'8.2_MP MA'!BR139</f>
        <v>0</v>
      </c>
    </row>
    <row r="138" spans="1:5" ht="25.5" x14ac:dyDescent="0.25">
      <c r="A138" s="538" t="str">
        <f>+'8.2_MP MA'!A140</f>
        <v>3.3.4.2</v>
      </c>
      <c r="B138" s="111" t="str">
        <f>+'8.2_MP MA'!B140</f>
        <v>Acondicionamiento de senderos, que incluye Interpretación (desarrollo de contenidos) y obras civiles</v>
      </c>
      <c r="C138" s="585">
        <f>+'8.2_MP MA'!BB140</f>
        <v>0</v>
      </c>
      <c r="D138" s="585">
        <f>+'8.2_MP MA'!BJ140</f>
        <v>0</v>
      </c>
      <c r="E138" s="585">
        <f>+'8.2_MP MA'!BR140</f>
        <v>0</v>
      </c>
    </row>
    <row r="139" spans="1:5" x14ac:dyDescent="0.25">
      <c r="A139" s="538" t="str">
        <f>+'8.2_MP MA'!A141</f>
        <v>3.3.4.3</v>
      </c>
      <c r="B139" s="111" t="str">
        <f>+'8.2_MP MA'!B141</f>
        <v>Construcción y/o Rehabilitación de Señalización en Llanos del Volcán</v>
      </c>
      <c r="C139" s="585">
        <f>+'8.2_MP MA'!BB141</f>
        <v>0</v>
      </c>
      <c r="D139" s="585">
        <f>+'8.2_MP MA'!BJ141</f>
        <v>0</v>
      </c>
      <c r="E139" s="585">
        <f>+'8.2_MP MA'!BR141</f>
        <v>0</v>
      </c>
    </row>
    <row r="140" spans="1:5" x14ac:dyDescent="0.25">
      <c r="A140" s="538" t="str">
        <f>+'8.2_MP MA'!A142</f>
        <v>3.3.4.3.1</v>
      </c>
      <c r="B140" s="264" t="str">
        <f>+'8.2_MP MA'!B142</f>
        <v>Señalización: Señal de entrada sobre nombre del lugar, horarios y tarifas</v>
      </c>
      <c r="C140" s="585">
        <f>+'8.2_MP MA'!BB142</f>
        <v>0</v>
      </c>
      <c r="D140" s="585">
        <f>+'8.2_MP MA'!BJ142</f>
        <v>0</v>
      </c>
      <c r="E140" s="585">
        <f>+'8.2_MP MA'!BR142</f>
        <v>0</v>
      </c>
    </row>
    <row r="141" spans="1:5" x14ac:dyDescent="0.25">
      <c r="A141" s="538" t="str">
        <f>+'8.2_MP MA'!A143</f>
        <v>3.3.3.4</v>
      </c>
      <c r="B141" s="111" t="str">
        <f>+'8.2_MP MA'!B143</f>
        <v>Servicios de Inspección / Supervisión de Obras</v>
      </c>
      <c r="C141" s="585">
        <f>+'8.2_MP MA'!BB143</f>
        <v>0</v>
      </c>
      <c r="D141" s="585">
        <f>+'8.2_MP MA'!BJ143</f>
        <v>0</v>
      </c>
      <c r="E141" s="585">
        <f>+'8.2_MP MA'!BR143</f>
        <v>0</v>
      </c>
    </row>
    <row r="142" spans="1:5" x14ac:dyDescent="0.25">
      <c r="A142" s="674" t="str">
        <f>+'8.2_MP MA'!A144</f>
        <v>3.3.5</v>
      </c>
      <c r="B142" s="258" t="str">
        <f>+'8.2_MP MA'!B144</f>
        <v>Puestos de Control rehabilitados</v>
      </c>
      <c r="C142" s="719">
        <f>+'8.2_MP MA'!BB144</f>
        <v>0</v>
      </c>
      <c r="D142" s="719">
        <f>+'8.2_MP MA'!BJ144</f>
        <v>0</v>
      </c>
      <c r="E142" s="719">
        <f>+'8.2_MP MA'!BR144</f>
        <v>0</v>
      </c>
    </row>
    <row r="143" spans="1:5" x14ac:dyDescent="0.25">
      <c r="A143" s="686" t="str">
        <f>+'8.2_MP MA'!A145</f>
        <v>3.3.5.1</v>
      </c>
      <c r="B143" s="260" t="str">
        <f>+'8.2_MP MA'!B145</f>
        <v>Llanos del Volcán</v>
      </c>
      <c r="C143" s="1633">
        <f>+'8.2_MP MA'!BB145</f>
        <v>0</v>
      </c>
      <c r="D143" s="1633">
        <f>+'8.2_MP MA'!BJ145</f>
        <v>0</v>
      </c>
      <c r="E143" s="1633">
        <f>+'8.2_MP MA'!BR145</f>
        <v>0</v>
      </c>
    </row>
    <row r="144" spans="1:5" x14ac:dyDescent="0.25">
      <c r="A144" s="538" t="str">
        <f>+'8.2_MP MA'!A146</f>
        <v>3.3.5.1.1</v>
      </c>
      <c r="B144" s="111" t="str">
        <f>+'8.2_MP MA'!B146</f>
        <v>Construcciones y/ u Obras civiles de Rehabilitación para Llanos del Volcán</v>
      </c>
      <c r="C144" s="585">
        <f>+'8.2_MP MA'!BB146</f>
        <v>0</v>
      </c>
      <c r="D144" s="585">
        <f>+'8.2_MP MA'!BJ146</f>
        <v>0</v>
      </c>
      <c r="E144" s="585">
        <f>+'8.2_MP MA'!BR146</f>
        <v>0</v>
      </c>
    </row>
    <row r="145" spans="1:5" ht="102" x14ac:dyDescent="0.25">
      <c r="A145" s="538" t="str">
        <f>+'8.2_MP MA'!A147</f>
        <v>3.3.3.1.1.1</v>
      </c>
      <c r="B145" s="264" t="str">
        <f>+'8.2_MP MA'!B147</f>
        <v>Estación de intepretación: Plataforma elevada (no cuadrada) de 30 m2 miinimo,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v>
      </c>
      <c r="C145" s="585">
        <f>+'8.2_MP MA'!BB147</f>
        <v>0</v>
      </c>
      <c r="D145" s="585">
        <f>+'8.2_MP MA'!BJ147</f>
        <v>0</v>
      </c>
      <c r="E145" s="585">
        <f>+'8.2_MP MA'!BR147</f>
        <v>0</v>
      </c>
    </row>
    <row r="146" spans="1:5" ht="38.25" x14ac:dyDescent="0.25">
      <c r="A146" s="538" t="str">
        <f>+'8.2_MP MA'!A148</f>
        <v>3.3.1.1.1.2</v>
      </c>
      <c r="B146" s="264" t="str">
        <f>+'8.2_MP MA'!B148</f>
        <v>Área de descanso: 3 mesas de picnic de madera plástica prefabricadas bajo techo y un kiosco de estructura de metal con forro de madera de 12 m2. Incluye plano aprobado</v>
      </c>
      <c r="C146" s="585">
        <f>+'8.2_MP MA'!BB148</f>
        <v>0</v>
      </c>
      <c r="D146" s="585">
        <f>+'8.2_MP MA'!BJ148</f>
        <v>0</v>
      </c>
      <c r="E146" s="585">
        <f>+'8.2_MP MA'!BR148</f>
        <v>0</v>
      </c>
    </row>
    <row r="147" spans="1:5" ht="25.5" x14ac:dyDescent="0.25">
      <c r="A147" s="538" t="str">
        <f>+'8.2_MP MA'!A149</f>
        <v>3.3.5.1.2</v>
      </c>
      <c r="B147" s="110" t="str">
        <f>+'8.2_MP MA'!B149</f>
        <v>Provisión de Sistemas Alternativos de Energía en Llanos del Volcán: Panelería solar y/o sistema  eólico para generación de energía</v>
      </c>
      <c r="C147" s="585">
        <f>+'8.2_MP MA'!BB149</f>
        <v>0</v>
      </c>
      <c r="D147" s="585">
        <f>+'8.2_MP MA'!BJ149</f>
        <v>0</v>
      </c>
      <c r="E147" s="585">
        <f>+'8.2_MP MA'!BR149</f>
        <v>0</v>
      </c>
    </row>
    <row r="148" spans="1:5" x14ac:dyDescent="0.25">
      <c r="A148" s="538" t="str">
        <f>+'8.2_MP MA'!A150</f>
        <v>3.3.5.1.3</v>
      </c>
      <c r="B148" s="110" t="str">
        <f>+'8.2_MP MA'!B150</f>
        <v>Provisión de Servicios básicos para Llanos del Volcán</v>
      </c>
      <c r="C148" s="585">
        <f>+'8.2_MP MA'!BB150</f>
        <v>0</v>
      </c>
      <c r="D148" s="585">
        <f>+'8.2_MP MA'!BJ150</f>
        <v>0</v>
      </c>
      <c r="E148" s="585">
        <f>+'8.2_MP MA'!BR150</f>
        <v>0</v>
      </c>
    </row>
    <row r="149" spans="1:5" ht="25.5" x14ac:dyDescent="0.25">
      <c r="A149" s="538" t="str">
        <f>+'8.2_MP MA'!A151</f>
        <v>3.3.3.1.3.1</v>
      </c>
      <c r="B149" s="264" t="str">
        <f>+'8.2_MP MA'!B151</f>
        <v>Servicios básicos: Mejora del sistema de captación, conducción y almacenamiento de agua</v>
      </c>
      <c r="C149" s="585">
        <f>+'8.2_MP MA'!BB151</f>
        <v>0</v>
      </c>
      <c r="D149" s="585">
        <f>+'8.2_MP MA'!BJ151</f>
        <v>0</v>
      </c>
      <c r="E149" s="585">
        <f>+'8.2_MP MA'!BR151</f>
        <v>0</v>
      </c>
    </row>
    <row r="150" spans="1:5" x14ac:dyDescent="0.25">
      <c r="A150" s="538" t="str">
        <f>+'8.2_MP MA'!A152</f>
        <v>3.3.5.1.4</v>
      </c>
      <c r="B150" s="111" t="str">
        <f>+'8.2_MP MA'!B152</f>
        <v>Servicios de Inspección / Supervisión de Obras</v>
      </c>
      <c r="C150" s="585">
        <f>+'8.2_MP MA'!BB152</f>
        <v>0</v>
      </c>
      <c r="D150" s="585">
        <f>+'8.2_MP MA'!BJ152</f>
        <v>0</v>
      </c>
      <c r="E150" s="585">
        <f>+'8.2_MP MA'!BR152</f>
        <v>0</v>
      </c>
    </row>
    <row r="151" spans="1:5" x14ac:dyDescent="0.25">
      <c r="A151" s="686" t="str">
        <f>+'8.2_MP MA'!A153</f>
        <v>3.3.5.2</v>
      </c>
      <c r="B151" s="260" t="str">
        <f>+'8.2_MP MA'!B153</f>
        <v>Camiseta</v>
      </c>
      <c r="C151" s="1633">
        <f>+'8.2_MP MA'!BB153</f>
        <v>0</v>
      </c>
      <c r="D151" s="1633">
        <f>+'8.2_MP MA'!BJ153</f>
        <v>0</v>
      </c>
      <c r="E151" s="1633">
        <f>+'8.2_MP MA'!BR153</f>
        <v>0</v>
      </c>
    </row>
    <row r="152" spans="1:5" x14ac:dyDescent="0.25">
      <c r="A152" s="538" t="str">
        <f>+'8.2_MP MA'!A154</f>
        <v>3.3.5.2.1</v>
      </c>
      <c r="B152" s="111" t="str">
        <f>+'8.2_MP MA'!B154</f>
        <v>Construcciones y/ u Obras civiles de Rehabilitación para Camiseta</v>
      </c>
      <c r="C152" s="585">
        <f>+'8.2_MP MA'!BB154</f>
        <v>0</v>
      </c>
      <c r="D152" s="585">
        <f>+'8.2_MP MA'!BJ154</f>
        <v>0</v>
      </c>
      <c r="E152" s="585">
        <f>+'8.2_MP MA'!BR154</f>
        <v>0</v>
      </c>
    </row>
    <row r="153" spans="1:5" ht="102" x14ac:dyDescent="0.25">
      <c r="A153" s="538" t="str">
        <f>+'8.2_MP MA'!A155</f>
        <v>3.3.3.2.1.1</v>
      </c>
      <c r="B153" s="251" t="str">
        <f>+'8.2_MP MA'!B155</f>
        <v>Estación de intepretación: Plataforma elevada (no cuadrada) de 30 m2 mínimo, sobre suelo con estructura en (madera plastica, acero, aluminio), con desarrollo interpretativo del sitio indicado en el PUP con no mas de 5 paneles (3 mesas [65x85] y 2 paneles verticales [1.10x1.40] de alucobond de 5mm de espesor). Incluye un panel tipo PA-01A para mapa de sendero y normativas de uso del sendero. Incluye plano aprobado. La plataforma debe ubicarse considerando vientos y luz solar, contempla techo parcial con caida de agua posterior.</v>
      </c>
      <c r="C153" s="585">
        <f>+'8.2_MP MA'!BB155</f>
        <v>0</v>
      </c>
      <c r="D153" s="585">
        <f>+'8.2_MP MA'!BJ155</f>
        <v>0</v>
      </c>
      <c r="E153" s="585">
        <f>+'8.2_MP MA'!BR155</f>
        <v>0</v>
      </c>
    </row>
    <row r="154" spans="1:5" ht="38.25" x14ac:dyDescent="0.25">
      <c r="A154" s="538" t="str">
        <f>+'8.2_MP MA'!A156</f>
        <v>3.3.3.2.1.2</v>
      </c>
      <c r="B154" s="251" t="str">
        <f>+'8.2_MP MA'!B156</f>
        <v>Centro para el visitante: Estructura con área administrativa, área de souvenirs, área para alimentos livianos, área de depósito 160 m2. Incluye plano aprobado y EIA categoría 2.</v>
      </c>
      <c r="C154" s="585">
        <f>+'8.2_MP MA'!BB156</f>
        <v>0</v>
      </c>
      <c r="D154" s="585">
        <f>+'8.2_MP MA'!BJ156</f>
        <v>0</v>
      </c>
      <c r="E154" s="585">
        <f>+'8.2_MP MA'!BR156</f>
        <v>0</v>
      </c>
    </row>
    <row r="155" spans="1:5" x14ac:dyDescent="0.25">
      <c r="A155" s="538" t="str">
        <f>+'8.2_MP MA'!A157</f>
        <v>3.2.5.2.2</v>
      </c>
      <c r="B155" s="110" t="str">
        <f>+'8.2_MP MA'!B157</f>
        <v>Provisión de Servicios básicos para Camiseta</v>
      </c>
      <c r="C155" s="585">
        <f>+'8.2_MP MA'!BB157</f>
        <v>0</v>
      </c>
      <c r="D155" s="585">
        <f>+'8.2_MP MA'!BJ157</f>
        <v>0</v>
      </c>
      <c r="E155" s="585">
        <f>+'8.2_MP MA'!BR157</f>
        <v>0</v>
      </c>
    </row>
    <row r="156" spans="1:5" ht="38.25" x14ac:dyDescent="0.25">
      <c r="A156" s="636" t="str">
        <f>+'8.2_MP MA'!A158</f>
        <v>3.3.3.2.2.1</v>
      </c>
      <c r="B156" s="264" t="str">
        <f>+'8.2_MP MA'!B158</f>
        <v>Servicios básicos: Baños con su ferretería completa tipo american standard. Mejora del sistema de captación, conducción y almacenamiento de agua. Manejo de desechos sólidos.</v>
      </c>
      <c r="C156" s="585">
        <f>+'8.2_MP MA'!BB158</f>
        <v>0</v>
      </c>
      <c r="D156" s="585">
        <f>+'8.2_MP MA'!BJ158</f>
        <v>0</v>
      </c>
      <c r="E156" s="585">
        <f>+'8.2_MP MA'!BR158</f>
        <v>0</v>
      </c>
    </row>
    <row r="157" spans="1:5" x14ac:dyDescent="0.25">
      <c r="A157" s="538" t="str">
        <f>+'8.2_MP MA'!A159</f>
        <v>3.3.5.2.3</v>
      </c>
      <c r="B157" s="111" t="str">
        <f>+'8.2_MP MA'!B159</f>
        <v>Servicios de Inspección / Supervisión de Obras</v>
      </c>
      <c r="C157" s="585">
        <f>+'8.2_MP MA'!BB159</f>
        <v>0</v>
      </c>
      <c r="D157" s="585">
        <f>+'8.2_MP MA'!BJ159</f>
        <v>0</v>
      </c>
      <c r="E157" s="585">
        <f>+'8.2_MP MA'!BR159</f>
        <v>0</v>
      </c>
    </row>
    <row r="158" spans="1:5" x14ac:dyDescent="0.25">
      <c r="A158" s="538" t="str">
        <f>+'8.2_MP MA'!A160</f>
        <v>3.3.5.2.</v>
      </c>
      <c r="B158" s="111" t="str">
        <f>+'8.2_MP MA'!B160</f>
        <v>Recursos sin asignar</v>
      </c>
      <c r="C158" s="585">
        <f>+'8.2_MP MA'!BB160</f>
        <v>0</v>
      </c>
      <c r="D158" s="585">
        <f>+'8.2_MP MA'!BJ160</f>
        <v>0</v>
      </c>
      <c r="E158" s="585">
        <f>+'8.2_MP MA'!BR160</f>
        <v>0</v>
      </c>
    </row>
    <row r="159" spans="1:5" x14ac:dyDescent="0.25">
      <c r="A159" s="611" t="str">
        <f>+'8.2_MP MA'!A161</f>
        <v>4</v>
      </c>
      <c r="B159" s="612" t="str">
        <f>+'8.2_MP MA'!B161</f>
        <v>Administración del Proyecto - Mi Ambiente</v>
      </c>
      <c r="C159" s="1263">
        <f>+'8.2_MP MA'!BB161</f>
        <v>15000</v>
      </c>
      <c r="D159" s="1263">
        <f>+'8.2_MP MA'!BJ161</f>
        <v>97760</v>
      </c>
      <c r="E159" s="1263">
        <f>+'8.2_MP MA'!BR161</f>
        <v>112760</v>
      </c>
    </row>
    <row r="160" spans="1:5" x14ac:dyDescent="0.25">
      <c r="A160" s="735">
        <f>+'8.2_MP MA'!A162</f>
        <v>4.0999999999999996</v>
      </c>
      <c r="B160" s="253" t="str">
        <f>+'8.2_MP MA'!B162</f>
        <v xml:space="preserve">Equipo del Proyecto </v>
      </c>
      <c r="C160" s="1620">
        <f>+'8.2_MP MA'!BB162</f>
        <v>15000</v>
      </c>
      <c r="D160" s="1620">
        <f>+'8.2_MP MA'!BJ162</f>
        <v>97760</v>
      </c>
      <c r="E160" s="1620">
        <f>+'8.2_MP MA'!BR162</f>
        <v>112760</v>
      </c>
    </row>
    <row r="161" spans="1:5" x14ac:dyDescent="0.25">
      <c r="A161" s="538" t="str">
        <f>+'8.2_MP MA'!A163</f>
        <v>4.1.1</v>
      </c>
      <c r="B161" s="111" t="str">
        <f>+'8.2_MP MA'!B163</f>
        <v>Coordinador</v>
      </c>
      <c r="C161" s="585">
        <f>+'8.2_MP MA'!BB163</f>
        <v>0</v>
      </c>
      <c r="D161" s="585">
        <f>+'8.2_MP MA'!BJ163</f>
        <v>16000</v>
      </c>
      <c r="E161" s="585">
        <f>+'8.2_MP MA'!BR163</f>
        <v>16000</v>
      </c>
    </row>
    <row r="162" spans="1:5" x14ac:dyDescent="0.25">
      <c r="A162" s="538" t="str">
        <f>+'8.2_MP MA'!A164</f>
        <v>4.1.2</v>
      </c>
      <c r="B162" s="111" t="str">
        <f>+'8.2_MP MA'!B164</f>
        <v>Especialista Financiero</v>
      </c>
      <c r="C162" s="585">
        <f>+'8.2_MP MA'!BB164</f>
        <v>0</v>
      </c>
      <c r="D162" s="585">
        <f>+'8.2_MP MA'!BJ164</f>
        <v>11200</v>
      </c>
      <c r="E162" s="585">
        <f>+'8.2_MP MA'!BR164</f>
        <v>11200</v>
      </c>
    </row>
    <row r="163" spans="1:5" x14ac:dyDescent="0.25">
      <c r="A163" s="538" t="str">
        <f>+'8.2_MP MA'!A165</f>
        <v>4.1.3</v>
      </c>
      <c r="B163" s="111" t="str">
        <f>+'8.2_MP MA'!B165</f>
        <v>Especialista en Adquisiciones</v>
      </c>
      <c r="C163" s="585">
        <f>+'8.2_MP MA'!BB165</f>
        <v>0</v>
      </c>
      <c r="D163" s="585">
        <f>+'8.2_MP MA'!BJ165</f>
        <v>11200</v>
      </c>
      <c r="E163" s="585">
        <f>+'8.2_MP MA'!BR165</f>
        <v>11200</v>
      </c>
    </row>
    <row r="164" spans="1:5" x14ac:dyDescent="0.25">
      <c r="A164" s="538" t="str">
        <f>+'8.2_MP MA'!A166</f>
        <v>4.1.4</v>
      </c>
      <c r="B164" s="111" t="str">
        <f>+'8.2_MP MA'!B166</f>
        <v>Especialista en Planificación y Monitoreo</v>
      </c>
      <c r="C164" s="585">
        <f>+'8.2_MP MA'!BB166</f>
        <v>0</v>
      </c>
      <c r="D164" s="585">
        <f>+'8.2_MP MA'!BJ166</f>
        <v>10000</v>
      </c>
      <c r="E164" s="585">
        <f>+'8.2_MP MA'!BR166</f>
        <v>10000</v>
      </c>
    </row>
    <row r="165" spans="1:5" x14ac:dyDescent="0.25">
      <c r="A165" s="538" t="str">
        <f>+'8.2_MP MA'!A167</f>
        <v>4.1.5</v>
      </c>
      <c r="B165" s="111" t="str">
        <f>+'8.2_MP MA'!B167</f>
        <v>Especialista en Infraestructura</v>
      </c>
      <c r="C165" s="585">
        <f>+'8.2_MP MA'!BB167</f>
        <v>0</v>
      </c>
      <c r="D165" s="585">
        <f>+'8.2_MP MA'!BJ167</f>
        <v>12000</v>
      </c>
      <c r="E165" s="585">
        <f>+'8.2_MP MA'!BR167</f>
        <v>12000</v>
      </c>
    </row>
    <row r="166" spans="1:5" x14ac:dyDescent="0.25">
      <c r="A166" s="538" t="str">
        <f>+'8.2_MP MA'!A168</f>
        <v>4.1.6</v>
      </c>
      <c r="B166" s="111" t="str">
        <f>+'8.2_MP MA'!B168</f>
        <v>Apoyo administrativo</v>
      </c>
      <c r="C166" s="585">
        <f>+'8.2_MP MA'!BB168</f>
        <v>0</v>
      </c>
      <c r="D166" s="585">
        <f>+'8.2_MP MA'!BJ168</f>
        <v>14400</v>
      </c>
      <c r="E166" s="585">
        <f>+'8.2_MP MA'!BR168</f>
        <v>14400</v>
      </c>
    </row>
    <row r="167" spans="1:5" ht="25.5" x14ac:dyDescent="0.25">
      <c r="A167" s="538" t="str">
        <f>+'8.2_MP MA'!A169</f>
        <v>4.1.7</v>
      </c>
      <c r="B167" s="536" t="str">
        <f>+'8.2_MP MA'!B169</f>
        <v>Consultor para la elaboración de los 4 Planes  de los estandares de sostenibilidad  consultor ambiental, meter como actividad al componente 3</v>
      </c>
      <c r="C167" s="585">
        <f>+'8.2_MP MA'!BB169</f>
        <v>0</v>
      </c>
      <c r="D167" s="585">
        <f>+'8.2_MP MA'!BJ169</f>
        <v>2000</v>
      </c>
      <c r="E167" s="585">
        <f>+'8.2_MP MA'!BR169</f>
        <v>2000</v>
      </c>
    </row>
    <row r="168" spans="1:5" x14ac:dyDescent="0.25">
      <c r="A168" s="538" t="str">
        <f>+'8.2_MP MA'!A170</f>
        <v>4.1.8</v>
      </c>
      <c r="B168" s="536" t="str">
        <f>+'8.2_MP MA'!B170</f>
        <v>Recursos adicionales para consultoría específicas por productos</v>
      </c>
      <c r="C168" s="585">
        <f>+'8.2_MP MA'!BB170</f>
        <v>0</v>
      </c>
      <c r="D168" s="585">
        <f>+'8.2_MP MA'!BJ170</f>
        <v>0</v>
      </c>
      <c r="E168" s="585">
        <f>+'8.2_MP MA'!BR170</f>
        <v>0</v>
      </c>
    </row>
    <row r="169" spans="1:5" x14ac:dyDescent="0.25">
      <c r="A169" s="538" t="str">
        <f>+'8.2_MP MA'!A171</f>
        <v>4.1.9</v>
      </c>
      <c r="B169" s="536" t="str">
        <f>+'8.2_MP MA'!B171</f>
        <v>Actividades sin programar</v>
      </c>
      <c r="C169" s="585">
        <f>+'8.2_MP MA'!BB171</f>
        <v>0</v>
      </c>
      <c r="D169" s="585">
        <f>+'8.2_MP MA'!BJ171</f>
        <v>0</v>
      </c>
      <c r="E169" s="585">
        <f>+'8.2_MP MA'!BR171</f>
        <v>0</v>
      </c>
    </row>
    <row r="170" spans="1:5" ht="25.5" x14ac:dyDescent="0.25">
      <c r="A170" s="674" t="str">
        <f>+'8.2_MP MA'!A172</f>
        <v>4.1.9</v>
      </c>
      <c r="B170" s="258" t="str">
        <f>+'8.2_MP MA'!B172</f>
        <v>Supervisión del cumplimiento de salvaguardas y medidas de gestión socio-ambiental del EIA.</v>
      </c>
      <c r="C170" s="719">
        <f>+'8.2_MP MA'!BB172</f>
        <v>0</v>
      </c>
      <c r="D170" s="719">
        <f>+'8.2_MP MA'!BJ172</f>
        <v>20960</v>
      </c>
      <c r="E170" s="719">
        <f>+'8.2_MP MA'!BR172</f>
        <v>20960</v>
      </c>
    </row>
    <row r="171" spans="1:5" x14ac:dyDescent="0.25">
      <c r="A171" s="538" t="str">
        <f>+'8.2_MP MA'!A173</f>
        <v>4.1.9.1</v>
      </c>
      <c r="B171" s="251" t="str">
        <f>+'8.2_MP MA'!B173</f>
        <v>Especialista Ambiental (full time construcción)</v>
      </c>
      <c r="C171" s="585">
        <f>+'8.2_MP MA'!BB173</f>
        <v>0</v>
      </c>
      <c r="D171" s="585">
        <f>+'8.2_MP MA'!BJ173</f>
        <v>13920</v>
      </c>
      <c r="E171" s="585">
        <f>+'8.2_MP MA'!BR173</f>
        <v>13920</v>
      </c>
    </row>
    <row r="172" spans="1:5" x14ac:dyDescent="0.25">
      <c r="A172" s="538" t="str">
        <f>+'8.2_MP MA'!A174</f>
        <v>4.1.9.2</v>
      </c>
      <c r="B172" s="251" t="str">
        <f>+'8.2_MP MA'!B174</f>
        <v>Especialista Ambiental (part time operación)</v>
      </c>
      <c r="C172" s="585">
        <f>+'8.2_MP MA'!BB174</f>
        <v>0</v>
      </c>
      <c r="D172" s="585">
        <f>+'8.2_MP MA'!BJ174</f>
        <v>0</v>
      </c>
      <c r="E172" s="585">
        <f>+'8.2_MP MA'!BR174</f>
        <v>0</v>
      </c>
    </row>
    <row r="173" spans="1:5" x14ac:dyDescent="0.25">
      <c r="A173" s="538" t="str">
        <f>+'8.2_MP MA'!A175</f>
        <v>4.1.9.3</v>
      </c>
      <c r="B173" s="251" t="str">
        <f>+'8.2_MP MA'!B175</f>
        <v>Especialista Social (part time construcción)</v>
      </c>
      <c r="C173" s="585">
        <f>+'8.2_MP MA'!BB175</f>
        <v>0</v>
      </c>
      <c r="D173" s="585">
        <f>+'8.2_MP MA'!BJ175</f>
        <v>7040</v>
      </c>
      <c r="E173" s="585">
        <f>+'8.2_MP MA'!BR175</f>
        <v>7040</v>
      </c>
    </row>
    <row r="174" spans="1:5" x14ac:dyDescent="0.25">
      <c r="A174" s="538" t="str">
        <f>+'8.2_MP MA'!A176</f>
        <v>4.1.10</v>
      </c>
      <c r="B174" s="111" t="str">
        <f>+'8.2_MP MA'!B176</f>
        <v>Licencia para el uso del Sistema Informático de Gestión para el Proyecto</v>
      </c>
      <c r="C174" s="585">
        <f>+'8.2_MP MA'!BB176</f>
        <v>0</v>
      </c>
      <c r="D174" s="585">
        <f>+'8.2_MP MA'!BJ176</f>
        <v>0</v>
      </c>
      <c r="E174" s="585">
        <f>+'8.2_MP MA'!BR176</f>
        <v>0</v>
      </c>
    </row>
    <row r="175" spans="1:5" x14ac:dyDescent="0.25">
      <c r="A175" s="538" t="str">
        <f>+'8.2_MP MA'!A177</f>
        <v>4.1.11</v>
      </c>
      <c r="B175" s="111" t="str">
        <f>+'8.2_MP MA'!B177</f>
        <v>Implementación del Plan de Fortalecimiento según el SECI</v>
      </c>
      <c r="C175" s="585">
        <f>+'8.2_MP MA'!BB177</f>
        <v>15000</v>
      </c>
      <c r="D175" s="585">
        <f>+'8.2_MP MA'!BJ177</f>
        <v>0</v>
      </c>
      <c r="E175" s="585">
        <f>+'8.2_MP MA'!BR177</f>
        <v>15000</v>
      </c>
    </row>
    <row r="176" spans="1:5" x14ac:dyDescent="0.25">
      <c r="A176" s="735">
        <f>+'8.2_MP MA'!A178</f>
        <v>4.2</v>
      </c>
      <c r="B176" s="253" t="str">
        <f>+'8.2_MP MA'!B178</f>
        <v>Auditoría del Proyecto</v>
      </c>
      <c r="C176" s="1620">
        <f>+'8.2_MP MA'!BB178</f>
        <v>0</v>
      </c>
      <c r="D176" s="1620">
        <f>+'8.2_MP MA'!BJ178</f>
        <v>0</v>
      </c>
      <c r="E176" s="1620">
        <f>+'8.2_MP MA'!BR178</f>
        <v>0</v>
      </c>
    </row>
    <row r="177" spans="1:5" ht="38.25" customHeight="1" x14ac:dyDescent="0.25">
      <c r="A177" s="538" t="str">
        <f>+'8.2_MP MA'!A179</f>
        <v>4.2.1</v>
      </c>
      <c r="B177" s="111" t="str">
        <f>+'8.2_MP MA'!B179</f>
        <v>Servicios de Auditoría Externa</v>
      </c>
      <c r="C177" s="1507">
        <f>+'8.2_MP MA'!BB179</f>
        <v>0</v>
      </c>
      <c r="D177" s="1507">
        <f>+'8.2_MP MA'!BJ179</f>
        <v>0</v>
      </c>
      <c r="E177" s="1507">
        <f>+'8.2_MP MA'!BR179</f>
        <v>0</v>
      </c>
    </row>
    <row r="178" spans="1:5" x14ac:dyDescent="0.25">
      <c r="A178" s="735">
        <f>+'8.2_MP MA'!A180</f>
        <v>4.3</v>
      </c>
      <c r="B178" s="253" t="str">
        <f>+'8.2_MP MA'!B180</f>
        <v>Evaluaciones del Proyecto</v>
      </c>
      <c r="C178" s="1620">
        <f>+'8.2_MP MA'!BB180</f>
        <v>0</v>
      </c>
      <c r="D178" s="1620">
        <f>+'8.2_MP MA'!BJ180</f>
        <v>0</v>
      </c>
      <c r="E178" s="1620">
        <f>+'8.2_MP MA'!BR180</f>
        <v>0</v>
      </c>
    </row>
    <row r="179" spans="1:5" x14ac:dyDescent="0.25">
      <c r="A179" s="538" t="str">
        <f>+'8.2_MP MA'!A181</f>
        <v>4.3.1</v>
      </c>
      <c r="B179" s="741" t="str">
        <f>+'8.2_MP MA'!B181</f>
        <v>Evaluación intermedia del Proyecto</v>
      </c>
      <c r="C179" s="1507">
        <f>+'8.2_MP MA'!BB181</f>
        <v>0</v>
      </c>
      <c r="D179" s="1507">
        <f>+'8.2_MP MA'!BJ181</f>
        <v>0</v>
      </c>
      <c r="E179" s="1507">
        <f>+'8.2_MP MA'!BR181</f>
        <v>0</v>
      </c>
    </row>
    <row r="180" spans="1:5" x14ac:dyDescent="0.25">
      <c r="A180" s="538" t="str">
        <f>+'8.2_MP MA'!A182</f>
        <v>4.3.2</v>
      </c>
      <c r="B180" s="741" t="str">
        <f>+'8.2_MP MA'!B182</f>
        <v>Evaluación final del Proyecto</v>
      </c>
      <c r="C180" s="1507">
        <f>+'8.2_MP MA'!BB182</f>
        <v>0</v>
      </c>
      <c r="D180" s="1507">
        <f>+'8.2_MP MA'!BJ182</f>
        <v>0</v>
      </c>
      <c r="E180" s="1507">
        <f>+'8.2_MP MA'!BR182</f>
        <v>0</v>
      </c>
    </row>
    <row r="181" spans="1:5" x14ac:dyDescent="0.25">
      <c r="A181" s="538" t="str">
        <f>+'8.2_MP MA'!A183</f>
        <v>4.3.3</v>
      </c>
      <c r="B181" s="741" t="str">
        <f>+'8.2_MP MA'!B183</f>
        <v xml:space="preserve">Evaluación Ex-Post </v>
      </c>
      <c r="C181" s="1507">
        <f>+'8.2_MP MA'!BB183</f>
        <v>0</v>
      </c>
      <c r="D181" s="1507">
        <f>+'8.2_MP MA'!BJ183</f>
        <v>0</v>
      </c>
      <c r="E181" s="1507">
        <f>+'8.2_MP MA'!BR183</f>
        <v>0</v>
      </c>
    </row>
    <row r="182" spans="1:5" x14ac:dyDescent="0.25">
      <c r="A182" s="735">
        <f>+'8.2_MP MA'!A184</f>
        <v>4.4000000000000004</v>
      </c>
      <c r="B182" s="253" t="str">
        <f>+'8.2_MP MA'!B184</f>
        <v>Gestión de Riesgos del Proyecto</v>
      </c>
      <c r="C182" s="1620">
        <f>+'8.2_MP MA'!BB184</f>
        <v>0</v>
      </c>
      <c r="D182" s="1620">
        <f>+'8.2_MP MA'!BJ184</f>
        <v>0</v>
      </c>
      <c r="E182" s="1620">
        <f>+'8.2_MP MA'!BR184</f>
        <v>0</v>
      </c>
    </row>
    <row r="183" spans="1:5" ht="51" x14ac:dyDescent="0.25">
      <c r="A183" s="766" t="str">
        <f>+'8.2_MP MA'!A185</f>
        <v>4.4.1</v>
      </c>
      <c r="B183" s="767" t="str">
        <f>+'8.2_MP MA'!B185</f>
        <v>Estructuración en el marco del esquema de ejecución de la UEP-Mi Ambiente con RRHH técnicos y fiduciarios a dedicación exclusiva para la ejecución del proyecto, y con capacidad autónoma para la gestión de los diferentes procesos de ejecución del proyect</v>
      </c>
      <c r="C183" s="1621">
        <f>+'8.2_MP MA'!BB185</f>
        <v>0</v>
      </c>
      <c r="D183" s="1621">
        <f>+'8.2_MP MA'!BJ185</f>
        <v>0</v>
      </c>
      <c r="E183" s="1621">
        <f>+'8.2_MP MA'!BR185</f>
        <v>0</v>
      </c>
    </row>
    <row r="184" spans="1:5" ht="51" x14ac:dyDescent="0.25">
      <c r="A184" s="766" t="str">
        <f>+'8.2_MP MA'!A186</f>
        <v>4.4.2</v>
      </c>
      <c r="B184" s="767" t="str">
        <f>+'8.2_MP MA'!B186</f>
        <v>Acuerdos de gestión entre el MEF, la CGR y el BID para la priorización del Proyecto por parte de la CGR para efectuar los controles previos - referendo de los contratos y pagos - tramitados a través del INAC y Mi Ambiente, con plazos previamente establ</v>
      </c>
      <c r="C184" s="1621">
        <f>+'8.2_MP MA'!BB186</f>
        <v>0</v>
      </c>
      <c r="D184" s="1621">
        <f>+'8.2_MP MA'!BJ186</f>
        <v>0</v>
      </c>
      <c r="E184" s="1621">
        <f>+'8.2_MP MA'!BR186</f>
        <v>0</v>
      </c>
    </row>
    <row r="185" spans="1:5" ht="25.5" x14ac:dyDescent="0.25">
      <c r="A185" s="766" t="str">
        <f>+'8.2_MP MA'!A187</f>
        <v>4.4.3</v>
      </c>
      <c r="B185" s="767" t="str">
        <f>+'8.2_MP MA'!B187</f>
        <v>Establecimiento de procedimientos de supervisión/inspección técnico - administrativa adecuados para el proyecto</v>
      </c>
      <c r="C185" s="1621">
        <f>+'8.2_MP MA'!BB187</f>
        <v>0</v>
      </c>
      <c r="D185" s="1621">
        <f>+'8.2_MP MA'!BJ187</f>
        <v>0</v>
      </c>
      <c r="E185" s="1621">
        <f>+'8.2_MP MA'!BR187</f>
        <v>0</v>
      </c>
    </row>
    <row r="186" spans="1:5" ht="38.25" x14ac:dyDescent="0.25">
      <c r="A186" s="766" t="str">
        <f>+'8.2_MP MA'!A188</f>
        <v>4.4.4</v>
      </c>
      <c r="B186" s="767" t="str">
        <f>+'8.2_MP MA'!B188</f>
        <v>Conformación de un Comité Técnico de Coordinación del Proyecto, integrado por representantes de ambas instituciones que en constituirá en forma Ad Hoc para atender necesidades puntales que se presenten en el marco de la ejecución.</v>
      </c>
      <c r="C186" s="1621">
        <f>+'8.2_MP MA'!BB188</f>
        <v>0</v>
      </c>
      <c r="D186" s="1621">
        <f>+'8.2_MP MA'!BJ188</f>
        <v>0</v>
      </c>
      <c r="E186" s="1621">
        <f>+'8.2_MP MA'!BR188</f>
        <v>0</v>
      </c>
    </row>
    <row r="187" spans="1:5" ht="25.5" x14ac:dyDescent="0.25">
      <c r="A187" s="766" t="str">
        <f>+'8.2_MP MA'!A189</f>
        <v>4.4.5</v>
      </c>
      <c r="B187" s="767" t="str">
        <f>+'8.2_MP MA'!B189</f>
        <v>Las Unidades Ejecutoras del Proyecto, contarán con capacidad para la gestión en forma autónoma de los procesos de adquisiciones del proyecto</v>
      </c>
      <c r="C187" s="1621">
        <f>+'8.2_MP MA'!BB189</f>
        <v>0</v>
      </c>
      <c r="D187" s="1621">
        <f>+'8.2_MP MA'!BJ189</f>
        <v>0</v>
      </c>
      <c r="E187" s="1621">
        <f>+'8.2_MP MA'!BR189</f>
        <v>0</v>
      </c>
    </row>
    <row r="188" spans="1:5" ht="38.25" x14ac:dyDescent="0.25">
      <c r="A188" s="766" t="str">
        <f>+'8.2_MP MA'!A190</f>
        <v>4.4.6</v>
      </c>
      <c r="B188" s="767" t="str">
        <f>+'8.2_MP MA'!B190</f>
        <v>Apoyo a ambas instituciones ejecutoras para la preparación de los Documentos de Licitaciones principales para la ejeución del proyecto, con antelación al inicio de la ejecución del mismo</v>
      </c>
      <c r="C188" s="1621">
        <f>+'8.2_MP MA'!BB190</f>
        <v>0</v>
      </c>
      <c r="D188" s="1621">
        <f>+'8.2_MP MA'!BJ190</f>
        <v>0</v>
      </c>
      <c r="E188" s="1621">
        <f>+'8.2_MP MA'!BR190</f>
        <v>0</v>
      </c>
    </row>
    <row r="189" spans="1:5" ht="25.5" x14ac:dyDescent="0.25">
      <c r="A189" s="766" t="str">
        <f>+'8.2_MP MA'!A191</f>
        <v>4.4.7</v>
      </c>
      <c r="B189" s="767" t="str">
        <f>+'8.2_MP MA'!B191</f>
        <v xml:space="preserve">Definición de Planes de Mantenimiento (PM) de las Inversiones que serán ejecutados y financiados por Mi Ambiente </v>
      </c>
      <c r="C189" s="1621">
        <f>+'8.2_MP MA'!BB191</f>
        <v>0</v>
      </c>
      <c r="D189" s="1621">
        <f>+'8.2_MP MA'!BJ191</f>
        <v>0</v>
      </c>
      <c r="E189" s="1621">
        <f>+'8.2_MP MA'!BR191</f>
        <v>0</v>
      </c>
    </row>
    <row r="190" spans="1:5" x14ac:dyDescent="0.25">
      <c r="A190" s="744">
        <f>+'8.2_MP MA'!A192</f>
        <v>5</v>
      </c>
      <c r="B190" s="612" t="str">
        <f>+'8.2_MP MA'!B192</f>
        <v>Imprevistos</v>
      </c>
      <c r="C190" s="1635">
        <f>+'8.2_MP MA'!BB192</f>
        <v>0</v>
      </c>
      <c r="D190" s="1635">
        <f>+'8.2_MP MA'!BJ192</f>
        <v>0</v>
      </c>
      <c r="E190" s="1635">
        <f>+'8.2_MP MA'!BR192</f>
        <v>0</v>
      </c>
    </row>
    <row r="191" spans="1:5" x14ac:dyDescent="0.25">
      <c r="A191" s="1120">
        <f>+'8.2_MP MA'!A193</f>
        <v>6</v>
      </c>
      <c r="B191" s="1121" t="str">
        <f>+'8.2_MP MA'!B193</f>
        <v>Actividades previas - Diseño y Aprobación del Proyecto</v>
      </c>
      <c r="C191" s="1636">
        <f>+'8.2_MP MA'!BB193</f>
        <v>0</v>
      </c>
      <c r="D191" s="1636">
        <f>+'8.2_MP MA'!BJ193</f>
        <v>0</v>
      </c>
      <c r="E191" s="1636">
        <f>+'8.2_MP MA'!BR193</f>
        <v>0</v>
      </c>
    </row>
    <row r="192" spans="1:5" x14ac:dyDescent="0.25">
      <c r="A192" s="766">
        <f>+'8.2_MP MA'!A194</f>
        <v>6.1</v>
      </c>
      <c r="B192" s="767" t="str">
        <f>+'8.2_MP MA'!B194</f>
        <v xml:space="preserve">   Realización de la Misión de Orientación</v>
      </c>
      <c r="C192" s="1637">
        <f>+'8.2_MP MA'!BB194</f>
        <v>0</v>
      </c>
      <c r="D192" s="1637">
        <f>+'8.2_MP MA'!BJ194</f>
        <v>0</v>
      </c>
      <c r="E192" s="1637">
        <f>+'8.2_MP MA'!BR194</f>
        <v>0</v>
      </c>
    </row>
    <row r="193" spans="1:5" x14ac:dyDescent="0.25">
      <c r="A193" s="766">
        <f>+'8.2_MP MA'!A195</f>
        <v>6.2</v>
      </c>
      <c r="B193" s="767" t="str">
        <f>+'8.2_MP MA'!B195</f>
        <v xml:space="preserve">   Realización de la Misión Especial</v>
      </c>
      <c r="C193" s="1637">
        <f>+'8.2_MP MA'!BB195</f>
        <v>0</v>
      </c>
      <c r="D193" s="1637">
        <f>+'8.2_MP MA'!BJ195</f>
        <v>0</v>
      </c>
      <c r="E193" s="1637">
        <f>+'8.2_MP MA'!BR195</f>
        <v>0</v>
      </c>
    </row>
    <row r="194" spans="1:5" x14ac:dyDescent="0.25">
      <c r="A194" s="766">
        <f>+'8.2_MP MA'!A196</f>
        <v>6.3</v>
      </c>
      <c r="B194" s="767" t="str">
        <f>+'8.2_MP MA'!B196</f>
        <v xml:space="preserve">   Realización de la Misión de Análisis</v>
      </c>
      <c r="C194" s="1637">
        <f>+'8.2_MP MA'!BB196</f>
        <v>0</v>
      </c>
      <c r="D194" s="1637">
        <f>+'8.2_MP MA'!BJ196</f>
        <v>0</v>
      </c>
      <c r="E194" s="1637">
        <f>+'8.2_MP MA'!BR196</f>
        <v>0</v>
      </c>
    </row>
    <row r="195" spans="1:5" x14ac:dyDescent="0.25">
      <c r="A195" s="766">
        <f>+'8.2_MP MA'!A197</f>
        <v>6.4</v>
      </c>
      <c r="B195" s="767" t="str">
        <f>+'8.2_MP MA'!B197</f>
        <v xml:space="preserve">   Distribución del POD al Comité de Revisión y Riesgo (QRR)</v>
      </c>
      <c r="C195" s="1637">
        <f>+'8.2_MP MA'!BB197</f>
        <v>0</v>
      </c>
      <c r="D195" s="1637">
        <f>+'8.2_MP MA'!BJ197</f>
        <v>0</v>
      </c>
      <c r="E195" s="1637">
        <f>+'8.2_MP MA'!BR197</f>
        <v>0</v>
      </c>
    </row>
    <row r="196" spans="1:5" x14ac:dyDescent="0.25">
      <c r="A196" s="766">
        <f>+'8.2_MP MA'!A198</f>
        <v>6.5</v>
      </c>
      <c r="B196" s="767" t="str">
        <f>+'8.2_MP MA'!B198</f>
        <v xml:space="preserve">   Aprobación del Borrador de POD por el Comité de Políticas Operativas del BID</v>
      </c>
      <c r="C196" s="1637">
        <f>+'8.2_MP MA'!BB198</f>
        <v>0</v>
      </c>
      <c r="D196" s="1637">
        <f>+'8.2_MP MA'!BJ198</f>
        <v>0</v>
      </c>
      <c r="E196" s="1637">
        <f>+'8.2_MP MA'!BR198</f>
        <v>0</v>
      </c>
    </row>
    <row r="197" spans="1:5" x14ac:dyDescent="0.25">
      <c r="A197" s="766">
        <f>+'8.2_MP MA'!A199</f>
        <v>6.6</v>
      </c>
      <c r="B197" s="767" t="str">
        <f>+'8.2_MP MA'!B199</f>
        <v xml:space="preserve">   Presentación de la operación al Directorio Ejecutivo del BID</v>
      </c>
      <c r="C197" s="1637">
        <f>+'8.2_MP MA'!BB199</f>
        <v>0</v>
      </c>
      <c r="D197" s="1637">
        <f>+'8.2_MP MA'!BJ199</f>
        <v>0</v>
      </c>
      <c r="E197" s="1637">
        <f>+'8.2_MP MA'!BR199</f>
        <v>0</v>
      </c>
    </row>
    <row r="198" spans="1:5" x14ac:dyDescent="0.25">
      <c r="A198" s="766">
        <f>+'8.2_MP MA'!A200</f>
        <v>6.7</v>
      </c>
      <c r="B198" s="767" t="str">
        <f>+'8.2_MP MA'!B200</f>
        <v xml:space="preserve">   Firma del Contrato de Préstamo</v>
      </c>
      <c r="C198" s="1637">
        <f>+'8.2_MP MA'!BB200</f>
        <v>0</v>
      </c>
      <c r="D198" s="1637">
        <f>+'8.2_MP MA'!BJ200</f>
        <v>0</v>
      </c>
      <c r="E198" s="1637">
        <f>+'8.2_MP MA'!BR200</f>
        <v>0</v>
      </c>
    </row>
    <row r="199" spans="1:5" x14ac:dyDescent="0.25">
      <c r="A199" s="766">
        <f>+'8.2_MP MA'!A201</f>
        <v>6.8</v>
      </c>
      <c r="B199" s="767" t="str">
        <f>+'8.2_MP MA'!B201</f>
        <v xml:space="preserve">   Contrato de préstamo aprobado</v>
      </c>
      <c r="C199" s="1637">
        <f>+'8.2_MP MA'!BB201</f>
        <v>0</v>
      </c>
      <c r="D199" s="1637">
        <f>+'8.2_MP MA'!BJ201</f>
        <v>0</v>
      </c>
      <c r="E199" s="1637">
        <f>+'8.2_MP MA'!BR201</f>
        <v>0</v>
      </c>
    </row>
    <row r="200" spans="1:5" x14ac:dyDescent="0.25">
      <c r="A200" s="766">
        <f>+'8.2_MP MA'!A202</f>
        <v>6.9</v>
      </c>
      <c r="B200" s="767" t="str">
        <f>+'8.2_MP MA'!B202</f>
        <v xml:space="preserve">   Contrato de Préstamo referendado por la Contraloría General de la República</v>
      </c>
      <c r="C200" s="1637">
        <f>+'8.2_MP MA'!BB202</f>
        <v>0</v>
      </c>
      <c r="D200" s="1637">
        <f>+'8.2_MP MA'!BJ202</f>
        <v>0</v>
      </c>
      <c r="E200" s="1637">
        <f>+'8.2_MP MA'!BR202</f>
        <v>0</v>
      </c>
    </row>
    <row r="201" spans="1:5" ht="25.5" x14ac:dyDescent="0.25">
      <c r="A201" s="1146">
        <f>+'8.2_MP MA'!A203</f>
        <v>7</v>
      </c>
      <c r="B201" s="1147" t="str">
        <f>+'8.2_MP MA'!B203</f>
        <v>Actividades para cumplimiento de Condiciones Especiales previas al Primer Desembolso</v>
      </c>
      <c r="C201" s="1638">
        <f>+'8.2_MP MA'!BB203</f>
        <v>0</v>
      </c>
      <c r="D201" s="1638">
        <f>+'8.2_MP MA'!BJ203</f>
        <v>0</v>
      </c>
      <c r="E201" s="1638">
        <f>+'8.2_MP MA'!BR203</f>
        <v>0</v>
      </c>
    </row>
    <row r="202" spans="1:5" x14ac:dyDescent="0.25">
      <c r="A202" s="1159">
        <f>+'8.2_MP MA'!A204</f>
        <v>7.1</v>
      </c>
      <c r="B202" s="1160" t="str">
        <f>+'8.2_MP MA'!B204</f>
        <v>Entrada en vigencia del Reglamento Operativo del Proyecto</v>
      </c>
      <c r="C202" s="1639">
        <f>+'8.2_MP MA'!BB204</f>
        <v>0</v>
      </c>
      <c r="D202" s="1639">
        <f>+'8.2_MP MA'!BJ204</f>
        <v>0</v>
      </c>
      <c r="E202" s="1639">
        <f>+'8.2_MP MA'!BR204</f>
        <v>0</v>
      </c>
    </row>
    <row r="203" spans="1:5" ht="25.5" x14ac:dyDescent="0.25">
      <c r="A203" s="766" t="str">
        <f>+'8.2_MP MA'!A205</f>
        <v>7.1.1</v>
      </c>
      <c r="B203" s="767" t="str">
        <f>+'8.2_MP MA'!B205</f>
        <v>Disponiblidad de la primera versión borrador del ROP, que incluye los requerimientos ambientales y sociales establecidos en el PGAS</v>
      </c>
      <c r="C203" s="1637">
        <f>+'8.2_MP MA'!BB205</f>
        <v>0</v>
      </c>
      <c r="D203" s="1637">
        <f>+'8.2_MP MA'!BJ205</f>
        <v>0</v>
      </c>
      <c r="E203" s="1637">
        <f>+'8.2_MP MA'!BR205</f>
        <v>0</v>
      </c>
    </row>
    <row r="204" spans="1:5" x14ac:dyDescent="0.25">
      <c r="A204" s="766" t="str">
        <f>+'8.2_MP MA'!A206</f>
        <v>7.1.2</v>
      </c>
      <c r="B204" s="767" t="str">
        <f>+'8.2_MP MA'!B206</f>
        <v>Proceso de validación y ajustes al Reglamento Operativo</v>
      </c>
      <c r="C204" s="1637">
        <f>+'8.2_MP MA'!BB206</f>
        <v>0</v>
      </c>
      <c r="D204" s="1637">
        <f>+'8.2_MP MA'!BJ206</f>
        <v>0</v>
      </c>
      <c r="E204" s="1637">
        <f>+'8.2_MP MA'!BR206</f>
        <v>0</v>
      </c>
    </row>
    <row r="205" spans="1:5" x14ac:dyDescent="0.25">
      <c r="A205" s="766" t="str">
        <f>+'8.2_MP MA'!A207</f>
        <v>7.1.3</v>
      </c>
      <c r="B205" s="767" t="str">
        <f>+'8.2_MP MA'!B207</f>
        <v>Trámites previos para aprobación del Reglamento Operativo</v>
      </c>
      <c r="C205" s="1637">
        <f>+'8.2_MP MA'!BB207</f>
        <v>0</v>
      </c>
      <c r="D205" s="1637">
        <f>+'8.2_MP MA'!BJ207</f>
        <v>0</v>
      </c>
      <c r="E205" s="1637">
        <f>+'8.2_MP MA'!BR207</f>
        <v>0</v>
      </c>
    </row>
    <row r="206" spans="1:5" x14ac:dyDescent="0.25">
      <c r="A206" s="766" t="str">
        <f>+'8.2_MP MA'!A208</f>
        <v>7.1.4</v>
      </c>
      <c r="B206" s="767" t="str">
        <f>+'8.2_MP MA'!B208</f>
        <v>Revisión y No Objeción por parte del BID</v>
      </c>
      <c r="C206" s="1637">
        <f>+'8.2_MP MA'!BB208</f>
        <v>0</v>
      </c>
      <c r="D206" s="1637">
        <f>+'8.2_MP MA'!BJ208</f>
        <v>0</v>
      </c>
      <c r="E206" s="1637">
        <f>+'8.2_MP MA'!BR208</f>
        <v>0</v>
      </c>
    </row>
    <row r="207" spans="1:5" x14ac:dyDescent="0.25">
      <c r="A207" s="766" t="str">
        <f>+'8.2_MP MA'!A209</f>
        <v>7.1.5</v>
      </c>
      <c r="B207" s="767" t="str">
        <f>+'8.2_MP MA'!B209</f>
        <v>Aprobación del ROP para el INAC por parte de la Máxima Autoridad</v>
      </c>
      <c r="C207" s="1637">
        <f>+'8.2_MP MA'!BB209</f>
        <v>0</v>
      </c>
      <c r="D207" s="1637">
        <f>+'8.2_MP MA'!BJ209</f>
        <v>0</v>
      </c>
      <c r="E207" s="1637">
        <f>+'8.2_MP MA'!BR209</f>
        <v>0</v>
      </c>
    </row>
    <row r="208" spans="1:5" x14ac:dyDescent="0.25">
      <c r="A208" s="1172" t="str">
        <f>+'8.2_MP MA'!A210</f>
        <v>7.1.6</v>
      </c>
      <c r="B208" s="1173" t="str">
        <f>+'8.2_MP MA'!B210</f>
        <v>Reglamento Operativo vigente</v>
      </c>
      <c r="C208" s="1637">
        <f>+'8.2_MP MA'!BB210</f>
        <v>0</v>
      </c>
      <c r="D208" s="1637">
        <f>+'8.2_MP MA'!BJ210</f>
        <v>0</v>
      </c>
      <c r="E208" s="1637">
        <f>+'8.2_MP MA'!BR210</f>
        <v>0</v>
      </c>
    </row>
    <row r="209" spans="1:5" x14ac:dyDescent="0.25">
      <c r="A209" s="1159">
        <f>+'8.2_MP MA'!A211</f>
        <v>7.2</v>
      </c>
      <c r="B209" s="1160" t="str">
        <f>+'8.2_MP MA'!B211</f>
        <v>Creación de la UEP</v>
      </c>
      <c r="C209" s="1639">
        <f>+'8.2_MP MA'!BB211</f>
        <v>0</v>
      </c>
      <c r="D209" s="1639">
        <f>+'8.2_MP MA'!BJ211</f>
        <v>0</v>
      </c>
      <c r="E209" s="1639">
        <f>+'8.2_MP MA'!BR211</f>
        <v>0</v>
      </c>
    </row>
    <row r="210" spans="1:5" x14ac:dyDescent="0.25">
      <c r="A210" s="766" t="str">
        <f>+'8.2_MP MA'!A212</f>
        <v>7.2.1</v>
      </c>
      <c r="B210" s="767" t="str">
        <f>+'8.2_MP MA'!B212</f>
        <v>Trámites para la creación de la Unidad Ejecutora del Proyecto PN-L1146</v>
      </c>
      <c r="C210" s="1637">
        <f>+'8.2_MP MA'!BB212</f>
        <v>0</v>
      </c>
      <c r="D210" s="1637">
        <f>+'8.2_MP MA'!BJ212</f>
        <v>0</v>
      </c>
      <c r="E210" s="1637">
        <f>+'8.2_MP MA'!BR212</f>
        <v>0</v>
      </c>
    </row>
    <row r="211" spans="1:5" x14ac:dyDescent="0.25">
      <c r="A211" s="766" t="str">
        <f>+'8.2_MP MA'!A213</f>
        <v>7.2.2</v>
      </c>
      <c r="B211" s="767" t="str">
        <f>+'8.2_MP MA'!B213</f>
        <v>Emisión de la Resolución de creación de la UEP-PN-L1146</v>
      </c>
      <c r="C211" s="1637">
        <f>+'8.2_MP MA'!BB213</f>
        <v>0</v>
      </c>
      <c r="D211" s="1637">
        <f>+'8.2_MP MA'!BJ213</f>
        <v>0</v>
      </c>
      <c r="E211" s="1637">
        <f>+'8.2_MP MA'!BR213</f>
        <v>0</v>
      </c>
    </row>
    <row r="212" spans="1:5" x14ac:dyDescent="0.25">
      <c r="A212" s="1172" t="str">
        <f>+'8.2_MP MA'!A214</f>
        <v>7.2.3</v>
      </c>
      <c r="B212" s="1173" t="str">
        <f>+'8.2_MP MA'!B214</f>
        <v>UEP creada</v>
      </c>
      <c r="C212" s="1637">
        <f>+'8.2_MP MA'!BB214</f>
        <v>0</v>
      </c>
      <c r="D212" s="1637">
        <f>+'8.2_MP MA'!BJ214</f>
        <v>0</v>
      </c>
      <c r="E212" s="1637">
        <f>+'8.2_MP MA'!BR214</f>
        <v>0</v>
      </c>
    </row>
    <row r="213" spans="1:5" ht="25.5" x14ac:dyDescent="0.25">
      <c r="A213" s="1159">
        <f>+'8.2_MP MA'!A215</f>
        <v>7.3</v>
      </c>
      <c r="B213" s="1160" t="str">
        <f>+'8.2_MP MA'!B215</f>
        <v>Designación y/o selección del Coordinador General y de los Especialistas para la UEP</v>
      </c>
      <c r="C213" s="1639">
        <f>+'8.2_MP MA'!BB215</f>
        <v>0</v>
      </c>
      <c r="D213" s="1639">
        <f>+'8.2_MP MA'!BJ215</f>
        <v>0</v>
      </c>
      <c r="E213" s="1639">
        <f>+'8.2_MP MA'!BR215</f>
        <v>0</v>
      </c>
    </row>
    <row r="214" spans="1:5" ht="25.5" x14ac:dyDescent="0.25">
      <c r="A214" s="766" t="str">
        <f>+'8.2_MP MA'!A216</f>
        <v>7.3.1</v>
      </c>
      <c r="B214" s="767" t="str">
        <f>+'8.2_MP MA'!B216</f>
        <v>Trámites para la designación del Coordinador General encargado de la UEP MiAMBIENTE</v>
      </c>
      <c r="C214" s="1637">
        <f>+'8.2_MP MA'!BB216</f>
        <v>0</v>
      </c>
      <c r="D214" s="1637">
        <f>+'8.2_MP MA'!BJ216</f>
        <v>0</v>
      </c>
      <c r="E214" s="1637">
        <f>+'8.2_MP MA'!BR216</f>
        <v>0</v>
      </c>
    </row>
    <row r="215" spans="1:5" x14ac:dyDescent="0.25">
      <c r="A215" s="1172" t="str">
        <f>+'8.2_MP MA'!A217</f>
        <v>7.3.2</v>
      </c>
      <c r="B215" s="1173" t="str">
        <f>+'8.2_MP MA'!B217</f>
        <v>Coordinador General designado</v>
      </c>
      <c r="C215" s="1637">
        <f>+'8.2_MP MA'!BB217</f>
        <v>0</v>
      </c>
      <c r="D215" s="1637">
        <f>+'8.2_MP MA'!BJ217</f>
        <v>0</v>
      </c>
      <c r="E215" s="1637">
        <f>+'8.2_MP MA'!BR217</f>
        <v>0</v>
      </c>
    </row>
    <row r="216" spans="1:5" ht="25.5" x14ac:dyDescent="0.25">
      <c r="A216" s="1188" t="str">
        <f>+'8.2_MP MA'!A218</f>
        <v>7.3.3</v>
      </c>
      <c r="B216" s="1189" t="str">
        <f>+'8.2_MP MA'!B218</f>
        <v>Condición previa al PD. CCIN_ 25. Especialista en Planificación y Monitoreo del Proyecto</v>
      </c>
      <c r="C216" s="1640">
        <f>+'8.2_MP MA'!BB218</f>
        <v>0</v>
      </c>
      <c r="D216" s="1640">
        <f>+'8.2_MP MA'!BJ218</f>
        <v>0</v>
      </c>
      <c r="E216" s="1640">
        <f>+'8.2_MP MA'!BR218</f>
        <v>0</v>
      </c>
    </row>
    <row r="217" spans="1:5" x14ac:dyDescent="0.25">
      <c r="A217" s="1188" t="str">
        <f>+'8.2_MP MA'!A219</f>
        <v>7.3.4</v>
      </c>
      <c r="B217" s="1189" t="str">
        <f>+'8.2_MP MA'!B219</f>
        <v>Condición previa al PD. CCIN_ 24. Especialista en Adquisiciones del Proyecto</v>
      </c>
      <c r="C217" s="1640">
        <f>+'8.2_MP MA'!BB219</f>
        <v>0</v>
      </c>
      <c r="D217" s="1640">
        <f>+'8.2_MP MA'!BJ219</f>
        <v>0</v>
      </c>
      <c r="E217" s="1640">
        <f>+'8.2_MP MA'!BR219</f>
        <v>0</v>
      </c>
    </row>
    <row r="218" spans="1:5" x14ac:dyDescent="0.25">
      <c r="A218" s="1188" t="str">
        <f>+'8.2_MP MA'!A220</f>
        <v>7.3.5</v>
      </c>
      <c r="B218" s="1189" t="str">
        <f>+'8.2_MP MA'!B220</f>
        <v>Condición previa al PD. CCIN_23. Especialista Financiero del Proyecto</v>
      </c>
      <c r="C218" s="1640">
        <f>+'8.2_MP MA'!BB220</f>
        <v>0</v>
      </c>
      <c r="D218" s="1640">
        <f>+'8.2_MP MA'!BJ220</f>
        <v>0</v>
      </c>
      <c r="E218" s="1640">
        <f>+'8.2_MP MA'!BR220</f>
        <v>0</v>
      </c>
    </row>
    <row r="219" spans="1:5" ht="25.5" x14ac:dyDescent="0.25">
      <c r="A219" s="1188" t="str">
        <f>+'8.2_MP MA'!A221</f>
        <v>7.3.6</v>
      </c>
      <c r="B219" s="1189" t="str">
        <f>+'8.2_MP MA'!B221</f>
        <v>Condición previa al PD. CCIN_ 27. Especialista Ambiental (tiempo completo, periodo de construcción)</v>
      </c>
      <c r="C219" s="1640">
        <f>+'8.2_MP MA'!BB221</f>
        <v>0</v>
      </c>
      <c r="D219" s="1640">
        <f>+'8.2_MP MA'!BJ221</f>
        <v>0</v>
      </c>
      <c r="E219" s="1640">
        <f>+'8.2_MP MA'!BR221</f>
        <v>0</v>
      </c>
    </row>
    <row r="220" spans="1:5" ht="25.5" x14ac:dyDescent="0.25">
      <c r="A220" s="1188" t="str">
        <f>+'8.2_MP MA'!A222</f>
        <v>7.3.7</v>
      </c>
      <c r="B220" s="1189" t="str">
        <f>+'8.2_MP MA'!B222</f>
        <v>Condición previa al PD. CCIN_28. Especialista Social (tiempo completo, periodo de construcción)</v>
      </c>
      <c r="C220" s="1640">
        <f>+'8.2_MP MA'!BB222</f>
        <v>0</v>
      </c>
      <c r="D220" s="1640">
        <f>+'8.2_MP MA'!BJ222</f>
        <v>0</v>
      </c>
      <c r="E220" s="1640">
        <f>+'8.2_MP MA'!BR222</f>
        <v>0</v>
      </c>
    </row>
    <row r="221" spans="1:5" x14ac:dyDescent="0.25">
      <c r="A221" s="1146">
        <f>+'8.2_MP MA'!A223</f>
        <v>7.4</v>
      </c>
      <c r="B221" s="1147" t="str">
        <f>+'8.2_MP MA'!B223</f>
        <v xml:space="preserve">   Condiciones Previas al PD_Condiciones Generales</v>
      </c>
      <c r="C221" s="1638">
        <f>+'8.2_MP MA'!BB223</f>
        <v>0</v>
      </c>
      <c r="D221" s="1638">
        <f>+'8.2_MP MA'!BJ223</f>
        <v>0</v>
      </c>
      <c r="E221" s="1638">
        <f>+'8.2_MP MA'!BR223</f>
        <v>0</v>
      </c>
    </row>
    <row r="222" spans="1:5" x14ac:dyDescent="0.25">
      <c r="A222" s="1188" t="str">
        <f>+'8.2_MP MA'!A224</f>
        <v>7.4.1</v>
      </c>
      <c r="B222" s="1189" t="str">
        <f>+'8.2_MP MA'!B224</f>
        <v>Tramitación y elaboración del Informe Jurídico</v>
      </c>
      <c r="C222" s="1640">
        <f>+'8.2_MP MA'!BB224</f>
        <v>0</v>
      </c>
      <c r="D222" s="1640">
        <f>+'8.2_MP MA'!BJ224</f>
        <v>0</v>
      </c>
      <c r="E222" s="1640">
        <f>+'8.2_MP MA'!BR224</f>
        <v>0</v>
      </c>
    </row>
    <row r="223" spans="1:5" x14ac:dyDescent="0.25">
      <c r="A223" s="1188" t="str">
        <f>+'8.2_MP MA'!A225</f>
        <v>7.4.2</v>
      </c>
      <c r="B223" s="1189" t="str">
        <f>+'8.2_MP MA'!B225</f>
        <v>Tramitación del Registro de Firmas</v>
      </c>
      <c r="C223" s="1640">
        <f>+'8.2_MP MA'!BB225</f>
        <v>0</v>
      </c>
      <c r="D223" s="1640">
        <f>+'8.2_MP MA'!BJ225</f>
        <v>0</v>
      </c>
      <c r="E223" s="1640">
        <f>+'8.2_MP MA'!BR225</f>
        <v>0</v>
      </c>
    </row>
    <row r="224" spans="1:5" x14ac:dyDescent="0.25">
      <c r="A224" s="1188" t="str">
        <f>+'8.2_MP MA'!A226</f>
        <v>7.4.3</v>
      </c>
      <c r="B224" s="1189" t="str">
        <f>+'8.2_MP MA'!B226</f>
        <v>Tramitacion de otras Condiciones según CP</v>
      </c>
      <c r="C224" s="1640">
        <f>+'8.2_MP MA'!BB226</f>
        <v>0</v>
      </c>
      <c r="D224" s="1640">
        <f>+'8.2_MP MA'!BJ226</f>
        <v>0</v>
      </c>
      <c r="E224" s="1640">
        <f>+'8.2_MP MA'!BR226</f>
        <v>0</v>
      </c>
    </row>
    <row r="225" spans="1:5" x14ac:dyDescent="0.25">
      <c r="A225" s="1188" t="str">
        <f>+'8.2_MP MA'!A227</f>
        <v>7.4.4</v>
      </c>
      <c r="B225" s="1189" t="str">
        <f>+'8.2_MP MA'!B227</f>
        <v>Condiciones Generales al PD cumplidas</v>
      </c>
      <c r="C225" s="1640">
        <f>+'8.2_MP MA'!BB227</f>
        <v>0</v>
      </c>
      <c r="D225" s="1640">
        <f>+'8.2_MP MA'!BJ227</f>
        <v>0</v>
      </c>
      <c r="E225" s="1640">
        <f>+'8.2_MP MA'!BR227</f>
        <v>0</v>
      </c>
    </row>
    <row r="226" spans="1:5" x14ac:dyDescent="0.25">
      <c r="A226" s="1191" t="str">
        <f>+'8.2_MP MA'!A228</f>
        <v>7.5</v>
      </c>
      <c r="B226" s="1190" t="str">
        <f>+'8.2_MP MA'!B228</f>
        <v>Condiciones Previas al Primer Desembolso del Préstamo cumplidas</v>
      </c>
      <c r="C226" s="1641">
        <f>+'8.2_MP MA'!BB228</f>
        <v>0</v>
      </c>
      <c r="D226" s="1641">
        <f>+'8.2_MP MA'!BJ228</f>
        <v>0</v>
      </c>
      <c r="E226" s="1641">
        <f>+'8.2_MP MA'!BR228</f>
        <v>0</v>
      </c>
    </row>
    <row r="227" spans="1:5" ht="25.5" x14ac:dyDescent="0.25">
      <c r="A227" s="1146">
        <f>+'8.2_MP MA'!A229</f>
        <v>8</v>
      </c>
      <c r="B227" s="1147" t="str">
        <f>+'8.2_MP MA'!B229</f>
        <v>Actividades para el Cumplimiento de Condiciones Contractuales Especiales de Ejecución</v>
      </c>
      <c r="C227" s="1638">
        <f>+'8.2_MP MA'!BB229</f>
        <v>0</v>
      </c>
      <c r="D227" s="1638">
        <f>+'8.2_MP MA'!BJ229</f>
        <v>0</v>
      </c>
      <c r="E227" s="1638">
        <f>+'8.2_MP MA'!BR229</f>
        <v>0</v>
      </c>
    </row>
    <row r="228" spans="1:5" x14ac:dyDescent="0.25">
      <c r="A228" s="1182" t="str">
        <f>+'8.2_MP MA'!A230</f>
        <v>8.1</v>
      </c>
      <c r="B228" s="1183" t="str">
        <f>+'8.2_MP MA'!B230</f>
        <v>Parque Nacional Coiba</v>
      </c>
      <c r="C228" s="1642">
        <f>+'8.2_MP MA'!BB230</f>
        <v>0</v>
      </c>
      <c r="D228" s="1642">
        <f>+'8.2_MP MA'!BJ230</f>
        <v>0</v>
      </c>
      <c r="E228" s="1642">
        <f>+'8.2_MP MA'!BR230</f>
        <v>0</v>
      </c>
    </row>
    <row r="229" spans="1:5" x14ac:dyDescent="0.25">
      <c r="A229" s="1188" t="str">
        <f>+'8.2_MP MA'!A231</f>
        <v>8.1.1</v>
      </c>
      <c r="B229" s="1189" t="str">
        <f>+'8.2_MP MA'!B231</f>
        <v>Plan de Manejo de IFV aprobado y con N.O.</v>
      </c>
      <c r="C229" s="1640">
        <f>+'8.2_MP MA'!BB231</f>
        <v>0</v>
      </c>
      <c r="D229" s="1640">
        <f>+'8.2_MP MA'!BJ231</f>
        <v>0</v>
      </c>
      <c r="E229" s="1640">
        <f>+'8.2_MP MA'!BR231</f>
        <v>0</v>
      </c>
    </row>
    <row r="230" spans="1:5" x14ac:dyDescent="0.25">
      <c r="A230" s="1188" t="str">
        <f>+'8.2_MP MA'!A232</f>
        <v>8.1.2</v>
      </c>
      <c r="B230" s="1189" t="str">
        <f>+'8.2_MP MA'!B232</f>
        <v>Diseño de obras aprobado por CD</v>
      </c>
      <c r="C230" s="1640">
        <f>+'8.2_MP MA'!BB232</f>
        <v>0</v>
      </c>
      <c r="D230" s="1640">
        <f>+'8.2_MP MA'!BJ232</f>
        <v>0</v>
      </c>
      <c r="E230" s="1640">
        <f>+'8.2_MP MA'!BR232</f>
        <v>0</v>
      </c>
    </row>
    <row r="231" spans="1:5" x14ac:dyDescent="0.25">
      <c r="A231" s="1188" t="str">
        <f>+'8.2_MP MA'!A233</f>
        <v>8.1.3</v>
      </c>
      <c r="B231" s="1189" t="str">
        <f>+'8.2_MP MA'!B233</f>
        <v>Evaluación de Impacto Ambiental y Licencia Ambiental disponibles</v>
      </c>
      <c r="C231" s="1640">
        <f>+'8.2_MP MA'!BB233</f>
        <v>0</v>
      </c>
      <c r="D231" s="1640">
        <f>+'8.2_MP MA'!BJ233</f>
        <v>0</v>
      </c>
      <c r="E231" s="1640">
        <f>+'8.2_MP MA'!BR233</f>
        <v>0</v>
      </c>
    </row>
    <row r="232" spans="1:5" x14ac:dyDescent="0.25">
      <c r="A232" s="1182" t="str">
        <f>+'8.2_MP MA'!A234</f>
        <v>8.2</v>
      </c>
      <c r="B232" s="1183" t="str">
        <f>+'8.2_MP MA'!B234</f>
        <v>Parque Nacional Volcán Barú</v>
      </c>
      <c r="C232" s="1642">
        <f>+'8.2_MP MA'!BB234</f>
        <v>0</v>
      </c>
      <c r="D232" s="1642">
        <f>+'8.2_MP MA'!BJ234</f>
        <v>0</v>
      </c>
      <c r="E232" s="1642">
        <f>+'8.2_MP MA'!BR234</f>
        <v>0</v>
      </c>
    </row>
    <row r="233" spans="1:5" x14ac:dyDescent="0.25">
      <c r="A233" s="1188" t="str">
        <f>+'8.2_MP MA'!A235</f>
        <v>8.2.1</v>
      </c>
      <c r="B233" s="1189" t="str">
        <f>+'8.2_MP MA'!B235</f>
        <v xml:space="preserve"> Plan de Manejo de IFV aprobado y con N.O.</v>
      </c>
      <c r="C233" s="1640">
        <f>+'8.2_MP MA'!BB235</f>
        <v>0</v>
      </c>
      <c r="D233" s="1640">
        <f>+'8.2_MP MA'!BJ235</f>
        <v>0</v>
      </c>
      <c r="E233" s="1640">
        <f>+'8.2_MP MA'!BR235</f>
        <v>0</v>
      </c>
    </row>
    <row r="234" spans="1:5" x14ac:dyDescent="0.25">
      <c r="A234" s="1188" t="str">
        <f>+'8.2_MP MA'!A236</f>
        <v>8.2.2</v>
      </c>
      <c r="B234" s="1189" t="str">
        <f>+'8.2_MP MA'!B236</f>
        <v xml:space="preserve"> Evaluación de Impacto Ambiental y Licencia Ambiental disponibles</v>
      </c>
      <c r="C234" s="1640">
        <f>+'8.2_MP MA'!BB236</f>
        <v>0</v>
      </c>
      <c r="D234" s="1640">
        <f>+'8.2_MP MA'!BJ236</f>
        <v>0</v>
      </c>
      <c r="E234" s="1640">
        <f>+'8.2_MP MA'!BR236</f>
        <v>0</v>
      </c>
    </row>
    <row r="235" spans="1:5" x14ac:dyDescent="0.25">
      <c r="A235" s="1182" t="str">
        <f>+'8.2_MP MA'!A237</f>
        <v>8.3</v>
      </c>
      <c r="B235" s="1183" t="str">
        <f>+'8.2_MP MA'!B237</f>
        <v>Parque Nacional San Lorenzo</v>
      </c>
      <c r="C235" s="1642">
        <f>+'8.2_MP MA'!BB237</f>
        <v>0</v>
      </c>
      <c r="D235" s="1642">
        <f>+'8.2_MP MA'!BJ237</f>
        <v>0</v>
      </c>
      <c r="E235" s="1642">
        <f>+'8.2_MP MA'!BR237</f>
        <v>0</v>
      </c>
    </row>
    <row r="236" spans="1:5" x14ac:dyDescent="0.25">
      <c r="A236" s="1188" t="str">
        <f>+'8.2_MP MA'!A238</f>
        <v>8.3.1</v>
      </c>
      <c r="B236" s="1189" t="str">
        <f>+'8.2_MP MA'!B238</f>
        <v xml:space="preserve"> Plan de Manejo de IFV aprobado y con N.O.</v>
      </c>
      <c r="C236" s="1640">
        <f>+'8.2_MP MA'!BB238</f>
        <v>0</v>
      </c>
      <c r="D236" s="1640">
        <f>+'8.2_MP MA'!BJ238</f>
        <v>0</v>
      </c>
      <c r="E236" s="1640">
        <f>+'8.2_MP MA'!BR238</f>
        <v>0</v>
      </c>
    </row>
    <row r="237" spans="1:5" x14ac:dyDescent="0.25">
      <c r="A237" s="1188" t="str">
        <f>+'8.2_MP MA'!A239</f>
        <v>8.3.2</v>
      </c>
      <c r="B237" s="1189" t="str">
        <f>+'8.2_MP MA'!B239</f>
        <v>Evaluación de Impacto Ambiental y Licencia Ambiental disponibles</v>
      </c>
      <c r="C237" s="1640">
        <f>+'8.2_MP MA'!BB239</f>
        <v>0</v>
      </c>
      <c r="D237" s="1640">
        <f>+'8.2_MP MA'!BJ239</f>
        <v>0</v>
      </c>
      <c r="E237" s="1640">
        <f>+'8.2_MP MA'!BR239</f>
        <v>0</v>
      </c>
    </row>
    <row r="238" spans="1:5" x14ac:dyDescent="0.25">
      <c r="A238" s="1643" t="str">
        <f>+'8.2_MP MA'!A240</f>
        <v>8.4</v>
      </c>
      <c r="B238" s="1206" t="str">
        <f>+'8.2_MP MA'!B240</f>
        <v>Condiciones contractuales especiales de ejecución cumplidas</v>
      </c>
      <c r="C238" s="1640">
        <f>+'8.2_MP MA'!BB240</f>
        <v>0</v>
      </c>
      <c r="D238" s="1640">
        <f>+'8.2_MP MA'!BJ240</f>
        <v>0</v>
      </c>
      <c r="E238" s="1640">
        <f>+'8.2_MP MA'!BR240</f>
        <v>0</v>
      </c>
    </row>
  </sheetData>
  <mergeCells count="6">
    <mergeCell ref="E3:E4"/>
    <mergeCell ref="C3:C4"/>
    <mergeCell ref="A3:A4"/>
    <mergeCell ref="B3:B4"/>
    <mergeCell ref="A2:B2"/>
    <mergeCell ref="D3: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zoomScale="80" zoomScaleNormal="80" workbookViewId="0">
      <selection activeCell="C28" sqref="C28"/>
    </sheetView>
  </sheetViews>
  <sheetFormatPr baseColWidth="10" defaultColWidth="38.7109375" defaultRowHeight="17.25" x14ac:dyDescent="0.35"/>
  <cols>
    <col min="1" max="1" width="6.7109375" style="544" bestFit="1" customWidth="1"/>
    <col min="2" max="2" width="82.140625" style="543" bestFit="1" customWidth="1"/>
    <col min="3" max="3" width="17.140625" style="543" bestFit="1" customWidth="1"/>
    <col min="4" max="4" width="63.5703125" style="543" customWidth="1"/>
    <col min="5" max="16384" width="38.7109375" style="543"/>
  </cols>
  <sheetData>
    <row r="1" spans="1:5" ht="18" x14ac:dyDescent="0.4">
      <c r="A1" s="540" t="s">
        <v>1046</v>
      </c>
      <c r="B1" s="541" t="s">
        <v>1047</v>
      </c>
      <c r="C1" s="542">
        <f>SUM(C2:C3)</f>
        <v>2950000.2</v>
      </c>
    </row>
    <row r="2" spans="1:5" x14ac:dyDescent="0.35">
      <c r="A2" s="544" t="s">
        <v>1048</v>
      </c>
      <c r="B2" s="545" t="s">
        <v>1049</v>
      </c>
      <c r="C2" s="546">
        <v>2809524</v>
      </c>
    </row>
    <row r="3" spans="1:5" x14ac:dyDescent="0.35">
      <c r="A3" s="544" t="s">
        <v>1050</v>
      </c>
      <c r="B3" s="545" t="s">
        <v>1043</v>
      </c>
      <c r="C3" s="546">
        <v>140476.20000000001</v>
      </c>
    </row>
    <row r="5" spans="1:5" ht="36" x14ac:dyDescent="0.4">
      <c r="A5" s="547" t="s">
        <v>1051</v>
      </c>
      <c r="B5" s="541" t="s">
        <v>1052</v>
      </c>
      <c r="C5" s="542">
        <f>SUM(C6:C7)</f>
        <v>1000000.05</v>
      </c>
    </row>
    <row r="6" spans="1:5" x14ac:dyDescent="0.35">
      <c r="A6" s="548" t="s">
        <v>1053</v>
      </c>
      <c r="B6" s="545" t="s">
        <v>1054</v>
      </c>
      <c r="C6" s="546">
        <v>952381</v>
      </c>
    </row>
    <row r="7" spans="1:5" x14ac:dyDescent="0.35">
      <c r="A7" s="548" t="s">
        <v>1055</v>
      </c>
      <c r="B7" s="545" t="s">
        <v>1043</v>
      </c>
      <c r="C7" s="546">
        <v>47619.05</v>
      </c>
    </row>
    <row r="9" spans="1:5" ht="36" x14ac:dyDescent="0.4">
      <c r="A9" s="547" t="s">
        <v>1056</v>
      </c>
      <c r="B9" s="541" t="s">
        <v>1057</v>
      </c>
      <c r="C9" s="542">
        <f>SUM(C10:C11)</f>
        <v>1950000.15</v>
      </c>
    </row>
    <row r="10" spans="1:5" x14ac:dyDescent="0.35">
      <c r="A10" s="548" t="s">
        <v>1058</v>
      </c>
      <c r="B10" s="545" t="s">
        <v>1059</v>
      </c>
      <c r="C10" s="546">
        <v>1857143</v>
      </c>
    </row>
    <row r="11" spans="1:5" x14ac:dyDescent="0.35">
      <c r="A11" s="548" t="s">
        <v>1060</v>
      </c>
      <c r="B11" s="545" t="s">
        <v>1043</v>
      </c>
      <c r="C11" s="546">
        <v>92857.150000000009</v>
      </c>
    </row>
    <row r="13" spans="1:5" ht="18" x14ac:dyDescent="0.4">
      <c r="A13" s="547" t="s">
        <v>1061</v>
      </c>
      <c r="B13" s="541" t="s">
        <v>1062</v>
      </c>
      <c r="C13" s="549">
        <f>SUM(C14:C20)</f>
        <v>13900000</v>
      </c>
      <c r="D13" s="550"/>
    </row>
    <row r="14" spans="1:5" s="553" customFormat="1" ht="34.5" x14ac:dyDescent="0.35">
      <c r="A14" s="551" t="s">
        <v>1063</v>
      </c>
      <c r="B14" s="545" t="s">
        <v>1064</v>
      </c>
      <c r="C14" s="552">
        <f>550000+500000+300000</f>
        <v>1350000</v>
      </c>
      <c r="D14" s="565" t="s">
        <v>1065</v>
      </c>
      <c r="E14" s="543"/>
    </row>
    <row r="15" spans="1:5" x14ac:dyDescent="0.35">
      <c r="A15" s="548" t="s">
        <v>1066</v>
      </c>
      <c r="B15" s="545" t="s">
        <v>1067</v>
      </c>
      <c r="C15" s="546">
        <f>2367000</f>
        <v>2367000</v>
      </c>
      <c r="D15" s="1065"/>
    </row>
    <row r="16" spans="1:5" x14ac:dyDescent="0.35">
      <c r="A16" s="548" t="s">
        <v>1068</v>
      </c>
      <c r="B16" s="545" t="s">
        <v>1069</v>
      </c>
      <c r="C16" s="546">
        <f t="shared" ref="C16:C19" si="0">2367000</f>
        <v>2367000</v>
      </c>
      <c r="D16" s="1065"/>
    </row>
    <row r="17" spans="1:4" x14ac:dyDescent="0.35">
      <c r="A17" s="548" t="s">
        <v>1070</v>
      </c>
      <c r="B17" s="545" t="s">
        <v>1071</v>
      </c>
      <c r="C17" s="546">
        <f t="shared" si="0"/>
        <v>2367000</v>
      </c>
      <c r="D17" s="1065"/>
    </row>
    <row r="18" spans="1:4" x14ac:dyDescent="0.35">
      <c r="A18" s="548" t="s">
        <v>1072</v>
      </c>
      <c r="B18" s="545" t="s">
        <v>1073</v>
      </c>
      <c r="C18" s="546">
        <f t="shared" si="0"/>
        <v>2367000</v>
      </c>
      <c r="D18" s="1065"/>
    </row>
    <row r="19" spans="1:4" x14ac:dyDescent="0.35">
      <c r="A19" s="548" t="s">
        <v>1074</v>
      </c>
      <c r="B19" s="545" t="s">
        <v>1075</v>
      </c>
      <c r="C19" s="546">
        <f t="shared" si="0"/>
        <v>2367000</v>
      </c>
      <c r="D19" s="1065"/>
    </row>
    <row r="20" spans="1:4" x14ac:dyDescent="0.35">
      <c r="A20" s="548" t="s">
        <v>1076</v>
      </c>
      <c r="B20" s="545" t="s">
        <v>1077</v>
      </c>
      <c r="C20" s="546">
        <v>715000</v>
      </c>
      <c r="D20" s="554">
        <f>C13-800000</f>
        <v>13100000</v>
      </c>
    </row>
    <row r="22" spans="1:4" ht="18" x14ac:dyDescent="0.4">
      <c r="A22" s="540" t="s">
        <v>1078</v>
      </c>
      <c r="B22" s="541" t="s">
        <v>1079</v>
      </c>
      <c r="C22" s="542">
        <v>340000</v>
      </c>
      <c r="D22" s="555" t="s">
        <v>1080</v>
      </c>
    </row>
    <row r="23" spans="1:4" x14ac:dyDescent="0.35">
      <c r="C23" s="554"/>
    </row>
    <row r="24" spans="1:4" ht="18" x14ac:dyDescent="0.4">
      <c r="A24" s="540" t="s">
        <v>1081</v>
      </c>
      <c r="B24" s="541" t="s">
        <v>1082</v>
      </c>
      <c r="C24" s="542">
        <v>360000</v>
      </c>
      <c r="D24" s="555" t="s">
        <v>1080</v>
      </c>
    </row>
    <row r="25" spans="1:4" x14ac:dyDescent="0.35">
      <c r="C25" s="554"/>
    </row>
    <row r="26" spans="1:4" ht="18" x14ac:dyDescent="0.4">
      <c r="A26" s="541" t="s">
        <v>1083</v>
      </c>
      <c r="B26" s="541" t="s">
        <v>1084</v>
      </c>
      <c r="C26" s="542">
        <v>200000</v>
      </c>
      <c r="D26" s="555" t="s">
        <v>1080</v>
      </c>
    </row>
    <row r="28" spans="1:4" ht="18" x14ac:dyDescent="0.4">
      <c r="A28" s="556" t="s">
        <v>1085</v>
      </c>
      <c r="B28" s="557" t="s">
        <v>1086</v>
      </c>
      <c r="C28" s="542">
        <v>300000</v>
      </c>
      <c r="D28" s="555" t="s">
        <v>1080</v>
      </c>
    </row>
    <row r="30" spans="1:4" ht="18.75" thickBot="1" x14ac:dyDescent="0.45">
      <c r="B30" s="558" t="s">
        <v>110</v>
      </c>
      <c r="C30" s="542">
        <f>SUM(C13,C9,C5,C1,C28,C22,C24,C26)</f>
        <v>21000000.399999999</v>
      </c>
      <c r="D30" s="559"/>
    </row>
    <row r="31" spans="1:4" ht="18" x14ac:dyDescent="0.4">
      <c r="B31" s="560" t="s">
        <v>1087</v>
      </c>
      <c r="C31" s="561">
        <f>800000+C22+C24+C26+C28</f>
        <v>2000000</v>
      </c>
      <c r="D31" s="562"/>
    </row>
    <row r="32" spans="1:4" ht="18.75" thickBot="1" x14ac:dyDescent="0.45">
      <c r="B32" s="563" t="s">
        <v>1088</v>
      </c>
      <c r="C32" s="564">
        <f>D20+C1+C5+C9</f>
        <v>19000000.399999999</v>
      </c>
    </row>
  </sheetData>
  <mergeCells count="1">
    <mergeCell ref="D15:D1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91"/>
  <sheetViews>
    <sheetView workbookViewId="0">
      <selection activeCell="AK8" sqref="AK8"/>
    </sheetView>
  </sheetViews>
  <sheetFormatPr baseColWidth="10" defaultColWidth="9.140625" defaultRowHeight="15" outlineLevelCol="1" x14ac:dyDescent="0.25"/>
  <cols>
    <col min="1" max="1" width="10.85546875" style="1536" customWidth="1"/>
    <col min="2" max="2" width="51.42578125" style="749" customWidth="1"/>
    <col min="3" max="3" width="11.7109375" style="591" hidden="1" customWidth="1"/>
    <col min="4" max="4" width="21.28515625" style="13" hidden="1" customWidth="1" outlineLevel="1"/>
    <col min="5" max="5" width="19.85546875" style="13" hidden="1" customWidth="1" outlineLevel="1"/>
    <col min="6" max="6" width="17.7109375" style="13" hidden="1" customWidth="1" outlineLevel="1"/>
    <col min="7" max="7" width="19.85546875" style="13" hidden="1" customWidth="1" outlineLevel="1"/>
    <col min="8" max="8" width="18.140625" style="13" hidden="1" customWidth="1" outlineLevel="1"/>
    <col min="9" max="9" width="3.140625" style="1524" hidden="1" customWidth="1" collapsed="1"/>
    <col min="10" max="10" width="14.28515625" style="1525" hidden="1" customWidth="1" outlineLevel="1"/>
    <col min="11" max="11" width="7.85546875" style="1525" hidden="1" customWidth="1" outlineLevel="1"/>
    <col min="12" max="12" width="7.42578125" style="1526" hidden="1" customWidth="1" outlineLevel="1"/>
    <col min="13" max="13" width="7.28515625" style="1526" hidden="1" customWidth="1" outlineLevel="1"/>
    <col min="14" max="14" width="8.28515625" style="1526" hidden="1" customWidth="1" outlineLevel="1"/>
    <col min="15" max="15" width="7.28515625" style="1526" hidden="1" customWidth="1" outlineLevel="1"/>
    <col min="16" max="16" width="7.7109375" style="1526" hidden="1" customWidth="1" outlineLevel="1"/>
    <col min="17" max="17" width="8.42578125" style="1526" hidden="1" customWidth="1" outlineLevel="1"/>
    <col min="18" max="18" width="2.7109375" style="1527" hidden="1" customWidth="1" collapsed="1"/>
    <col min="19" max="19" width="14.85546875" style="14" hidden="1" customWidth="1" outlineLevel="1"/>
    <col min="20" max="20" width="14.5703125" style="14" hidden="1" customWidth="1" outlineLevel="1"/>
    <col min="21" max="21" width="13" style="1528" hidden="1" customWidth="1" outlineLevel="1"/>
    <col min="22" max="22" width="10.7109375" style="1526" hidden="1" customWidth="1" outlineLevel="1"/>
    <col min="23" max="23" width="17.7109375" style="14" hidden="1" customWidth="1" outlineLevel="1"/>
    <col min="24" max="24" width="3.7109375" style="1527" hidden="1" customWidth="1" collapsed="1"/>
    <col min="25" max="25" width="12.42578125" style="1529" hidden="1" customWidth="1" outlineLevel="1"/>
    <col min="26" max="26" width="6.42578125" style="1530" hidden="1" customWidth="1" outlineLevel="1"/>
    <col min="27" max="27" width="6.140625" style="1530" hidden="1" customWidth="1" outlineLevel="1"/>
    <col min="28" max="29" width="6.42578125" style="1530" hidden="1" customWidth="1" outlineLevel="1"/>
    <col min="30" max="30" width="13.5703125" style="1" hidden="1" customWidth="1" outlineLevel="1"/>
    <col min="31" max="31" width="15.7109375" style="1531" hidden="1" customWidth="1" outlineLevel="1"/>
    <col min="32" max="32" width="19.85546875" style="1531" hidden="1" customWidth="1" outlineLevel="1"/>
    <col min="33" max="33" width="4" style="1251" customWidth="1" collapsed="1"/>
    <col min="34" max="34" width="13.7109375" style="1" customWidth="1" outlineLevel="1"/>
  </cols>
  <sheetData>
    <row r="1" spans="1:34" ht="21" x14ac:dyDescent="0.25">
      <c r="A1" s="1221" t="s">
        <v>105</v>
      </c>
      <c r="B1" s="1222"/>
      <c r="C1" s="1223" t="s">
        <v>1348</v>
      </c>
      <c r="D1" s="1223"/>
      <c r="E1" s="1223"/>
      <c r="F1" s="1223"/>
      <c r="G1" s="1223"/>
      <c r="H1" s="1223"/>
      <c r="I1" s="1224"/>
      <c r="J1" s="1225" t="s">
        <v>106</v>
      </c>
      <c r="K1" s="1226"/>
      <c r="L1" s="1226"/>
      <c r="M1" s="1226"/>
      <c r="N1" s="1226"/>
      <c r="O1" s="1226"/>
      <c r="P1" s="1226"/>
      <c r="Q1" s="1226"/>
      <c r="R1" s="1227"/>
      <c r="S1" s="1228" t="s">
        <v>107</v>
      </c>
      <c r="T1" s="1229"/>
      <c r="U1" s="1229"/>
      <c r="V1" s="1229"/>
      <c r="W1" s="1230"/>
      <c r="X1" s="1227"/>
      <c r="Y1" s="1231" t="s">
        <v>108</v>
      </c>
      <c r="Z1" s="1232"/>
      <c r="AA1" s="1232"/>
      <c r="AB1" s="1232"/>
      <c r="AC1" s="1232"/>
      <c r="AD1" s="1232"/>
      <c r="AE1" s="1232"/>
      <c r="AF1" s="1233"/>
      <c r="AG1" s="1234"/>
      <c r="AH1"/>
    </row>
    <row r="2" spans="1:34" x14ac:dyDescent="0.25">
      <c r="A2" s="1235" t="s">
        <v>27</v>
      </c>
      <c r="B2" s="1236" t="s">
        <v>1349</v>
      </c>
      <c r="C2" s="1236" t="s">
        <v>1350</v>
      </c>
      <c r="D2" s="1237" t="s">
        <v>1351</v>
      </c>
      <c r="E2" s="1238" t="s">
        <v>1352</v>
      </c>
      <c r="F2" s="1239" t="s">
        <v>1353</v>
      </c>
      <c r="G2" s="1240" t="s">
        <v>1354</v>
      </c>
      <c r="H2" s="1241" t="s">
        <v>1355</v>
      </c>
      <c r="I2" s="838"/>
      <c r="J2" s="956" t="s">
        <v>261</v>
      </c>
      <c r="K2" s="956" t="s">
        <v>1356</v>
      </c>
      <c r="L2" s="956" t="s">
        <v>1357</v>
      </c>
      <c r="M2" s="956" t="s">
        <v>1358</v>
      </c>
      <c r="N2" s="956" t="s">
        <v>1359</v>
      </c>
      <c r="O2" s="956" t="s">
        <v>1360</v>
      </c>
      <c r="P2" s="956" t="s">
        <v>1361</v>
      </c>
      <c r="Q2" s="956" t="s">
        <v>110</v>
      </c>
      <c r="R2" s="1242"/>
      <c r="S2" s="956" t="s">
        <v>1362</v>
      </c>
      <c r="T2" s="956" t="s">
        <v>111</v>
      </c>
      <c r="U2" s="956" t="s">
        <v>112</v>
      </c>
      <c r="V2" s="956" t="s">
        <v>1363</v>
      </c>
      <c r="W2" s="956" t="s">
        <v>113</v>
      </c>
      <c r="X2" s="1242"/>
      <c r="Y2" s="956" t="s">
        <v>114</v>
      </c>
      <c r="Z2" s="956" t="s">
        <v>115</v>
      </c>
      <c r="AA2" s="956" t="s">
        <v>116</v>
      </c>
      <c r="AB2" s="956" t="s">
        <v>117</v>
      </c>
      <c r="AC2" s="956" t="s">
        <v>118</v>
      </c>
      <c r="AD2" s="956" t="s">
        <v>1364</v>
      </c>
      <c r="AE2" s="956" t="s">
        <v>119</v>
      </c>
      <c r="AF2" s="956" t="s">
        <v>1365</v>
      </c>
      <c r="AG2" s="1243"/>
      <c r="AH2" s="956" t="s">
        <v>13</v>
      </c>
    </row>
    <row r="3" spans="1:34" x14ac:dyDescent="0.25">
      <c r="A3" s="1244"/>
      <c r="B3" s="1245"/>
      <c r="C3" s="1245"/>
      <c r="D3" s="1246"/>
      <c r="E3" s="1247"/>
      <c r="F3" s="1248"/>
      <c r="G3" s="1249"/>
      <c r="H3" s="1250"/>
      <c r="I3" s="839"/>
      <c r="J3" s="957"/>
      <c r="K3" s="957"/>
      <c r="L3" s="957"/>
      <c r="M3" s="957"/>
      <c r="N3" s="957"/>
      <c r="O3" s="957"/>
      <c r="P3" s="957"/>
      <c r="Q3" s="957"/>
      <c r="R3" s="1242"/>
      <c r="S3" s="957"/>
      <c r="T3" s="957"/>
      <c r="U3" s="957"/>
      <c r="V3" s="957"/>
      <c r="W3" s="957"/>
      <c r="X3" s="1242"/>
      <c r="Y3" s="957"/>
      <c r="Z3" s="957"/>
      <c r="AA3" s="957"/>
      <c r="AB3" s="957"/>
      <c r="AC3" s="957"/>
      <c r="AD3" s="957"/>
      <c r="AE3" s="957"/>
      <c r="AF3" s="957"/>
      <c r="AH3" s="957"/>
    </row>
    <row r="4" spans="1:34" ht="25.5" x14ac:dyDescent="0.25">
      <c r="A4" s="751"/>
      <c r="B4" s="1252" t="s">
        <v>247</v>
      </c>
      <c r="C4" s="1252"/>
      <c r="D4" s="1253"/>
      <c r="E4" s="1253"/>
      <c r="F4" s="1253"/>
      <c r="G4" s="1253"/>
      <c r="H4" s="1253"/>
      <c r="I4" s="1254"/>
      <c r="J4" s="1252"/>
      <c r="K4" s="1252"/>
      <c r="L4" s="1252"/>
      <c r="M4" s="1252"/>
      <c r="N4" s="1252"/>
      <c r="O4" s="1252"/>
      <c r="P4" s="1252"/>
      <c r="Q4" s="1252"/>
      <c r="R4" s="1255"/>
      <c r="S4" s="1256"/>
      <c r="T4" s="1257"/>
      <c r="U4" s="1257"/>
      <c r="V4" s="1256"/>
      <c r="W4" s="1257"/>
      <c r="X4" s="1255"/>
      <c r="Y4" s="1252"/>
      <c r="Z4" s="1258"/>
      <c r="AA4" s="1258"/>
      <c r="AB4" s="1258"/>
      <c r="AC4" s="1258"/>
      <c r="AD4" s="1253"/>
      <c r="AE4" s="1259">
        <v>53330000.225000001</v>
      </c>
      <c r="AF4" s="1259"/>
      <c r="AG4" s="1260"/>
      <c r="AH4" s="1259">
        <v>45000000.299999997</v>
      </c>
    </row>
    <row r="5" spans="1:34" ht="25.5" x14ac:dyDescent="0.25">
      <c r="A5" s="1120" t="s">
        <v>121</v>
      </c>
      <c r="B5" s="1121" t="s">
        <v>815</v>
      </c>
      <c r="C5" s="1121"/>
      <c r="D5" s="1122"/>
      <c r="E5" s="1122"/>
      <c r="F5" s="1122"/>
      <c r="G5" s="1122"/>
      <c r="H5" s="1122"/>
      <c r="I5" s="1254"/>
      <c r="J5" s="1121"/>
      <c r="K5" s="1121"/>
      <c r="L5" s="1121"/>
      <c r="M5" s="1121"/>
      <c r="N5" s="1121"/>
      <c r="O5" s="1121"/>
      <c r="P5" s="1121"/>
      <c r="Q5" s="1121"/>
      <c r="R5" s="1255"/>
      <c r="S5" s="1261"/>
      <c r="T5" s="1126"/>
      <c r="U5" s="1126"/>
      <c r="V5" s="1261"/>
      <c r="W5" s="1126"/>
      <c r="X5" s="1255"/>
      <c r="Y5" s="1121"/>
      <c r="Z5" s="1262"/>
      <c r="AA5" s="1262"/>
      <c r="AB5" s="1262"/>
      <c r="AC5" s="1262"/>
      <c r="AD5" s="1121"/>
      <c r="AE5" s="1263">
        <v>4365000</v>
      </c>
      <c r="AF5" s="1263"/>
      <c r="AG5" s="1264"/>
      <c r="AH5" s="1263">
        <v>3625000</v>
      </c>
    </row>
    <row r="6" spans="1:34" x14ac:dyDescent="0.25">
      <c r="A6" s="1265" t="s">
        <v>1366</v>
      </c>
      <c r="B6" s="1266" t="s">
        <v>1367</v>
      </c>
      <c r="C6" s="1266"/>
      <c r="D6" s="1267"/>
      <c r="E6" s="1267"/>
      <c r="F6" s="1267"/>
      <c r="G6" s="1267"/>
      <c r="H6" s="1267"/>
      <c r="I6" s="1254"/>
      <c r="J6" s="1266"/>
      <c r="K6" s="1266"/>
      <c r="L6" s="1266"/>
      <c r="M6" s="1266"/>
      <c r="N6" s="1266"/>
      <c r="O6" s="1266"/>
      <c r="P6" s="1266"/>
      <c r="Q6" s="1266"/>
      <c r="R6" s="1255"/>
      <c r="S6" s="1268"/>
      <c r="T6" s="1269"/>
      <c r="U6" s="1269"/>
      <c r="V6" s="1268"/>
      <c r="W6" s="1269"/>
      <c r="X6" s="1255"/>
      <c r="Y6" s="1266"/>
      <c r="Z6" s="1270"/>
      <c r="AA6" s="1270"/>
      <c r="AB6" s="1270"/>
      <c r="AC6" s="1270"/>
      <c r="AD6" s="1266"/>
      <c r="AE6" s="1271">
        <v>4365000</v>
      </c>
      <c r="AF6" s="1271"/>
      <c r="AG6" s="1264"/>
      <c r="AH6" s="1271">
        <v>3625000</v>
      </c>
    </row>
    <row r="7" spans="1:34" ht="25.5" x14ac:dyDescent="0.25">
      <c r="A7" s="1272" t="s">
        <v>1368</v>
      </c>
      <c r="B7" s="1273" t="s">
        <v>1369</v>
      </c>
      <c r="C7" s="1273" t="s">
        <v>41</v>
      </c>
      <c r="D7" s="1274"/>
      <c r="E7" s="1274"/>
      <c r="F7" s="1274"/>
      <c r="G7" s="1274"/>
      <c r="H7" s="1274"/>
      <c r="I7" s="783"/>
      <c r="J7" s="1275" t="s">
        <v>1370</v>
      </c>
      <c r="K7" s="1275"/>
      <c r="L7" s="1276"/>
      <c r="M7" s="1276"/>
      <c r="N7" s="1276"/>
      <c r="O7" s="1276"/>
      <c r="P7" s="1276">
        <v>1</v>
      </c>
      <c r="Q7" s="1276">
        <v>1</v>
      </c>
      <c r="R7" s="1277"/>
      <c r="S7" s="1278"/>
      <c r="T7" s="1279"/>
      <c r="U7" s="1279"/>
      <c r="V7" s="1278"/>
      <c r="W7" s="1279"/>
      <c r="X7" s="1277"/>
      <c r="Y7" s="1273"/>
      <c r="Z7" s="1280"/>
      <c r="AA7" s="1280"/>
      <c r="AB7" s="1280"/>
      <c r="AC7" s="1280"/>
      <c r="AD7" s="1281"/>
      <c r="AE7" s="1281">
        <v>790000</v>
      </c>
      <c r="AF7" s="1281"/>
      <c r="AG7" s="1243"/>
      <c r="AH7" s="1281">
        <v>790000</v>
      </c>
    </row>
    <row r="8" spans="1:34" ht="63.75" x14ac:dyDescent="0.25">
      <c r="A8" s="652" t="s">
        <v>1371</v>
      </c>
      <c r="B8" s="1282" t="s">
        <v>1372</v>
      </c>
      <c r="C8" s="1283"/>
      <c r="D8" s="1284" t="s">
        <v>1086</v>
      </c>
      <c r="E8" s="1284" t="s">
        <v>1373</v>
      </c>
      <c r="F8" s="1285" t="s">
        <v>1374</v>
      </c>
      <c r="G8" s="1284" t="s">
        <v>1086</v>
      </c>
      <c r="H8" s="1286" t="s">
        <v>1375</v>
      </c>
      <c r="I8" s="1287"/>
      <c r="J8" s="1282"/>
      <c r="K8" s="1282"/>
      <c r="L8" s="1288"/>
      <c r="M8" s="1288" t="s">
        <v>780</v>
      </c>
      <c r="N8" s="1288"/>
      <c r="O8" s="1288"/>
      <c r="P8" s="1288"/>
      <c r="Q8" s="650"/>
      <c r="R8" s="1289"/>
      <c r="S8" s="582" t="s">
        <v>83</v>
      </c>
      <c r="T8" s="582" t="s">
        <v>13</v>
      </c>
      <c r="U8" s="582" t="s">
        <v>682</v>
      </c>
      <c r="V8" s="1290">
        <v>13</v>
      </c>
      <c r="W8" s="582"/>
      <c r="X8" s="1289"/>
      <c r="Y8" s="582" t="s">
        <v>300</v>
      </c>
      <c r="Z8" s="1291">
        <v>1</v>
      </c>
      <c r="AA8" s="583"/>
      <c r="AB8" s="583"/>
      <c r="AC8" s="583"/>
      <c r="AD8" s="1292">
        <v>180000</v>
      </c>
      <c r="AE8" s="1293">
        <v>180000</v>
      </c>
      <c r="AF8" s="797"/>
      <c r="AG8" s="1294"/>
      <c r="AH8" s="585">
        <v>180000</v>
      </c>
    </row>
    <row r="9" spans="1:34" ht="38.25" x14ac:dyDescent="0.25">
      <c r="A9" s="652" t="s">
        <v>1376</v>
      </c>
      <c r="B9" s="1282" t="s">
        <v>1377</v>
      </c>
      <c r="C9" s="1283"/>
      <c r="D9" s="1284" t="s">
        <v>1086</v>
      </c>
      <c r="E9" s="1284" t="s">
        <v>1373</v>
      </c>
      <c r="F9" s="1285" t="s">
        <v>1374</v>
      </c>
      <c r="G9" s="1284" t="s">
        <v>1086</v>
      </c>
      <c r="H9" s="1286" t="s">
        <v>1375</v>
      </c>
      <c r="I9" s="1287"/>
      <c r="J9" s="1282"/>
      <c r="K9" s="1282"/>
      <c r="L9" s="1288"/>
      <c r="M9" s="1288" t="s">
        <v>780</v>
      </c>
      <c r="N9" s="1288" t="s">
        <v>780</v>
      </c>
      <c r="O9" s="1288" t="s">
        <v>780</v>
      </c>
      <c r="P9" s="1288" t="s">
        <v>780</v>
      </c>
      <c r="Q9" s="650"/>
      <c r="R9" s="1289"/>
      <c r="S9" s="582" t="s">
        <v>83</v>
      </c>
      <c r="T9" s="582" t="s">
        <v>13</v>
      </c>
      <c r="U9" s="582" t="s">
        <v>682</v>
      </c>
      <c r="V9" s="1290">
        <v>13</v>
      </c>
      <c r="W9" s="582"/>
      <c r="X9" s="1289"/>
      <c r="Y9" s="582" t="s">
        <v>300</v>
      </c>
      <c r="Z9" s="1291">
        <v>1</v>
      </c>
      <c r="AA9" s="583"/>
      <c r="AB9" s="583"/>
      <c r="AC9" s="583"/>
      <c r="AD9" s="1292">
        <v>400000</v>
      </c>
      <c r="AE9" s="1293">
        <v>400000</v>
      </c>
      <c r="AF9" s="797"/>
      <c r="AG9" s="1294"/>
      <c r="AH9" s="585">
        <v>400000</v>
      </c>
    </row>
    <row r="10" spans="1:34" ht="25.5" x14ac:dyDescent="0.25">
      <c r="A10" s="652" t="s">
        <v>1378</v>
      </c>
      <c r="B10" s="1287" t="s">
        <v>1379</v>
      </c>
      <c r="C10" s="1287"/>
      <c r="D10" s="1295" t="s">
        <v>1380</v>
      </c>
      <c r="E10" s="1296" t="s">
        <v>1381</v>
      </c>
      <c r="F10" s="1285" t="s">
        <v>1382</v>
      </c>
      <c r="G10" s="1286" t="s">
        <v>1375</v>
      </c>
      <c r="H10" s="1297" t="s">
        <v>1383</v>
      </c>
      <c r="I10" s="1287"/>
      <c r="J10" s="1287"/>
      <c r="K10" s="1287"/>
      <c r="L10" s="1288" t="s">
        <v>780</v>
      </c>
      <c r="M10" s="1288" t="s">
        <v>780</v>
      </c>
      <c r="N10" s="1288" t="s">
        <v>780</v>
      </c>
      <c r="O10" s="1288" t="s">
        <v>780</v>
      </c>
      <c r="P10" s="1288" t="s">
        <v>780</v>
      </c>
      <c r="Q10" s="650"/>
      <c r="R10" s="1289"/>
      <c r="S10" s="1298" t="s">
        <v>153</v>
      </c>
      <c r="T10" s="1298" t="s">
        <v>13</v>
      </c>
      <c r="U10" s="1299" t="s">
        <v>726</v>
      </c>
      <c r="V10" s="1290">
        <v>29</v>
      </c>
      <c r="W10" s="1300"/>
      <c r="X10" s="1289"/>
      <c r="Y10" s="834" t="s">
        <v>1384</v>
      </c>
      <c r="Z10" s="666">
        <v>1</v>
      </c>
      <c r="AA10" s="666">
        <v>60</v>
      </c>
      <c r="AB10" s="666"/>
      <c r="AC10" s="666"/>
      <c r="AD10" s="584">
        <v>3500</v>
      </c>
      <c r="AE10" s="587">
        <v>210000</v>
      </c>
      <c r="AF10" s="1301"/>
      <c r="AG10" s="1294"/>
      <c r="AH10" s="585">
        <v>210000</v>
      </c>
    </row>
    <row r="11" spans="1:34" ht="25.5" x14ac:dyDescent="0.25">
      <c r="A11" s="1272" t="s">
        <v>1385</v>
      </c>
      <c r="B11" s="1273" t="s">
        <v>1386</v>
      </c>
      <c r="C11" s="1273" t="s">
        <v>41</v>
      </c>
      <c r="D11" s="1274"/>
      <c r="E11" s="1274"/>
      <c r="F11" s="1274"/>
      <c r="G11" s="1274"/>
      <c r="H11" s="1274"/>
      <c r="I11" s="783"/>
      <c r="J11" s="1275" t="s">
        <v>1387</v>
      </c>
      <c r="K11" s="1275"/>
      <c r="L11" s="1276"/>
      <c r="M11" s="1276"/>
      <c r="N11" s="1276">
        <v>100</v>
      </c>
      <c r="O11" s="1276">
        <v>100</v>
      </c>
      <c r="P11" s="1276"/>
      <c r="Q11" s="1276">
        <v>200</v>
      </c>
      <c r="R11" s="1277"/>
      <c r="S11" s="1278"/>
      <c r="T11" s="1279"/>
      <c r="U11" s="1302"/>
      <c r="V11" s="1278"/>
      <c r="W11" s="1279"/>
      <c r="X11" s="1277"/>
      <c r="Y11" s="1273"/>
      <c r="Z11" s="1280"/>
      <c r="AA11" s="1280"/>
      <c r="AB11" s="1280"/>
      <c r="AC11" s="1280"/>
      <c r="AD11" s="1281"/>
      <c r="AE11" s="1281">
        <v>400000</v>
      </c>
      <c r="AF11" s="1281"/>
      <c r="AG11" s="1243"/>
      <c r="AH11" s="1281">
        <v>400000</v>
      </c>
    </row>
    <row r="12" spans="1:34" ht="25.5" x14ac:dyDescent="0.25">
      <c r="A12" s="652" t="s">
        <v>1388</v>
      </c>
      <c r="B12" s="1282" t="s">
        <v>1389</v>
      </c>
      <c r="C12" s="1283"/>
      <c r="D12" s="1284" t="s">
        <v>1086</v>
      </c>
      <c r="E12" s="1284" t="s">
        <v>1373</v>
      </c>
      <c r="F12" s="1285" t="s">
        <v>1374</v>
      </c>
      <c r="G12" s="1284" t="s">
        <v>1086</v>
      </c>
      <c r="H12" s="1286" t="s">
        <v>1375</v>
      </c>
      <c r="I12" s="1287"/>
      <c r="J12" s="1282"/>
      <c r="K12" s="1282"/>
      <c r="L12" s="1288" t="s">
        <v>780</v>
      </c>
      <c r="M12" s="1288"/>
      <c r="N12" s="1288" t="s">
        <v>780</v>
      </c>
      <c r="O12" s="1288" t="s">
        <v>780</v>
      </c>
      <c r="P12" s="1288"/>
      <c r="Q12" s="1303"/>
      <c r="R12" s="1289"/>
      <c r="S12" s="582" t="s">
        <v>83</v>
      </c>
      <c r="T12" s="582" t="s">
        <v>13</v>
      </c>
      <c r="U12" s="582" t="s">
        <v>682</v>
      </c>
      <c r="V12" s="1290">
        <v>13</v>
      </c>
      <c r="W12" s="582" t="s">
        <v>1390</v>
      </c>
      <c r="X12" s="1289"/>
      <c r="Y12" s="582" t="s">
        <v>1391</v>
      </c>
      <c r="Z12" s="1291">
        <v>200</v>
      </c>
      <c r="AA12" s="583"/>
      <c r="AB12" s="583"/>
      <c r="AC12" s="583"/>
      <c r="AD12" s="1292">
        <v>2000</v>
      </c>
      <c r="AE12" s="1293">
        <v>400000</v>
      </c>
      <c r="AF12" s="797"/>
      <c r="AG12" s="1294"/>
      <c r="AH12" s="585">
        <v>400000</v>
      </c>
    </row>
    <row r="13" spans="1:34" ht="25.5" x14ac:dyDescent="0.25">
      <c r="A13" s="1272" t="s">
        <v>1392</v>
      </c>
      <c r="B13" s="1273" t="s">
        <v>1393</v>
      </c>
      <c r="C13" s="1273" t="s">
        <v>41</v>
      </c>
      <c r="D13" s="1274"/>
      <c r="E13" s="1274"/>
      <c r="F13" s="1274"/>
      <c r="G13" s="1274"/>
      <c r="H13" s="1274"/>
      <c r="I13" s="783"/>
      <c r="J13" s="1275" t="s">
        <v>1394</v>
      </c>
      <c r="K13" s="1275"/>
      <c r="L13" s="1276"/>
      <c r="M13" s="1276"/>
      <c r="N13" s="1276"/>
      <c r="O13" s="1276">
        <v>1</v>
      </c>
      <c r="P13" s="1276"/>
      <c r="Q13" s="1276">
        <v>1</v>
      </c>
      <c r="R13" s="1277"/>
      <c r="S13" s="1278"/>
      <c r="T13" s="1279"/>
      <c r="U13" s="1302"/>
      <c r="V13" s="1278"/>
      <c r="W13" s="1279"/>
      <c r="X13" s="1277"/>
      <c r="Y13" s="1273"/>
      <c r="Z13" s="1280"/>
      <c r="AA13" s="1280"/>
      <c r="AB13" s="1280"/>
      <c r="AC13" s="1280"/>
      <c r="AD13" s="1281"/>
      <c r="AE13" s="1281">
        <v>815000</v>
      </c>
      <c r="AF13" s="1281"/>
      <c r="AG13" s="1243"/>
      <c r="AH13" s="1281">
        <v>815000</v>
      </c>
    </row>
    <row r="14" spans="1:34" ht="25.5" x14ac:dyDescent="0.25">
      <c r="A14" s="652" t="s">
        <v>1395</v>
      </c>
      <c r="B14" s="1287" t="s">
        <v>1396</v>
      </c>
      <c r="C14" s="1304"/>
      <c r="D14" s="1284" t="s">
        <v>1086</v>
      </c>
      <c r="E14" s="1284" t="s">
        <v>1373</v>
      </c>
      <c r="F14" s="1285" t="s">
        <v>1374</v>
      </c>
      <c r="G14" s="1284" t="s">
        <v>1086</v>
      </c>
      <c r="H14" s="1286" t="s">
        <v>1375</v>
      </c>
      <c r="I14" s="1287"/>
      <c r="J14" s="1287"/>
      <c r="K14" s="1287"/>
      <c r="L14" s="722" t="s">
        <v>780</v>
      </c>
      <c r="M14" s="722"/>
      <c r="N14" s="722" t="s">
        <v>780</v>
      </c>
      <c r="O14" s="722"/>
      <c r="P14" s="722"/>
      <c r="Q14" s="1303"/>
      <c r="R14" s="1289"/>
      <c r="S14" s="582" t="s">
        <v>83</v>
      </c>
      <c r="T14" s="582" t="s">
        <v>13</v>
      </c>
      <c r="U14" s="1305" t="s">
        <v>682</v>
      </c>
      <c r="V14" s="1290">
        <v>13</v>
      </c>
      <c r="W14" s="582" t="s">
        <v>1390</v>
      </c>
      <c r="X14" s="1289"/>
      <c r="Y14" s="582" t="s">
        <v>300</v>
      </c>
      <c r="Z14" s="1291">
        <v>1</v>
      </c>
      <c r="AA14" s="666"/>
      <c r="AB14" s="666"/>
      <c r="AC14" s="666"/>
      <c r="AD14" s="584">
        <v>100000</v>
      </c>
      <c r="AE14" s="587">
        <v>100000</v>
      </c>
      <c r="AF14" s="1301"/>
      <c r="AG14" s="1294"/>
      <c r="AH14" s="585">
        <v>100000</v>
      </c>
    </row>
    <row r="15" spans="1:34" ht="25.5" x14ac:dyDescent="0.25">
      <c r="A15" s="652" t="s">
        <v>1397</v>
      </c>
      <c r="B15" s="1287" t="s">
        <v>1398</v>
      </c>
      <c r="C15" s="1304"/>
      <c r="D15" s="1284" t="s">
        <v>1086</v>
      </c>
      <c r="E15" s="1284" t="s">
        <v>1373</v>
      </c>
      <c r="F15" s="1285" t="s">
        <v>1374</v>
      </c>
      <c r="G15" s="1284" t="s">
        <v>1086</v>
      </c>
      <c r="H15" s="1286" t="s">
        <v>1375</v>
      </c>
      <c r="I15" s="1287"/>
      <c r="J15" s="1287"/>
      <c r="K15" s="1287"/>
      <c r="L15" s="722" t="s">
        <v>780</v>
      </c>
      <c r="M15" s="722"/>
      <c r="N15" s="722" t="s">
        <v>780</v>
      </c>
      <c r="O15" s="722" t="s">
        <v>780</v>
      </c>
      <c r="P15" s="722"/>
      <c r="Q15" s="1303"/>
      <c r="R15" s="1289"/>
      <c r="S15" s="582" t="s">
        <v>83</v>
      </c>
      <c r="T15" s="582" t="s">
        <v>13</v>
      </c>
      <c r="U15" s="1305" t="s">
        <v>682</v>
      </c>
      <c r="V15" s="1290">
        <v>13</v>
      </c>
      <c r="W15" s="582" t="s">
        <v>1390</v>
      </c>
      <c r="X15" s="1289"/>
      <c r="Y15" s="582" t="s">
        <v>300</v>
      </c>
      <c r="Z15" s="1291">
        <v>1</v>
      </c>
      <c r="AA15" s="666"/>
      <c r="AB15" s="666"/>
      <c r="AC15" s="666"/>
      <c r="AD15" s="584">
        <v>715000</v>
      </c>
      <c r="AE15" s="587">
        <v>715000</v>
      </c>
      <c r="AF15" s="1301"/>
      <c r="AG15" s="1294"/>
      <c r="AH15" s="585">
        <v>715000</v>
      </c>
    </row>
    <row r="16" spans="1:34" ht="25.5" x14ac:dyDescent="0.25">
      <c r="A16" s="1272" t="s">
        <v>1399</v>
      </c>
      <c r="B16" s="1273" t="s">
        <v>1400</v>
      </c>
      <c r="C16" s="1273" t="s">
        <v>41</v>
      </c>
      <c r="D16" s="1274"/>
      <c r="E16" s="1274"/>
      <c r="F16" s="1274"/>
      <c r="G16" s="1274"/>
      <c r="H16" s="1274"/>
      <c r="I16" s="783"/>
      <c r="J16" s="1275" t="s">
        <v>1394</v>
      </c>
      <c r="K16" s="1275"/>
      <c r="L16" s="1276"/>
      <c r="M16" s="1276"/>
      <c r="N16" s="1276"/>
      <c r="O16" s="1276"/>
      <c r="P16" s="1276">
        <v>1</v>
      </c>
      <c r="Q16" s="1276">
        <v>1</v>
      </c>
      <c r="R16" s="1277"/>
      <c r="S16" s="1278"/>
      <c r="T16" s="1279"/>
      <c r="U16" s="1279"/>
      <c r="V16" s="1278"/>
      <c r="W16" s="1279"/>
      <c r="X16" s="1277"/>
      <c r="Y16" s="1273"/>
      <c r="Z16" s="1280"/>
      <c r="AA16" s="1280"/>
      <c r="AB16" s="1280"/>
      <c r="AC16" s="1280"/>
      <c r="AD16" s="1281"/>
      <c r="AE16" s="1281">
        <v>250000</v>
      </c>
      <c r="AF16" s="1281"/>
      <c r="AG16" s="1243"/>
      <c r="AH16" s="1281">
        <v>250000</v>
      </c>
    </row>
    <row r="17" spans="1:34" ht="76.5" x14ac:dyDescent="0.25">
      <c r="A17" s="652" t="s">
        <v>1401</v>
      </c>
      <c r="B17" s="1287" t="s">
        <v>1402</v>
      </c>
      <c r="C17" s="1306"/>
      <c r="D17" s="1284" t="s">
        <v>1403</v>
      </c>
      <c r="E17" s="1284" t="s">
        <v>1373</v>
      </c>
      <c r="F17" s="1285" t="s">
        <v>1404</v>
      </c>
      <c r="G17" s="1284" t="s">
        <v>1086</v>
      </c>
      <c r="H17" s="1286" t="s">
        <v>1375</v>
      </c>
      <c r="I17" s="639"/>
      <c r="J17" s="1307"/>
      <c r="K17" s="1307"/>
      <c r="L17" s="1308"/>
      <c r="M17" s="1308"/>
      <c r="N17" s="1308" t="s">
        <v>780</v>
      </c>
      <c r="O17" s="1308" t="s">
        <v>780</v>
      </c>
      <c r="P17" s="1308" t="s">
        <v>780</v>
      </c>
      <c r="Q17" s="1303"/>
      <c r="R17" s="1309"/>
      <c r="S17" s="834" t="s">
        <v>17</v>
      </c>
      <c r="T17" s="1283" t="s">
        <v>188</v>
      </c>
      <c r="U17" s="1310" t="s">
        <v>682</v>
      </c>
      <c r="V17" s="1311">
        <v>14</v>
      </c>
      <c r="W17" s="1312" t="s">
        <v>1405</v>
      </c>
      <c r="X17" s="1309"/>
      <c r="Y17" s="582" t="s">
        <v>1406</v>
      </c>
      <c r="Z17" s="583">
        <v>1</v>
      </c>
      <c r="AA17" s="583"/>
      <c r="AB17" s="583"/>
      <c r="AC17" s="583"/>
      <c r="AD17" s="1313">
        <v>250000</v>
      </c>
      <c r="AE17" s="587">
        <v>250000</v>
      </c>
      <c r="AF17" s="797"/>
      <c r="AG17" s="1294"/>
      <c r="AH17" s="587">
        <v>250000</v>
      </c>
    </row>
    <row r="18" spans="1:34" ht="25.5" x14ac:dyDescent="0.25">
      <c r="A18" s="1272" t="s">
        <v>1407</v>
      </c>
      <c r="B18" s="1273" t="s">
        <v>1408</v>
      </c>
      <c r="C18" s="1273" t="s">
        <v>41</v>
      </c>
      <c r="D18" s="1274"/>
      <c r="E18" s="1274"/>
      <c r="F18" s="1274"/>
      <c r="G18" s="1274"/>
      <c r="H18" s="1274"/>
      <c r="I18" s="783"/>
      <c r="J18" s="1275" t="s">
        <v>1370</v>
      </c>
      <c r="K18" s="1275"/>
      <c r="L18" s="1276"/>
      <c r="M18" s="1276"/>
      <c r="N18" s="1276"/>
      <c r="O18" s="1276">
        <v>1</v>
      </c>
      <c r="P18" s="1276"/>
      <c r="Q18" s="1276">
        <v>1</v>
      </c>
      <c r="R18" s="1277"/>
      <c r="S18" s="1278"/>
      <c r="T18" s="1279"/>
      <c r="U18" s="1279"/>
      <c r="V18" s="1278"/>
      <c r="W18" s="1279"/>
      <c r="X18" s="1277"/>
      <c r="Y18" s="1273"/>
      <c r="Z18" s="1280"/>
      <c r="AA18" s="1280"/>
      <c r="AB18" s="1280"/>
      <c r="AC18" s="1280"/>
      <c r="AD18" s="1281"/>
      <c r="AE18" s="1281">
        <v>210000</v>
      </c>
      <c r="AF18" s="1281"/>
      <c r="AG18" s="1243"/>
      <c r="AH18" s="1281">
        <v>210000</v>
      </c>
    </row>
    <row r="19" spans="1:34" ht="25.5" x14ac:dyDescent="0.25">
      <c r="A19" s="652" t="s">
        <v>1409</v>
      </c>
      <c r="B19" s="1287" t="s">
        <v>1410</v>
      </c>
      <c r="C19" s="1306"/>
      <c r="D19" s="1314" t="s">
        <v>1411</v>
      </c>
      <c r="E19" s="1284" t="s">
        <v>1373</v>
      </c>
      <c r="F19" s="1285" t="s">
        <v>1374</v>
      </c>
      <c r="G19" s="1284" t="s">
        <v>1086</v>
      </c>
      <c r="H19" s="1286" t="s">
        <v>1375</v>
      </c>
      <c r="I19" s="1287"/>
      <c r="J19" s="1287"/>
      <c r="K19" s="1287"/>
      <c r="L19" s="649"/>
      <c r="M19" s="649" t="s">
        <v>780</v>
      </c>
      <c r="N19" s="649"/>
      <c r="O19" s="649"/>
      <c r="P19" s="649"/>
      <c r="Q19" s="1303"/>
      <c r="R19" s="1289"/>
      <c r="S19" s="924" t="s">
        <v>83</v>
      </c>
      <c r="T19" s="1315" t="s">
        <v>13</v>
      </c>
      <c r="U19" s="1315" t="s">
        <v>682</v>
      </c>
      <c r="V19" s="1316">
        <v>12</v>
      </c>
      <c r="W19" s="1317"/>
      <c r="X19" s="1289"/>
      <c r="Y19" s="834" t="s">
        <v>300</v>
      </c>
      <c r="Z19" s="666">
        <v>1</v>
      </c>
      <c r="AA19" s="666"/>
      <c r="AB19" s="666"/>
      <c r="AC19" s="666"/>
      <c r="AD19" s="584">
        <v>60000</v>
      </c>
      <c r="AE19" s="1293">
        <v>60000</v>
      </c>
      <c r="AF19" s="1318"/>
      <c r="AG19" s="1294"/>
      <c r="AH19" s="585">
        <v>60000</v>
      </c>
    </row>
    <row r="20" spans="1:34" ht="25.5" x14ac:dyDescent="0.25">
      <c r="A20" s="652" t="s">
        <v>1412</v>
      </c>
      <c r="B20" s="1287" t="s">
        <v>1413</v>
      </c>
      <c r="C20" s="1306"/>
      <c r="D20" s="1314" t="s">
        <v>1411</v>
      </c>
      <c r="E20" s="1284" t="s">
        <v>1373</v>
      </c>
      <c r="F20" s="1285" t="s">
        <v>1374</v>
      </c>
      <c r="G20" s="1284" t="s">
        <v>1086</v>
      </c>
      <c r="H20" s="1286" t="s">
        <v>1375</v>
      </c>
      <c r="I20" s="1287"/>
      <c r="J20" s="1282"/>
      <c r="K20" s="1282"/>
      <c r="L20" s="1310"/>
      <c r="M20" s="1310"/>
      <c r="N20" s="1310" t="s">
        <v>780</v>
      </c>
      <c r="O20" s="1310" t="s">
        <v>780</v>
      </c>
      <c r="P20" s="1310"/>
      <c r="Q20" s="1303"/>
      <c r="R20" s="1289"/>
      <c r="S20" s="1319"/>
      <c r="T20" s="1320"/>
      <c r="U20" s="1320"/>
      <c r="V20" s="1321"/>
      <c r="W20" s="1322"/>
      <c r="X20" s="1289"/>
      <c r="Y20" s="582" t="s">
        <v>300</v>
      </c>
      <c r="Z20" s="583">
        <v>1</v>
      </c>
      <c r="AA20" s="583"/>
      <c r="AB20" s="583"/>
      <c r="AC20" s="583"/>
      <c r="AD20" s="584">
        <v>150000</v>
      </c>
      <c r="AE20" s="1293">
        <v>150000</v>
      </c>
      <c r="AF20" s="1323"/>
      <c r="AG20" s="1294"/>
      <c r="AH20" s="585">
        <v>150000</v>
      </c>
    </row>
    <row r="21" spans="1:34" ht="25.5" x14ac:dyDescent="0.25">
      <c r="A21" s="1272" t="s">
        <v>1414</v>
      </c>
      <c r="B21" s="1273" t="s">
        <v>1415</v>
      </c>
      <c r="C21" s="1273" t="s">
        <v>41</v>
      </c>
      <c r="D21" s="1274"/>
      <c r="E21" s="1274"/>
      <c r="F21" s="1274"/>
      <c r="G21" s="1274"/>
      <c r="H21" s="1274"/>
      <c r="I21" s="783"/>
      <c r="J21" s="1275" t="s">
        <v>1370</v>
      </c>
      <c r="K21" s="1275"/>
      <c r="L21" s="1276"/>
      <c r="M21" s="1276"/>
      <c r="N21" s="1276"/>
      <c r="O21" s="1276"/>
      <c r="P21" s="1276">
        <v>1</v>
      </c>
      <c r="Q21" s="1276">
        <v>1</v>
      </c>
      <c r="R21" s="1277"/>
      <c r="S21" s="1278"/>
      <c r="T21" s="1279"/>
      <c r="U21" s="1279"/>
      <c r="V21" s="1278"/>
      <c r="W21" s="1279"/>
      <c r="X21" s="1277"/>
      <c r="Y21" s="1273"/>
      <c r="Z21" s="1280"/>
      <c r="AA21" s="1280"/>
      <c r="AB21" s="1280"/>
      <c r="AC21" s="1280"/>
      <c r="AD21" s="1281"/>
      <c r="AE21" s="1281">
        <v>390000</v>
      </c>
      <c r="AF21" s="1281"/>
      <c r="AG21" s="1243"/>
      <c r="AH21" s="1281">
        <v>390000</v>
      </c>
    </row>
    <row r="22" spans="1:34" ht="25.5" x14ac:dyDescent="0.25">
      <c r="A22" s="1324" t="s">
        <v>1416</v>
      </c>
      <c r="B22" s="1287" t="s">
        <v>1417</v>
      </c>
      <c r="C22" s="1306"/>
      <c r="D22" s="1286" t="s">
        <v>1375</v>
      </c>
      <c r="E22" s="1284" t="s">
        <v>1373</v>
      </c>
      <c r="F22" s="1285" t="s">
        <v>1382</v>
      </c>
      <c r="G22" s="1286" t="s">
        <v>1375</v>
      </c>
      <c r="H22" s="1297" t="s">
        <v>1383</v>
      </c>
      <c r="I22" s="1287"/>
      <c r="J22" s="1287"/>
      <c r="K22" s="1287"/>
      <c r="L22" s="722" t="s">
        <v>780</v>
      </c>
      <c r="M22" s="649"/>
      <c r="N22" s="649"/>
      <c r="O22" s="649"/>
      <c r="P22" s="649"/>
      <c r="Q22" s="1303"/>
      <c r="R22" s="1289"/>
      <c r="S22" s="1325" t="s">
        <v>153</v>
      </c>
      <c r="T22" s="1325" t="s">
        <v>13</v>
      </c>
      <c r="U22" s="643" t="s">
        <v>726</v>
      </c>
      <c r="V22" s="1326">
        <v>30</v>
      </c>
      <c r="W22" s="1300"/>
      <c r="X22" s="1289"/>
      <c r="Y22" s="834" t="s">
        <v>1418</v>
      </c>
      <c r="Z22" s="666">
        <v>1</v>
      </c>
      <c r="AA22" s="666"/>
      <c r="AB22" s="666"/>
      <c r="AC22" s="666"/>
      <c r="AD22" s="584">
        <v>30000</v>
      </c>
      <c r="AE22" s="1293">
        <v>30000</v>
      </c>
      <c r="AF22" s="1293"/>
      <c r="AG22" s="1294"/>
      <c r="AH22" s="1293">
        <v>30000</v>
      </c>
    </row>
    <row r="23" spans="1:34" ht="25.5" x14ac:dyDescent="0.25">
      <c r="A23" s="1324" t="s">
        <v>1419</v>
      </c>
      <c r="B23" s="1287" t="s">
        <v>1420</v>
      </c>
      <c r="C23" s="1287"/>
      <c r="D23" s="1295" t="s">
        <v>1380</v>
      </c>
      <c r="E23" s="1296" t="s">
        <v>41</v>
      </c>
      <c r="F23" s="1285" t="s">
        <v>1382</v>
      </c>
      <c r="G23" s="1286" t="s">
        <v>1375</v>
      </c>
      <c r="H23" s="1297" t="s">
        <v>1383</v>
      </c>
      <c r="I23" s="1287"/>
      <c r="J23" s="1287"/>
      <c r="K23" s="1287"/>
      <c r="L23" s="1327" t="s">
        <v>780</v>
      </c>
      <c r="M23" s="1327" t="s">
        <v>780</v>
      </c>
      <c r="N23" s="1327" t="s">
        <v>780</v>
      </c>
      <c r="O23" s="1327" t="s">
        <v>780</v>
      </c>
      <c r="P23" s="722"/>
      <c r="Q23" s="1303"/>
      <c r="R23" s="1328"/>
      <c r="S23" s="1329" t="s">
        <v>153</v>
      </c>
      <c r="T23" s="1329" t="s">
        <v>13</v>
      </c>
      <c r="U23" s="1330" t="s">
        <v>726</v>
      </c>
      <c r="V23" s="1326">
        <v>31</v>
      </c>
      <c r="W23" s="1300"/>
      <c r="X23" s="1289"/>
      <c r="Y23" s="634" t="s">
        <v>1418</v>
      </c>
      <c r="Z23" s="666">
        <v>1</v>
      </c>
      <c r="AA23" s="666">
        <v>48</v>
      </c>
      <c r="AB23" s="666"/>
      <c r="AC23" s="666"/>
      <c r="AD23" s="584">
        <v>3500</v>
      </c>
      <c r="AE23" s="587">
        <v>168000</v>
      </c>
      <c r="AF23" s="1301"/>
      <c r="AG23" s="1294"/>
      <c r="AH23" s="585">
        <v>168000</v>
      </c>
    </row>
    <row r="24" spans="1:34" x14ac:dyDescent="0.25">
      <c r="A24" s="1331" t="s">
        <v>1421</v>
      </c>
      <c r="B24" s="1332" t="s">
        <v>1422</v>
      </c>
      <c r="C24" s="1332"/>
      <c r="D24" s="1333"/>
      <c r="E24" s="1333"/>
      <c r="F24" s="1333"/>
      <c r="G24" s="1333"/>
      <c r="H24" s="1333"/>
      <c r="I24" s="1332"/>
      <c r="J24" s="1332"/>
      <c r="K24" s="1332"/>
      <c r="L24" s="835" t="s">
        <v>780</v>
      </c>
      <c r="M24" s="835" t="s">
        <v>780</v>
      </c>
      <c r="N24" s="835" t="s">
        <v>780</v>
      </c>
      <c r="O24" s="835" t="s">
        <v>780</v>
      </c>
      <c r="P24" s="835"/>
      <c r="Q24" s="1303"/>
      <c r="R24" s="1277"/>
      <c r="S24" s="1325"/>
      <c r="T24" s="1325"/>
      <c r="U24" s="643"/>
      <c r="V24" s="1326"/>
      <c r="W24" s="1300"/>
      <c r="X24" s="1277"/>
      <c r="Y24" s="1334"/>
      <c r="Z24" s="1335"/>
      <c r="AA24" s="1335"/>
      <c r="AB24" s="1335"/>
      <c r="AC24" s="1335"/>
      <c r="AD24" s="1336"/>
      <c r="AE24" s="1337">
        <v>177000</v>
      </c>
      <c r="AF24" s="1337"/>
      <c r="AG24" s="1243"/>
      <c r="AH24" s="1337">
        <v>177000</v>
      </c>
    </row>
    <row r="25" spans="1:34" ht="25.5" x14ac:dyDescent="0.25">
      <c r="A25" s="652" t="s">
        <v>1423</v>
      </c>
      <c r="B25" s="1287" t="s">
        <v>1424</v>
      </c>
      <c r="C25" s="1338"/>
      <c r="D25" s="1286" t="s">
        <v>1375</v>
      </c>
      <c r="E25" s="1284" t="s">
        <v>1373</v>
      </c>
      <c r="F25" s="1285" t="s">
        <v>1425</v>
      </c>
      <c r="G25" s="1286" t="s">
        <v>1375</v>
      </c>
      <c r="H25" s="1297" t="s">
        <v>1383</v>
      </c>
      <c r="I25" s="639"/>
      <c r="J25" s="1307"/>
      <c r="K25" s="1307"/>
      <c r="L25" s="1339" t="s">
        <v>780</v>
      </c>
      <c r="M25" s="800" t="s">
        <v>780</v>
      </c>
      <c r="N25" s="800"/>
      <c r="O25" s="1339"/>
      <c r="P25" s="1339"/>
      <c r="Q25" s="1303"/>
      <c r="R25" s="1309"/>
      <c r="S25" s="1325" t="s">
        <v>23</v>
      </c>
      <c r="T25" s="1290" t="s">
        <v>13</v>
      </c>
      <c r="U25" s="1340" t="s">
        <v>177</v>
      </c>
      <c r="V25" s="1311">
        <v>7</v>
      </c>
      <c r="W25" s="1312"/>
      <c r="X25" s="1309"/>
      <c r="Y25" s="582" t="s">
        <v>1426</v>
      </c>
      <c r="Z25" s="583">
        <v>3</v>
      </c>
      <c r="AA25" s="583"/>
      <c r="AB25" s="583"/>
      <c r="AC25" s="583"/>
      <c r="AD25" s="584">
        <v>25000</v>
      </c>
      <c r="AE25" s="1293">
        <v>75000</v>
      </c>
      <c r="AF25" s="1318"/>
      <c r="AG25" s="1294"/>
      <c r="AH25" s="585">
        <v>75000</v>
      </c>
    </row>
    <row r="26" spans="1:34" ht="25.5" x14ac:dyDescent="0.25">
      <c r="A26" s="652" t="s">
        <v>1427</v>
      </c>
      <c r="B26" s="1287" t="s">
        <v>1428</v>
      </c>
      <c r="C26" s="1338"/>
      <c r="D26" s="1286" t="s">
        <v>1375</v>
      </c>
      <c r="E26" s="1284" t="s">
        <v>1373</v>
      </c>
      <c r="F26" s="1285" t="s">
        <v>1425</v>
      </c>
      <c r="G26" s="1286" t="s">
        <v>1375</v>
      </c>
      <c r="H26" s="1297" t="s">
        <v>1383</v>
      </c>
      <c r="I26" s="639"/>
      <c r="J26" s="1307"/>
      <c r="K26" s="1307"/>
      <c r="L26" s="1339"/>
      <c r="M26" s="1339" t="s">
        <v>780</v>
      </c>
      <c r="N26" s="800" t="s">
        <v>780</v>
      </c>
      <c r="O26" s="1339"/>
      <c r="P26" s="1339"/>
      <c r="Q26" s="1303"/>
      <c r="R26" s="1309"/>
      <c r="S26" s="1325" t="s">
        <v>23</v>
      </c>
      <c r="T26" s="1290" t="s">
        <v>13</v>
      </c>
      <c r="U26" s="1340" t="s">
        <v>177</v>
      </c>
      <c r="V26" s="1311">
        <v>8</v>
      </c>
      <c r="W26" s="1312"/>
      <c r="X26" s="1309"/>
      <c r="Y26" s="582" t="s">
        <v>1429</v>
      </c>
      <c r="Z26" s="583">
        <v>1</v>
      </c>
      <c r="AA26" s="583"/>
      <c r="AB26" s="583"/>
      <c r="AC26" s="583"/>
      <c r="AD26" s="584">
        <v>20000</v>
      </c>
      <c r="AE26" s="1293">
        <v>20000</v>
      </c>
      <c r="AF26" s="1318"/>
      <c r="AG26" s="1294"/>
      <c r="AH26" s="585">
        <v>20000</v>
      </c>
    </row>
    <row r="27" spans="1:34" ht="25.5" x14ac:dyDescent="0.25">
      <c r="A27" s="652" t="s">
        <v>1430</v>
      </c>
      <c r="B27" s="1287" t="s">
        <v>1431</v>
      </c>
      <c r="C27" s="1338"/>
      <c r="D27" s="1286" t="s">
        <v>1375</v>
      </c>
      <c r="E27" s="1284" t="s">
        <v>1373</v>
      </c>
      <c r="F27" s="1285" t="s">
        <v>1425</v>
      </c>
      <c r="G27" s="1286" t="s">
        <v>1375</v>
      </c>
      <c r="H27" s="1297" t="s">
        <v>1383</v>
      </c>
      <c r="I27" s="639"/>
      <c r="J27" s="1307"/>
      <c r="K27" s="1307"/>
      <c r="L27" s="1339" t="s">
        <v>780</v>
      </c>
      <c r="M27" s="800" t="s">
        <v>780</v>
      </c>
      <c r="N27" s="800"/>
      <c r="O27" s="1339"/>
      <c r="P27" s="1339"/>
      <c r="Q27" s="1303"/>
      <c r="R27" s="1309"/>
      <c r="S27" s="1325" t="s">
        <v>23</v>
      </c>
      <c r="T27" s="1290" t="s">
        <v>13</v>
      </c>
      <c r="U27" s="1340" t="s">
        <v>177</v>
      </c>
      <c r="V27" s="1311">
        <v>9</v>
      </c>
      <c r="W27" s="1312"/>
      <c r="X27" s="1309"/>
      <c r="Y27" s="582" t="s">
        <v>1429</v>
      </c>
      <c r="Z27" s="583">
        <v>1</v>
      </c>
      <c r="AA27" s="583"/>
      <c r="AB27" s="583"/>
      <c r="AC27" s="583"/>
      <c r="AD27" s="584">
        <v>20000</v>
      </c>
      <c r="AE27" s="1293">
        <v>20000</v>
      </c>
      <c r="AF27" s="1318"/>
      <c r="AG27" s="1294"/>
      <c r="AH27" s="585">
        <v>20000</v>
      </c>
    </row>
    <row r="28" spans="1:34" ht="25.5" x14ac:dyDescent="0.25">
      <c r="A28" s="652" t="s">
        <v>1432</v>
      </c>
      <c r="B28" s="1287" t="s">
        <v>1433</v>
      </c>
      <c r="C28" s="1338"/>
      <c r="D28" s="1286" t="s">
        <v>1375</v>
      </c>
      <c r="E28" s="1284" t="s">
        <v>1373</v>
      </c>
      <c r="F28" s="1285" t="s">
        <v>1425</v>
      </c>
      <c r="G28" s="1286" t="s">
        <v>1375</v>
      </c>
      <c r="H28" s="1297" t="s">
        <v>1383</v>
      </c>
      <c r="I28" s="639"/>
      <c r="J28" s="1307"/>
      <c r="K28" s="1307"/>
      <c r="L28" s="1339"/>
      <c r="M28" s="1339" t="s">
        <v>780</v>
      </c>
      <c r="N28" s="800" t="s">
        <v>780</v>
      </c>
      <c r="O28" s="1339"/>
      <c r="P28" s="1339"/>
      <c r="Q28" s="1303"/>
      <c r="R28" s="1309"/>
      <c r="S28" s="1325" t="s">
        <v>23</v>
      </c>
      <c r="T28" s="1290" t="s">
        <v>13</v>
      </c>
      <c r="U28" s="1340" t="s">
        <v>177</v>
      </c>
      <c r="V28" s="1311">
        <v>10</v>
      </c>
      <c r="W28" s="1312"/>
      <c r="X28" s="1309"/>
      <c r="Y28" s="582" t="s">
        <v>1429</v>
      </c>
      <c r="Z28" s="583">
        <v>1</v>
      </c>
      <c r="AA28" s="583"/>
      <c r="AB28" s="583"/>
      <c r="AC28" s="583"/>
      <c r="AD28" s="584">
        <v>10000</v>
      </c>
      <c r="AE28" s="1293">
        <v>10000</v>
      </c>
      <c r="AF28" s="1318"/>
      <c r="AG28" s="1294"/>
      <c r="AH28" s="585">
        <v>10000</v>
      </c>
    </row>
    <row r="29" spans="1:34" ht="25.5" x14ac:dyDescent="0.25">
      <c r="A29" s="652" t="s">
        <v>1434</v>
      </c>
      <c r="B29" s="1287" t="s">
        <v>1435</v>
      </c>
      <c r="C29" s="1338"/>
      <c r="D29" s="1286" t="s">
        <v>1375</v>
      </c>
      <c r="E29" s="1284" t="s">
        <v>1373</v>
      </c>
      <c r="F29" s="1285" t="s">
        <v>1425</v>
      </c>
      <c r="G29" s="1286" t="s">
        <v>1375</v>
      </c>
      <c r="H29" s="1297" t="s">
        <v>1383</v>
      </c>
      <c r="I29" s="639"/>
      <c r="J29" s="1307"/>
      <c r="K29" s="1307"/>
      <c r="L29" s="1339"/>
      <c r="M29" s="1339"/>
      <c r="N29" s="1339" t="s">
        <v>780</v>
      </c>
      <c r="O29" s="800" t="s">
        <v>780</v>
      </c>
      <c r="P29" s="1339"/>
      <c r="Q29" s="1303"/>
      <c r="R29" s="1309"/>
      <c r="S29" s="1325" t="s">
        <v>23</v>
      </c>
      <c r="T29" s="1290" t="s">
        <v>13</v>
      </c>
      <c r="U29" s="1340" t="s">
        <v>177</v>
      </c>
      <c r="V29" s="1311">
        <v>11</v>
      </c>
      <c r="W29" s="1312"/>
      <c r="X29" s="1309"/>
      <c r="Y29" s="582" t="s">
        <v>300</v>
      </c>
      <c r="Z29" s="583">
        <v>1</v>
      </c>
      <c r="AA29" s="583"/>
      <c r="AB29" s="583"/>
      <c r="AC29" s="583"/>
      <c r="AD29" s="584">
        <v>52000</v>
      </c>
      <c r="AE29" s="1293">
        <v>52000</v>
      </c>
      <c r="AF29" s="1318"/>
      <c r="AG29" s="1294"/>
      <c r="AH29" s="585">
        <v>52000</v>
      </c>
    </row>
    <row r="30" spans="1:34" ht="25.5" x14ac:dyDescent="0.25">
      <c r="A30" s="1331" t="s">
        <v>1436</v>
      </c>
      <c r="B30" s="1332" t="s">
        <v>1437</v>
      </c>
      <c r="C30" s="1341"/>
      <c r="D30" s="1286" t="s">
        <v>1375</v>
      </c>
      <c r="E30" s="1284" t="s">
        <v>1373</v>
      </c>
      <c r="F30" s="1285" t="s">
        <v>1382</v>
      </c>
      <c r="G30" s="1286" t="s">
        <v>1375</v>
      </c>
      <c r="H30" s="1297" t="s">
        <v>1383</v>
      </c>
      <c r="I30" s="1332"/>
      <c r="J30" s="1332"/>
      <c r="K30" s="1332"/>
      <c r="L30" s="835"/>
      <c r="M30" s="835"/>
      <c r="N30" s="835"/>
      <c r="O30" s="835"/>
      <c r="P30" s="835" t="s">
        <v>780</v>
      </c>
      <c r="Q30" s="1303"/>
      <c r="R30" s="1277"/>
      <c r="S30" s="1329" t="s">
        <v>153</v>
      </c>
      <c r="T30" s="1329" t="s">
        <v>13</v>
      </c>
      <c r="U30" s="1340" t="s">
        <v>726</v>
      </c>
      <c r="V30" s="1326">
        <v>32</v>
      </c>
      <c r="W30" s="1300"/>
      <c r="X30" s="1277"/>
      <c r="Y30" s="1342" t="s">
        <v>300</v>
      </c>
      <c r="Z30" s="1335">
        <v>1</v>
      </c>
      <c r="AA30" s="1335"/>
      <c r="AB30" s="1335"/>
      <c r="AC30" s="1335"/>
      <c r="AD30" s="1336">
        <v>15000</v>
      </c>
      <c r="AE30" s="1343">
        <v>15000</v>
      </c>
      <c r="AF30" s="1344"/>
      <c r="AG30" s="1243"/>
      <c r="AH30" s="1345">
        <v>15000</v>
      </c>
    </row>
    <row r="31" spans="1:34" ht="38.25" x14ac:dyDescent="0.25">
      <c r="A31" s="1272" t="s">
        <v>1438</v>
      </c>
      <c r="B31" s="1273" t="s">
        <v>1439</v>
      </c>
      <c r="C31" s="1273" t="s">
        <v>41</v>
      </c>
      <c r="D31" s="1274"/>
      <c r="E31" s="1274"/>
      <c r="F31" s="1274"/>
      <c r="G31" s="1274"/>
      <c r="H31" s="1274"/>
      <c r="I31" s="783"/>
      <c r="J31" s="1275" t="s">
        <v>1440</v>
      </c>
      <c r="K31" s="1275"/>
      <c r="L31" s="1276"/>
      <c r="M31" s="1276">
        <v>50</v>
      </c>
      <c r="N31" s="1276">
        <v>50</v>
      </c>
      <c r="O31" s="1276">
        <v>50</v>
      </c>
      <c r="P31" s="1276"/>
      <c r="Q31" s="1276">
        <v>150</v>
      </c>
      <c r="R31" s="1277"/>
      <c r="S31" s="1278"/>
      <c r="T31" s="1279"/>
      <c r="U31" s="1302"/>
      <c r="V31" s="1278"/>
      <c r="W31" s="1279"/>
      <c r="X31" s="1277"/>
      <c r="Y31" s="1273"/>
      <c r="Z31" s="1280"/>
      <c r="AA31" s="1280"/>
      <c r="AB31" s="1280"/>
      <c r="AC31" s="1280"/>
      <c r="AD31" s="1281"/>
      <c r="AE31" s="1281">
        <v>150000</v>
      </c>
      <c r="AF31" s="1281"/>
      <c r="AG31" s="1243"/>
      <c r="AH31" s="1281">
        <v>150000</v>
      </c>
    </row>
    <row r="32" spans="1:34" ht="38.25" x14ac:dyDescent="0.25">
      <c r="A32" s="652" t="s">
        <v>1441</v>
      </c>
      <c r="B32" s="1287" t="s">
        <v>1442</v>
      </c>
      <c r="C32" s="1338"/>
      <c r="D32" s="1286" t="s">
        <v>1375</v>
      </c>
      <c r="E32" s="1284" t="s">
        <v>1373</v>
      </c>
      <c r="F32" s="1285" t="s">
        <v>1404</v>
      </c>
      <c r="G32" s="1286" t="s">
        <v>1375</v>
      </c>
      <c r="H32" s="1297" t="s">
        <v>1383</v>
      </c>
      <c r="I32" s="639"/>
      <c r="J32" s="1307"/>
      <c r="K32" s="1307"/>
      <c r="L32" s="1308"/>
      <c r="M32" s="1308" t="s">
        <v>780</v>
      </c>
      <c r="N32" s="1308" t="s">
        <v>780</v>
      </c>
      <c r="O32" s="1308" t="s">
        <v>780</v>
      </c>
      <c r="P32" s="1308"/>
      <c r="Q32" s="1303"/>
      <c r="R32" s="1309"/>
      <c r="S32" s="582" t="s">
        <v>1443</v>
      </c>
      <c r="T32" s="582" t="s">
        <v>13</v>
      </c>
      <c r="U32" s="536" t="s">
        <v>682</v>
      </c>
      <c r="V32" s="1311">
        <v>15</v>
      </c>
      <c r="W32" s="1311" t="s">
        <v>1444</v>
      </c>
      <c r="X32" s="1309"/>
      <c r="Y32" s="582" t="s">
        <v>300</v>
      </c>
      <c r="Z32" s="583">
        <v>1</v>
      </c>
      <c r="AA32" s="583"/>
      <c r="AB32" s="583"/>
      <c r="AC32" s="583"/>
      <c r="AD32" s="584">
        <v>75000</v>
      </c>
      <c r="AE32" s="1293">
        <v>75000</v>
      </c>
      <c r="AF32" s="1346"/>
      <c r="AG32" s="1294"/>
      <c r="AH32" s="585">
        <v>75000</v>
      </c>
    </row>
    <row r="33" spans="1:34" ht="38.25" x14ac:dyDescent="0.25">
      <c r="A33" s="652" t="s">
        <v>1445</v>
      </c>
      <c r="B33" s="1287" t="s">
        <v>1446</v>
      </c>
      <c r="C33" s="1338"/>
      <c r="D33" s="1286" t="s">
        <v>1375</v>
      </c>
      <c r="E33" s="1284" t="s">
        <v>1373</v>
      </c>
      <c r="F33" s="1285" t="s">
        <v>1404</v>
      </c>
      <c r="G33" s="1286" t="s">
        <v>1375</v>
      </c>
      <c r="H33" s="1297" t="s">
        <v>1383</v>
      </c>
      <c r="I33" s="639"/>
      <c r="J33" s="1307"/>
      <c r="K33" s="1307"/>
      <c r="L33" s="1308"/>
      <c r="M33" s="1308" t="s">
        <v>780</v>
      </c>
      <c r="N33" s="1308" t="s">
        <v>780</v>
      </c>
      <c r="O33" s="1308" t="s">
        <v>780</v>
      </c>
      <c r="P33" s="1308"/>
      <c r="Q33" s="1303"/>
      <c r="R33" s="1309"/>
      <c r="S33" s="582" t="s">
        <v>1443</v>
      </c>
      <c r="T33" s="582" t="s">
        <v>13</v>
      </c>
      <c r="U33" s="536" t="s">
        <v>682</v>
      </c>
      <c r="V33" s="1311">
        <v>15</v>
      </c>
      <c r="W33" s="1311" t="s">
        <v>1444</v>
      </c>
      <c r="X33" s="1309"/>
      <c r="Y33" s="582" t="s">
        <v>300</v>
      </c>
      <c r="Z33" s="583">
        <v>1</v>
      </c>
      <c r="AA33" s="583"/>
      <c r="AB33" s="583"/>
      <c r="AC33" s="583"/>
      <c r="AD33" s="584">
        <v>75000</v>
      </c>
      <c r="AE33" s="1293">
        <v>75000</v>
      </c>
      <c r="AF33" s="1318"/>
      <c r="AG33" s="1294"/>
      <c r="AH33" s="585">
        <v>75000</v>
      </c>
    </row>
    <row r="34" spans="1:34" x14ac:dyDescent="0.25">
      <c r="A34" s="1272" t="s">
        <v>1078</v>
      </c>
      <c r="B34" s="1273" t="s">
        <v>1079</v>
      </c>
      <c r="C34" s="1273" t="s">
        <v>41</v>
      </c>
      <c r="D34" s="1274"/>
      <c r="E34" s="1274"/>
      <c r="F34" s="1274"/>
      <c r="G34" s="1274"/>
      <c r="H34" s="1274"/>
      <c r="I34" s="783"/>
      <c r="J34" s="1275" t="s">
        <v>963</v>
      </c>
      <c r="K34" s="1275"/>
      <c r="L34" s="1276"/>
      <c r="M34" s="1276"/>
      <c r="N34" s="1276">
        <v>20</v>
      </c>
      <c r="O34" s="1276"/>
      <c r="P34" s="1276"/>
      <c r="Q34" s="1276">
        <v>20</v>
      </c>
      <c r="R34" s="1277"/>
      <c r="S34" s="1278"/>
      <c r="T34" s="1279"/>
      <c r="U34" s="1302"/>
      <c r="V34" s="1278"/>
      <c r="W34" s="1279"/>
      <c r="X34" s="1277"/>
      <c r="Y34" s="1273"/>
      <c r="Z34" s="1280"/>
      <c r="AA34" s="1280"/>
      <c r="AB34" s="1280"/>
      <c r="AC34" s="1280"/>
      <c r="AD34" s="1281"/>
      <c r="AE34" s="1281">
        <v>1360000</v>
      </c>
      <c r="AF34" s="1281"/>
      <c r="AG34" s="1243"/>
      <c r="AH34" s="1347">
        <v>620000</v>
      </c>
    </row>
    <row r="35" spans="1:34" ht="25.5" x14ac:dyDescent="0.25">
      <c r="A35" s="652" t="s">
        <v>1447</v>
      </c>
      <c r="B35" s="1287" t="s">
        <v>1448</v>
      </c>
      <c r="C35" s="1348"/>
      <c r="D35" s="1286" t="s">
        <v>1375</v>
      </c>
      <c r="E35" s="1284" t="s">
        <v>1373</v>
      </c>
      <c r="F35" s="1285" t="s">
        <v>1449</v>
      </c>
      <c r="G35" s="1286" t="s">
        <v>1375</v>
      </c>
      <c r="H35" s="1297"/>
      <c r="I35" s="639"/>
      <c r="J35" s="1307"/>
      <c r="K35" s="1307"/>
      <c r="L35" s="1349"/>
      <c r="M35" s="1349"/>
      <c r="N35" s="1349" t="s">
        <v>780</v>
      </c>
      <c r="O35" s="1349"/>
      <c r="P35" s="1349"/>
      <c r="Q35" s="1349"/>
      <c r="R35" s="1309"/>
      <c r="S35" s="1350" t="s">
        <v>181</v>
      </c>
      <c r="T35" s="1290"/>
      <c r="U35" s="661"/>
      <c r="V35" s="1288"/>
      <c r="W35" s="1288"/>
      <c r="X35" s="1309"/>
      <c r="Y35" s="582" t="s">
        <v>300</v>
      </c>
      <c r="Z35" s="583">
        <v>1</v>
      </c>
      <c r="AA35" s="583"/>
      <c r="AB35" s="583"/>
      <c r="AC35" s="583"/>
      <c r="AD35" s="584">
        <v>20000</v>
      </c>
      <c r="AE35" s="585">
        <v>20000</v>
      </c>
      <c r="AF35" s="1318"/>
      <c r="AG35" s="1294"/>
      <c r="AH35" s="585">
        <v>20000</v>
      </c>
    </row>
    <row r="36" spans="1:34" ht="63.75" x14ac:dyDescent="0.25">
      <c r="A36" s="652" t="s">
        <v>1450</v>
      </c>
      <c r="B36" s="1287" t="s">
        <v>1451</v>
      </c>
      <c r="C36" s="1348"/>
      <c r="D36" s="1286" t="s">
        <v>1375</v>
      </c>
      <c r="E36" s="1284" t="s">
        <v>1373</v>
      </c>
      <c r="F36" s="1285" t="s">
        <v>1404</v>
      </c>
      <c r="G36" s="1286" t="s">
        <v>1375</v>
      </c>
      <c r="H36" s="1297"/>
      <c r="I36" s="639"/>
      <c r="J36" s="1307"/>
      <c r="K36" s="1307"/>
      <c r="L36" s="1308"/>
      <c r="M36" s="1308"/>
      <c r="N36" s="1308" t="s">
        <v>780</v>
      </c>
      <c r="O36" s="1308"/>
      <c r="P36" s="1308"/>
      <c r="Q36" s="1308"/>
      <c r="R36" s="1309"/>
      <c r="S36" s="1306" t="s">
        <v>1452</v>
      </c>
      <c r="T36" s="1290"/>
      <c r="U36" s="661"/>
      <c r="V36" s="1311"/>
      <c r="W36" s="1311"/>
      <c r="X36" s="1309"/>
      <c r="Y36" s="582" t="s">
        <v>300</v>
      </c>
      <c r="Z36" s="583">
        <v>20</v>
      </c>
      <c r="AA36" s="583"/>
      <c r="AB36" s="583"/>
      <c r="AC36" s="583"/>
      <c r="AD36" s="584">
        <v>67000</v>
      </c>
      <c r="AE36" s="1293">
        <v>1340000</v>
      </c>
      <c r="AF36" s="1318"/>
      <c r="AG36" s="1294"/>
      <c r="AH36" s="585">
        <v>600000</v>
      </c>
    </row>
    <row r="37" spans="1:34" ht="25.5" x14ac:dyDescent="0.25">
      <c r="A37" s="1120" t="s">
        <v>1453</v>
      </c>
      <c r="B37" s="1121" t="s">
        <v>1454</v>
      </c>
      <c r="C37" s="1121"/>
      <c r="D37" s="1122"/>
      <c r="E37" s="1122"/>
      <c r="F37" s="1122"/>
      <c r="G37" s="1122"/>
      <c r="H37" s="1122"/>
      <c r="I37" s="1254"/>
      <c r="J37" s="1121"/>
      <c r="K37" s="1121"/>
      <c r="L37" s="1121"/>
      <c r="M37" s="1121"/>
      <c r="N37" s="1121"/>
      <c r="O37" s="1121"/>
      <c r="P37" s="1121"/>
      <c r="Q37" s="1121"/>
      <c r="R37" s="1255"/>
      <c r="S37" s="1261"/>
      <c r="T37" s="1126"/>
      <c r="U37" s="1126"/>
      <c r="V37" s="1261"/>
      <c r="W37" s="1126"/>
      <c r="X37" s="1255"/>
      <c r="Y37" s="1121"/>
      <c r="Z37" s="1262"/>
      <c r="AA37" s="1262"/>
      <c r="AB37" s="1262"/>
      <c r="AC37" s="1262"/>
      <c r="AD37" s="1121"/>
      <c r="AE37" s="1263">
        <v>42535100.225000001</v>
      </c>
      <c r="AF37" s="1263"/>
      <c r="AG37" s="1264"/>
      <c r="AH37" s="1263">
        <v>34485100.299999997</v>
      </c>
    </row>
    <row r="38" spans="1:34" x14ac:dyDescent="0.25">
      <c r="A38" s="1351" t="s">
        <v>1455</v>
      </c>
      <c r="B38" s="1352" t="s">
        <v>1456</v>
      </c>
      <c r="C38" s="1352"/>
      <c r="D38" s="1353"/>
      <c r="E38" s="1353"/>
      <c r="F38" s="1353"/>
      <c r="G38" s="1353"/>
      <c r="H38" s="1353"/>
      <c r="I38" s="1254"/>
      <c r="J38" s="1352"/>
      <c r="K38" s="1352"/>
      <c r="L38" s="1352"/>
      <c r="M38" s="1352"/>
      <c r="N38" s="1352"/>
      <c r="O38" s="1352"/>
      <c r="P38" s="1352"/>
      <c r="Q38" s="1352"/>
      <c r="R38" s="1255"/>
      <c r="S38" s="1354"/>
      <c r="T38" s="1355"/>
      <c r="U38" s="1355"/>
      <c r="V38" s="1354"/>
      <c r="W38" s="1355"/>
      <c r="X38" s="1255"/>
      <c r="Y38" s="1356"/>
      <c r="Z38" s="1356"/>
      <c r="AA38" s="1356"/>
      <c r="AB38" s="1356"/>
      <c r="AC38" s="1356"/>
      <c r="AD38" s="1356"/>
      <c r="AE38" s="1357">
        <v>943600</v>
      </c>
      <c r="AF38" s="1356"/>
      <c r="AG38" s="1264"/>
      <c r="AH38" s="1357">
        <v>943600</v>
      </c>
    </row>
    <row r="39" spans="1:34" x14ac:dyDescent="0.25">
      <c r="A39" s="1272" t="s">
        <v>1457</v>
      </c>
      <c r="B39" s="1273" t="s">
        <v>1458</v>
      </c>
      <c r="C39" s="1273" t="s">
        <v>41</v>
      </c>
      <c r="D39" s="1274"/>
      <c r="E39" s="1274"/>
      <c r="F39" s="1274"/>
      <c r="G39" s="1274"/>
      <c r="H39" s="1274"/>
      <c r="I39" s="783"/>
      <c r="J39" s="1275" t="s">
        <v>967</v>
      </c>
      <c r="K39" s="1275"/>
      <c r="L39" s="1276"/>
      <c r="M39" s="1276"/>
      <c r="N39" s="1276"/>
      <c r="O39" s="1276">
        <v>1</v>
      </c>
      <c r="P39" s="1276"/>
      <c r="Q39" s="1276">
        <v>1</v>
      </c>
      <c r="R39" s="1277"/>
      <c r="S39" s="1278"/>
      <c r="T39" s="1279"/>
      <c r="U39" s="1279"/>
      <c r="V39" s="1278"/>
      <c r="W39" s="1279"/>
      <c r="X39" s="1277"/>
      <c r="Y39" s="1273"/>
      <c r="Z39" s="1280"/>
      <c r="AA39" s="1280"/>
      <c r="AB39" s="1280"/>
      <c r="AC39" s="1280"/>
      <c r="AD39" s="1281"/>
      <c r="AE39" s="1281">
        <v>943600</v>
      </c>
      <c r="AF39" s="1281"/>
      <c r="AG39" s="1243"/>
      <c r="AH39" s="1281">
        <v>943600</v>
      </c>
    </row>
    <row r="40" spans="1:34" ht="25.5" x14ac:dyDescent="0.25">
      <c r="A40" s="652" t="s">
        <v>1459</v>
      </c>
      <c r="B40" s="649" t="s">
        <v>1460</v>
      </c>
      <c r="C40" s="1358"/>
      <c r="D40" s="1284" t="s">
        <v>1086</v>
      </c>
      <c r="E40" s="1284" t="s">
        <v>1373</v>
      </c>
      <c r="F40" s="1285" t="s">
        <v>1374</v>
      </c>
      <c r="G40" s="1284" t="s">
        <v>1086</v>
      </c>
      <c r="H40" s="1286" t="s">
        <v>1375</v>
      </c>
      <c r="I40" s="649"/>
      <c r="J40" s="1359"/>
      <c r="K40" s="1359"/>
      <c r="L40" s="1360" t="s">
        <v>780</v>
      </c>
      <c r="M40" s="1360"/>
      <c r="N40" s="1360"/>
      <c r="O40" s="1360"/>
      <c r="P40" s="1360"/>
      <c r="Q40" s="1361">
        <v>0</v>
      </c>
      <c r="R40" s="1289"/>
      <c r="S40" s="1358" t="s">
        <v>83</v>
      </c>
      <c r="T40" s="1358" t="s">
        <v>13</v>
      </c>
      <c r="U40" s="1362" t="s">
        <v>682</v>
      </c>
      <c r="V40" s="1363">
        <v>16</v>
      </c>
      <c r="W40" s="1364"/>
      <c r="X40" s="1289"/>
      <c r="Y40" s="834" t="s">
        <v>300</v>
      </c>
      <c r="Z40" s="1365">
        <v>1</v>
      </c>
      <c r="AA40" s="1366"/>
      <c r="AB40" s="666"/>
      <c r="AC40" s="666"/>
      <c r="AD40" s="584">
        <v>200000</v>
      </c>
      <c r="AE40" s="585">
        <v>200000</v>
      </c>
      <c r="AF40" s="1367"/>
      <c r="AG40" s="1368"/>
      <c r="AH40" s="585">
        <v>200000</v>
      </c>
    </row>
    <row r="41" spans="1:34" ht="25.5" x14ac:dyDescent="0.25">
      <c r="A41" s="652" t="s">
        <v>1461</v>
      </c>
      <c r="B41" s="649" t="s">
        <v>1462</v>
      </c>
      <c r="C41" s="1358"/>
      <c r="D41" s="1284" t="s">
        <v>1086</v>
      </c>
      <c r="E41" s="1284" t="s">
        <v>1373</v>
      </c>
      <c r="F41" s="1285" t="s">
        <v>1374</v>
      </c>
      <c r="G41" s="1284" t="s">
        <v>1086</v>
      </c>
      <c r="H41" s="1286" t="s">
        <v>1375</v>
      </c>
      <c r="I41" s="649"/>
      <c r="J41" s="1359"/>
      <c r="K41" s="1359"/>
      <c r="L41" s="1360"/>
      <c r="M41" s="1360" t="s">
        <v>780</v>
      </c>
      <c r="N41" s="1360" t="s">
        <v>780</v>
      </c>
      <c r="O41" s="1360" t="s">
        <v>780</v>
      </c>
      <c r="P41" s="1369"/>
      <c r="Q41" s="1369">
        <v>0</v>
      </c>
      <c r="R41" s="1289"/>
      <c r="S41" s="1358" t="s">
        <v>83</v>
      </c>
      <c r="T41" s="1358" t="s">
        <v>13</v>
      </c>
      <c r="U41" s="1362" t="s">
        <v>682</v>
      </c>
      <c r="V41" s="1363">
        <v>16</v>
      </c>
      <c r="W41" s="1364"/>
      <c r="X41" s="1289"/>
      <c r="Y41" s="834" t="s">
        <v>300</v>
      </c>
      <c r="Z41" s="1365">
        <v>1</v>
      </c>
      <c r="AA41" s="1366"/>
      <c r="AB41" s="666"/>
      <c r="AC41" s="666"/>
      <c r="AD41" s="584">
        <v>150000</v>
      </c>
      <c r="AE41" s="1293">
        <v>150000</v>
      </c>
      <c r="AF41" s="1367"/>
      <c r="AG41" s="1368"/>
      <c r="AH41" s="585">
        <v>150000</v>
      </c>
    </row>
    <row r="42" spans="1:34" ht="25.5" x14ac:dyDescent="0.25">
      <c r="A42" s="1370" t="s">
        <v>1461</v>
      </c>
      <c r="B42" s="1371" t="s">
        <v>1463</v>
      </c>
      <c r="C42" s="1372"/>
      <c r="D42" s="1284" t="s">
        <v>1086</v>
      </c>
      <c r="E42" s="1284" t="s">
        <v>1373</v>
      </c>
      <c r="F42" s="1285" t="s">
        <v>1464</v>
      </c>
      <c r="G42" s="1284" t="s">
        <v>1086</v>
      </c>
      <c r="H42" s="1286" t="s">
        <v>1375</v>
      </c>
      <c r="I42" s="783"/>
      <c r="J42" s="1373"/>
      <c r="K42" s="1373"/>
      <c r="L42" s="1374" t="s">
        <v>780</v>
      </c>
      <c r="M42" s="1374"/>
      <c r="N42" s="1374"/>
      <c r="O42" s="1374"/>
      <c r="P42" s="1374"/>
      <c r="Q42" s="1375"/>
      <c r="R42" s="1277"/>
      <c r="S42" s="835" t="s">
        <v>1465</v>
      </c>
      <c r="T42" s="835"/>
      <c r="U42" s="835"/>
      <c r="V42" s="818"/>
      <c r="W42" s="835"/>
      <c r="X42" s="1277"/>
      <c r="Y42" s="1334"/>
      <c r="Z42" s="1376"/>
      <c r="AA42" s="1377"/>
      <c r="AB42" s="1335"/>
      <c r="AC42" s="1335"/>
      <c r="AD42" s="1336"/>
      <c r="AE42" s="1345">
        <v>593600</v>
      </c>
      <c r="AF42" s="1378"/>
      <c r="AG42" s="1379"/>
      <c r="AH42" s="1345">
        <v>593600</v>
      </c>
    </row>
    <row r="43" spans="1:34" ht="25.5" x14ac:dyDescent="0.25">
      <c r="A43" s="652" t="s">
        <v>1466</v>
      </c>
      <c r="B43" s="1310" t="s">
        <v>1467</v>
      </c>
      <c r="C43" s="536"/>
      <c r="D43" s="580"/>
      <c r="E43" s="580"/>
      <c r="F43" s="580"/>
      <c r="G43" s="1350"/>
      <c r="H43" s="1350"/>
      <c r="I43" s="649"/>
      <c r="J43" s="1380"/>
      <c r="K43" s="1380"/>
      <c r="L43" s="1360" t="s">
        <v>780</v>
      </c>
      <c r="M43" s="1360"/>
      <c r="N43" s="1360"/>
      <c r="O43" s="1360"/>
      <c r="P43" s="1360"/>
      <c r="Q43" s="1381"/>
      <c r="R43" s="1289"/>
      <c r="S43" s="580"/>
      <c r="T43" s="580"/>
      <c r="U43" s="643"/>
      <c r="V43" s="722"/>
      <c r="W43" s="580"/>
      <c r="X43" s="1289"/>
      <c r="Y43" s="834" t="s">
        <v>1468</v>
      </c>
      <c r="Z43" s="1382">
        <v>1</v>
      </c>
      <c r="AA43" s="1383">
        <v>12</v>
      </c>
      <c r="AB43" s="666"/>
      <c r="AC43" s="666"/>
      <c r="AD43" s="584">
        <v>3000</v>
      </c>
      <c r="AE43" s="585">
        <v>36000</v>
      </c>
      <c r="AF43" s="1384"/>
      <c r="AG43" s="1368"/>
      <c r="AH43" s="585">
        <v>36000</v>
      </c>
    </row>
    <row r="44" spans="1:34" ht="25.5" x14ac:dyDescent="0.25">
      <c r="A44" s="652" t="s">
        <v>1469</v>
      </c>
      <c r="B44" s="1310" t="s">
        <v>1470</v>
      </c>
      <c r="C44" s="536"/>
      <c r="D44" s="580"/>
      <c r="E44" s="580"/>
      <c r="F44" s="580"/>
      <c r="G44" s="1350"/>
      <c r="H44" s="1350"/>
      <c r="I44" s="649"/>
      <c r="J44" s="1380"/>
      <c r="K44" s="1380"/>
      <c r="L44" s="1360" t="s">
        <v>780</v>
      </c>
      <c r="M44" s="1360"/>
      <c r="N44" s="1360"/>
      <c r="O44" s="1360"/>
      <c r="P44" s="1360"/>
      <c r="Q44" s="1381"/>
      <c r="R44" s="1289"/>
      <c r="S44" s="580"/>
      <c r="T44" s="580"/>
      <c r="U44" s="643"/>
      <c r="V44" s="722"/>
      <c r="W44" s="580"/>
      <c r="X44" s="1289"/>
      <c r="Y44" s="834" t="s">
        <v>1468</v>
      </c>
      <c r="Z44" s="1382">
        <v>1</v>
      </c>
      <c r="AA44" s="1383">
        <v>12</v>
      </c>
      <c r="AB44" s="666"/>
      <c r="AC44" s="666"/>
      <c r="AD44" s="584">
        <v>2400</v>
      </c>
      <c r="AE44" s="585">
        <v>28800</v>
      </c>
      <c r="AF44" s="1384"/>
      <c r="AG44" s="1368"/>
      <c r="AH44" s="585">
        <v>28800</v>
      </c>
    </row>
    <row r="45" spans="1:34" ht="25.5" x14ac:dyDescent="0.25">
      <c r="A45" s="652" t="s">
        <v>1471</v>
      </c>
      <c r="B45" s="1310" t="s">
        <v>1472</v>
      </c>
      <c r="C45" s="536"/>
      <c r="D45" s="580"/>
      <c r="E45" s="580"/>
      <c r="F45" s="580"/>
      <c r="G45" s="1350"/>
      <c r="H45" s="1350"/>
      <c r="I45" s="649"/>
      <c r="J45" s="1380"/>
      <c r="K45" s="1380"/>
      <c r="L45" s="1360" t="s">
        <v>780</v>
      </c>
      <c r="M45" s="1360"/>
      <c r="N45" s="1360"/>
      <c r="O45" s="1360"/>
      <c r="P45" s="1360"/>
      <c r="Q45" s="1381"/>
      <c r="R45" s="1289"/>
      <c r="S45" s="580"/>
      <c r="T45" s="580"/>
      <c r="U45" s="643"/>
      <c r="V45" s="722"/>
      <c r="W45" s="580"/>
      <c r="X45" s="1289"/>
      <c r="Y45" s="834" t="s">
        <v>1468</v>
      </c>
      <c r="Z45" s="1382">
        <v>1</v>
      </c>
      <c r="AA45" s="1383">
        <v>12</v>
      </c>
      <c r="AB45" s="666"/>
      <c r="AC45" s="666"/>
      <c r="AD45" s="584">
        <v>2400</v>
      </c>
      <c r="AE45" s="585">
        <v>28800</v>
      </c>
      <c r="AF45" s="1384"/>
      <c r="AG45" s="1368"/>
      <c r="AH45" s="585">
        <v>28800</v>
      </c>
    </row>
    <row r="46" spans="1:34" ht="25.5" x14ac:dyDescent="0.25">
      <c r="A46" s="652" t="s">
        <v>1473</v>
      </c>
      <c r="B46" s="649" t="s">
        <v>1474</v>
      </c>
      <c r="C46" s="646"/>
      <c r="D46" s="580"/>
      <c r="E46" s="580"/>
      <c r="F46" s="580"/>
      <c r="G46" s="1350"/>
      <c r="H46" s="1350"/>
      <c r="I46" s="649"/>
      <c r="J46" s="1359"/>
      <c r="K46" s="1359"/>
      <c r="L46" s="1360" t="s">
        <v>780</v>
      </c>
      <c r="M46" s="1360"/>
      <c r="N46" s="1360"/>
      <c r="O46" s="1360"/>
      <c r="P46" s="1360"/>
      <c r="Q46" s="1381"/>
      <c r="R46" s="1289"/>
      <c r="S46" s="580"/>
      <c r="T46" s="580"/>
      <c r="U46" s="643"/>
      <c r="V46" s="722"/>
      <c r="W46" s="580"/>
      <c r="X46" s="1289"/>
      <c r="Y46" s="834" t="s">
        <v>1475</v>
      </c>
      <c r="Z46" s="1365">
        <v>2</v>
      </c>
      <c r="AA46" s="1385"/>
      <c r="AB46" s="666"/>
      <c r="AC46" s="666"/>
      <c r="AD46" s="584">
        <v>250000</v>
      </c>
      <c r="AE46" s="585">
        <v>500000</v>
      </c>
      <c r="AF46" s="1367"/>
      <c r="AG46" s="1368"/>
      <c r="AH46" s="585">
        <v>500000</v>
      </c>
    </row>
    <row r="47" spans="1:34" x14ac:dyDescent="0.25">
      <c r="A47" s="1351" t="s">
        <v>1476</v>
      </c>
      <c r="B47" s="1352" t="s">
        <v>1477</v>
      </c>
      <c r="C47" s="1352"/>
      <c r="D47" s="1353"/>
      <c r="E47" s="1353"/>
      <c r="F47" s="1353"/>
      <c r="G47" s="1353"/>
      <c r="H47" s="1353"/>
      <c r="I47" s="1254"/>
      <c r="J47" s="1352"/>
      <c r="K47" s="1352"/>
      <c r="L47" s="1352"/>
      <c r="M47" s="1352"/>
      <c r="N47" s="1352"/>
      <c r="O47" s="1352"/>
      <c r="P47" s="1352"/>
      <c r="Q47" s="1352"/>
      <c r="R47" s="1255"/>
      <c r="S47" s="1354"/>
      <c r="T47" s="1355"/>
      <c r="U47" s="1355"/>
      <c r="V47" s="1354"/>
      <c r="W47" s="1355"/>
      <c r="X47" s="1255"/>
      <c r="Y47" s="1356"/>
      <c r="Z47" s="1356"/>
      <c r="AA47" s="1356"/>
      <c r="AB47" s="1356"/>
      <c r="AC47" s="1356"/>
      <c r="AD47" s="1356"/>
      <c r="AE47" s="1357">
        <v>11616500</v>
      </c>
      <c r="AF47" s="1356"/>
      <c r="AG47" s="1264"/>
      <c r="AH47" s="1357">
        <v>11616500</v>
      </c>
    </row>
    <row r="48" spans="1:34" ht="25.5" x14ac:dyDescent="0.25">
      <c r="A48" s="1272" t="s">
        <v>1478</v>
      </c>
      <c r="B48" s="1273" t="s">
        <v>1479</v>
      </c>
      <c r="C48" s="1273" t="s">
        <v>41</v>
      </c>
      <c r="D48" s="1274"/>
      <c r="E48" s="1274"/>
      <c r="F48" s="1274"/>
      <c r="G48" s="1274"/>
      <c r="H48" s="1274"/>
      <c r="I48" s="783"/>
      <c r="J48" s="1275" t="s">
        <v>1480</v>
      </c>
      <c r="K48" s="1275"/>
      <c r="L48" s="1276"/>
      <c r="M48" s="1276"/>
      <c r="N48" s="1276">
        <v>1</v>
      </c>
      <c r="O48" s="1276"/>
      <c r="P48" s="1276"/>
      <c r="Q48" s="1276">
        <v>1</v>
      </c>
      <c r="R48" s="1277"/>
      <c r="S48" s="1278"/>
      <c r="T48" s="1279"/>
      <c r="U48" s="1279"/>
      <c r="V48" s="1278"/>
      <c r="W48" s="1279"/>
      <c r="X48" s="1277"/>
      <c r="Y48" s="1273"/>
      <c r="Z48" s="1280"/>
      <c r="AA48" s="1280"/>
      <c r="AB48" s="1280"/>
      <c r="AC48" s="1280"/>
      <c r="AD48" s="1281"/>
      <c r="AE48" s="1281">
        <v>11057500</v>
      </c>
      <c r="AF48" s="1281"/>
      <c r="AG48" s="1243"/>
      <c r="AH48" s="1281">
        <v>11057500</v>
      </c>
    </row>
    <row r="49" spans="1:34" x14ac:dyDescent="0.25">
      <c r="A49" s="1386" t="s">
        <v>1481</v>
      </c>
      <c r="B49" s="1332" t="s">
        <v>1482</v>
      </c>
      <c r="C49" s="1387"/>
      <c r="D49" s="1388" t="s">
        <v>1483</v>
      </c>
      <c r="E49" s="1296" t="s">
        <v>1484</v>
      </c>
      <c r="F49" s="1285" t="s">
        <v>1485</v>
      </c>
      <c r="G49" s="1388" t="s">
        <v>1483</v>
      </c>
      <c r="H49" s="1389" t="s">
        <v>1486</v>
      </c>
      <c r="I49" s="1390"/>
      <c r="J49" s="1390"/>
      <c r="K49" s="1390"/>
      <c r="L49" s="818" t="s">
        <v>780</v>
      </c>
      <c r="M49" s="818" t="s">
        <v>780</v>
      </c>
      <c r="N49" s="818" t="s">
        <v>1487</v>
      </c>
      <c r="O49" s="1391"/>
      <c r="P49" s="1391"/>
      <c r="Q49" s="1381"/>
      <c r="R49" s="1392"/>
      <c r="S49" s="834" t="s">
        <v>47</v>
      </c>
      <c r="T49" s="834" t="s">
        <v>13</v>
      </c>
      <c r="U49" s="649" t="s">
        <v>487</v>
      </c>
      <c r="V49" s="1326">
        <v>1</v>
      </c>
      <c r="W49" s="1393"/>
      <c r="X49" s="1392"/>
      <c r="Y49" s="1334"/>
      <c r="Z49" s="1335"/>
      <c r="AA49" s="1335"/>
      <c r="AB49" s="1335"/>
      <c r="AC49" s="1335"/>
      <c r="AD49" s="1336">
        <v>0</v>
      </c>
      <c r="AE49" s="1337">
        <v>3064500</v>
      </c>
      <c r="AF49" s="1337"/>
      <c r="AG49" s="1243"/>
      <c r="AH49" s="1337">
        <v>3064500</v>
      </c>
    </row>
    <row r="50" spans="1:34" x14ac:dyDescent="0.25">
      <c r="A50" s="652" t="s">
        <v>1488</v>
      </c>
      <c r="B50" s="581" t="s">
        <v>1489</v>
      </c>
      <c r="C50" s="733"/>
      <c r="D50" s="580"/>
      <c r="E50" s="580"/>
      <c r="F50" s="580"/>
      <c r="G50" s="580"/>
      <c r="H50" s="1350"/>
      <c r="I50" s="783"/>
      <c r="J50" s="783"/>
      <c r="K50" s="783"/>
      <c r="L50" s="1360" t="s">
        <v>780</v>
      </c>
      <c r="M50" s="1360" t="s">
        <v>780</v>
      </c>
      <c r="N50" s="1360" t="s">
        <v>780</v>
      </c>
      <c r="O50" s="1394"/>
      <c r="P50" s="1394"/>
      <c r="Q50" s="1381"/>
      <c r="R50" s="1289"/>
      <c r="S50" s="664"/>
      <c r="T50" s="664"/>
      <c r="U50" s="653"/>
      <c r="V50" s="664"/>
      <c r="W50" s="664"/>
      <c r="X50" s="1289"/>
      <c r="Y50" s="834" t="s">
        <v>300</v>
      </c>
      <c r="Z50" s="1382">
        <v>1</v>
      </c>
      <c r="AA50" s="1366"/>
      <c r="AB50" s="666"/>
      <c r="AC50" s="666"/>
      <c r="AD50" s="584">
        <v>5000</v>
      </c>
      <c r="AE50" s="585">
        <v>5000</v>
      </c>
      <c r="AF50" s="1395"/>
      <c r="AG50" s="1379"/>
      <c r="AH50" s="588">
        <v>5000</v>
      </c>
    </row>
    <row r="51" spans="1:34" x14ac:dyDescent="0.25">
      <c r="A51" s="652" t="s">
        <v>1490</v>
      </c>
      <c r="B51" s="581" t="s">
        <v>1491</v>
      </c>
      <c r="C51" s="733"/>
      <c r="D51" s="580"/>
      <c r="E51" s="580"/>
      <c r="F51" s="580"/>
      <c r="G51" s="580"/>
      <c r="H51" s="1350"/>
      <c r="I51" s="783"/>
      <c r="J51" s="783"/>
      <c r="K51" s="783"/>
      <c r="L51" s="1360" t="s">
        <v>780</v>
      </c>
      <c r="M51" s="1360" t="s">
        <v>780</v>
      </c>
      <c r="N51" s="1360" t="s">
        <v>780</v>
      </c>
      <c r="O51" s="1394"/>
      <c r="P51" s="1394"/>
      <c r="Q51" s="1381"/>
      <c r="R51" s="1289"/>
      <c r="S51" s="664"/>
      <c r="T51" s="664"/>
      <c r="U51" s="653"/>
      <c r="V51" s="664"/>
      <c r="W51" s="664"/>
      <c r="X51" s="1289"/>
      <c r="Y51" s="834" t="s">
        <v>300</v>
      </c>
      <c r="Z51" s="1382">
        <v>1</v>
      </c>
      <c r="AA51" s="1366"/>
      <c r="AB51" s="666"/>
      <c r="AC51" s="666"/>
      <c r="AD51" s="584">
        <v>20000</v>
      </c>
      <c r="AE51" s="585">
        <v>20000</v>
      </c>
      <c r="AF51" s="1395"/>
      <c r="AG51" s="1379"/>
      <c r="AH51" s="588">
        <v>20000</v>
      </c>
    </row>
    <row r="52" spans="1:34" x14ac:dyDescent="0.25">
      <c r="A52" s="652" t="s">
        <v>1492</v>
      </c>
      <c r="B52" s="581" t="s">
        <v>1493</v>
      </c>
      <c r="C52" s="733"/>
      <c r="D52" s="580"/>
      <c r="E52" s="580"/>
      <c r="F52" s="580"/>
      <c r="G52" s="580"/>
      <c r="H52" s="1350"/>
      <c r="I52" s="783"/>
      <c r="J52" s="783"/>
      <c r="K52" s="783"/>
      <c r="L52" s="1360" t="s">
        <v>780</v>
      </c>
      <c r="M52" s="1360" t="s">
        <v>780</v>
      </c>
      <c r="N52" s="1360" t="s">
        <v>780</v>
      </c>
      <c r="O52" s="1394"/>
      <c r="P52" s="1394"/>
      <c r="Q52" s="1381"/>
      <c r="R52" s="1289"/>
      <c r="S52" s="664"/>
      <c r="T52" s="664"/>
      <c r="U52" s="653"/>
      <c r="V52" s="664"/>
      <c r="W52" s="664"/>
      <c r="X52" s="1289"/>
      <c r="Y52" s="834" t="s">
        <v>300</v>
      </c>
      <c r="Z52" s="1382">
        <v>1</v>
      </c>
      <c r="AA52" s="1366"/>
      <c r="AB52" s="666"/>
      <c r="AC52" s="666"/>
      <c r="AD52" s="584">
        <v>250000</v>
      </c>
      <c r="AE52" s="585">
        <v>250000</v>
      </c>
      <c r="AF52" s="1395"/>
      <c r="AG52" s="1379"/>
      <c r="AH52" s="588">
        <v>250000</v>
      </c>
    </row>
    <row r="53" spans="1:34" x14ac:dyDescent="0.25">
      <c r="A53" s="652" t="s">
        <v>1494</v>
      </c>
      <c r="B53" s="581" t="s">
        <v>1495</v>
      </c>
      <c r="C53" s="733"/>
      <c r="D53" s="580"/>
      <c r="E53" s="580"/>
      <c r="F53" s="580"/>
      <c r="G53" s="580"/>
      <c r="H53" s="1350"/>
      <c r="I53" s="783"/>
      <c r="J53" s="783"/>
      <c r="K53" s="783"/>
      <c r="L53" s="1360" t="s">
        <v>780</v>
      </c>
      <c r="M53" s="1360" t="s">
        <v>780</v>
      </c>
      <c r="N53" s="1360" t="s">
        <v>780</v>
      </c>
      <c r="O53" s="1394"/>
      <c r="P53" s="1394"/>
      <c r="Q53" s="1381"/>
      <c r="R53" s="1289"/>
      <c r="S53" s="1396"/>
      <c r="T53" s="664"/>
      <c r="U53" s="653"/>
      <c r="V53" s="664"/>
      <c r="W53" s="664"/>
      <c r="X53" s="1289"/>
      <c r="Y53" s="834" t="s">
        <v>300</v>
      </c>
      <c r="Z53" s="1382">
        <v>1</v>
      </c>
      <c r="AA53" s="1366"/>
      <c r="AB53" s="666"/>
      <c r="AC53" s="666"/>
      <c r="AD53" s="584">
        <v>110000</v>
      </c>
      <c r="AE53" s="585">
        <v>110000</v>
      </c>
      <c r="AF53" s="1395"/>
      <c r="AG53" s="1379"/>
      <c r="AH53" s="588">
        <v>110000</v>
      </c>
    </row>
    <row r="54" spans="1:34" x14ac:dyDescent="0.25">
      <c r="A54" s="652" t="s">
        <v>1496</v>
      </c>
      <c r="B54" s="581" t="s">
        <v>1497</v>
      </c>
      <c r="C54" s="733"/>
      <c r="D54" s="580"/>
      <c r="E54" s="580"/>
      <c r="F54" s="580"/>
      <c r="G54" s="580"/>
      <c r="H54" s="1350"/>
      <c r="I54" s="783"/>
      <c r="J54" s="783"/>
      <c r="K54" s="783"/>
      <c r="L54" s="1360" t="s">
        <v>780</v>
      </c>
      <c r="M54" s="1360" t="s">
        <v>780</v>
      </c>
      <c r="N54" s="1360" t="s">
        <v>780</v>
      </c>
      <c r="O54" s="1394"/>
      <c r="P54" s="1394"/>
      <c r="Q54" s="1381"/>
      <c r="R54" s="1289"/>
      <c r="S54" s="664"/>
      <c r="T54" s="664"/>
      <c r="U54" s="653"/>
      <c r="V54" s="664"/>
      <c r="W54" s="664"/>
      <c r="X54" s="1289"/>
      <c r="Y54" s="834" t="s">
        <v>300</v>
      </c>
      <c r="Z54" s="1382">
        <v>1</v>
      </c>
      <c r="AA54" s="1366"/>
      <c r="AB54" s="666"/>
      <c r="AC54" s="666"/>
      <c r="AD54" s="584">
        <v>650000</v>
      </c>
      <c r="AE54" s="585">
        <v>650000</v>
      </c>
      <c r="AF54" s="1395"/>
      <c r="AG54" s="1379"/>
      <c r="AH54" s="588">
        <v>650000</v>
      </c>
    </row>
    <row r="55" spans="1:34" ht="25.5" x14ac:dyDescent="0.25">
      <c r="A55" s="652" t="s">
        <v>1498</v>
      </c>
      <c r="B55" s="581" t="s">
        <v>1499</v>
      </c>
      <c r="C55" s="733"/>
      <c r="D55" s="580"/>
      <c r="E55" s="580"/>
      <c r="F55" s="580"/>
      <c r="G55" s="580"/>
      <c r="H55" s="1350"/>
      <c r="I55" s="783"/>
      <c r="J55" s="783"/>
      <c r="K55" s="783"/>
      <c r="L55" s="1360" t="s">
        <v>780</v>
      </c>
      <c r="M55" s="1360" t="s">
        <v>780</v>
      </c>
      <c r="N55" s="1360" t="s">
        <v>780</v>
      </c>
      <c r="O55" s="1394"/>
      <c r="P55" s="1394"/>
      <c r="Q55" s="1381"/>
      <c r="R55" s="1289"/>
      <c r="S55" s="664"/>
      <c r="T55" s="664"/>
      <c r="U55" s="653"/>
      <c r="V55" s="664"/>
      <c r="W55" s="664"/>
      <c r="X55" s="1289"/>
      <c r="Y55" s="834" t="s">
        <v>300</v>
      </c>
      <c r="Z55" s="1382">
        <v>1</v>
      </c>
      <c r="AA55" s="1366"/>
      <c r="AB55" s="666"/>
      <c r="AC55" s="666"/>
      <c r="AD55" s="584">
        <v>480000</v>
      </c>
      <c r="AE55" s="585">
        <v>480000</v>
      </c>
      <c r="AF55" s="1395"/>
      <c r="AG55" s="1379"/>
      <c r="AH55" s="588">
        <v>480000</v>
      </c>
    </row>
    <row r="56" spans="1:34" x14ac:dyDescent="0.25">
      <c r="A56" s="652" t="s">
        <v>1500</v>
      </c>
      <c r="B56" s="581" t="s">
        <v>1501</v>
      </c>
      <c r="C56" s="733"/>
      <c r="D56" s="580"/>
      <c r="E56" s="580"/>
      <c r="F56" s="580"/>
      <c r="G56" s="580"/>
      <c r="H56" s="1350"/>
      <c r="I56" s="783"/>
      <c r="J56" s="783"/>
      <c r="K56" s="783"/>
      <c r="L56" s="1360" t="s">
        <v>780</v>
      </c>
      <c r="M56" s="1360" t="s">
        <v>780</v>
      </c>
      <c r="N56" s="1360" t="s">
        <v>780</v>
      </c>
      <c r="O56" s="1394"/>
      <c r="P56" s="1394"/>
      <c r="Q56" s="1381"/>
      <c r="R56" s="1289"/>
      <c r="S56" s="664"/>
      <c r="T56" s="664"/>
      <c r="U56" s="653"/>
      <c r="V56" s="664"/>
      <c r="W56" s="664"/>
      <c r="X56" s="1289"/>
      <c r="Y56" s="834" t="s">
        <v>300</v>
      </c>
      <c r="Z56" s="1382">
        <v>1</v>
      </c>
      <c r="AA56" s="1366"/>
      <c r="AB56" s="666"/>
      <c r="AC56" s="666"/>
      <c r="AD56" s="584">
        <v>1099500</v>
      </c>
      <c r="AE56" s="585">
        <v>1099500</v>
      </c>
      <c r="AF56" s="1395"/>
      <c r="AG56" s="1379"/>
      <c r="AH56" s="588">
        <v>1099500</v>
      </c>
    </row>
    <row r="57" spans="1:34" x14ac:dyDescent="0.25">
      <c r="A57" s="652" t="s">
        <v>1502</v>
      </c>
      <c r="B57" s="581" t="s">
        <v>1503</v>
      </c>
      <c r="C57" s="733"/>
      <c r="D57" s="580"/>
      <c r="E57" s="580"/>
      <c r="F57" s="580"/>
      <c r="G57" s="580"/>
      <c r="H57" s="1350"/>
      <c r="I57" s="783"/>
      <c r="J57" s="783"/>
      <c r="K57" s="783"/>
      <c r="L57" s="1360" t="s">
        <v>780</v>
      </c>
      <c r="M57" s="1360" t="s">
        <v>780</v>
      </c>
      <c r="N57" s="1360" t="s">
        <v>780</v>
      </c>
      <c r="O57" s="1394"/>
      <c r="P57" s="1394"/>
      <c r="Q57" s="1381"/>
      <c r="R57" s="1289"/>
      <c r="S57" s="664"/>
      <c r="T57" s="664"/>
      <c r="U57" s="653"/>
      <c r="V57" s="664"/>
      <c r="W57" s="664"/>
      <c r="X57" s="1289"/>
      <c r="Y57" s="834" t="s">
        <v>300</v>
      </c>
      <c r="Z57" s="1382">
        <v>1</v>
      </c>
      <c r="AA57" s="1366"/>
      <c r="AB57" s="666"/>
      <c r="AC57" s="666"/>
      <c r="AD57" s="584">
        <v>450000</v>
      </c>
      <c r="AE57" s="585">
        <v>450000</v>
      </c>
      <c r="AF57" s="1395"/>
      <c r="AG57" s="1379"/>
      <c r="AH57" s="588">
        <v>450000</v>
      </c>
    </row>
    <row r="58" spans="1:34" x14ac:dyDescent="0.25">
      <c r="A58" s="1397" t="s">
        <v>1504</v>
      </c>
      <c r="B58" s="1332" t="s">
        <v>1505</v>
      </c>
      <c r="C58" s="1341"/>
      <c r="D58" s="1388" t="s">
        <v>1483</v>
      </c>
      <c r="E58" s="1296" t="s">
        <v>1484</v>
      </c>
      <c r="F58" s="1285" t="s">
        <v>1485</v>
      </c>
      <c r="G58" s="1388" t="s">
        <v>1483</v>
      </c>
      <c r="H58" s="1389" t="s">
        <v>1486</v>
      </c>
      <c r="I58" s="1332"/>
      <c r="J58" s="1332"/>
      <c r="K58" s="1332"/>
      <c r="L58" s="818" t="s">
        <v>780</v>
      </c>
      <c r="M58" s="818" t="s">
        <v>780</v>
      </c>
      <c r="N58" s="818" t="s">
        <v>1487</v>
      </c>
      <c r="O58" s="1398"/>
      <c r="P58" s="1398"/>
      <c r="Q58" s="1381"/>
      <c r="R58" s="1277"/>
      <c r="S58" s="834" t="s">
        <v>47</v>
      </c>
      <c r="T58" s="834" t="s">
        <v>13</v>
      </c>
      <c r="U58" s="649" t="s">
        <v>487</v>
      </c>
      <c r="V58" s="1326">
        <v>1</v>
      </c>
      <c r="W58" s="1393"/>
      <c r="X58" s="1277"/>
      <c r="Y58" s="1334"/>
      <c r="Z58" s="1335"/>
      <c r="AA58" s="1335"/>
      <c r="AB58" s="1335"/>
      <c r="AC58" s="1335"/>
      <c r="AD58" s="1336"/>
      <c r="AE58" s="1337">
        <v>2340000</v>
      </c>
      <c r="AF58" s="1337"/>
      <c r="AG58" s="1243"/>
      <c r="AH58" s="1337">
        <v>2340000</v>
      </c>
    </row>
    <row r="59" spans="1:34" x14ac:dyDescent="0.25">
      <c r="A59" s="652" t="s">
        <v>1506</v>
      </c>
      <c r="B59" s="1287" t="s">
        <v>1507</v>
      </c>
      <c r="C59" s="1287"/>
      <c r="D59" s="580"/>
      <c r="E59" s="1350"/>
      <c r="F59" s="580"/>
      <c r="G59" s="580"/>
      <c r="H59" s="1350"/>
      <c r="I59" s="649"/>
      <c r="J59" s="1287"/>
      <c r="K59" s="1287"/>
      <c r="L59" s="1360" t="s">
        <v>780</v>
      </c>
      <c r="M59" s="1360" t="s">
        <v>780</v>
      </c>
      <c r="N59" s="1360" t="s">
        <v>780</v>
      </c>
      <c r="O59" s="649"/>
      <c r="P59" s="649"/>
      <c r="Q59" s="1381"/>
      <c r="R59" s="1289"/>
      <c r="S59" s="1393"/>
      <c r="T59" s="1393"/>
      <c r="U59" s="1393"/>
      <c r="V59" s="1393"/>
      <c r="W59" s="1393"/>
      <c r="X59" s="1289"/>
      <c r="Y59" s="834" t="s">
        <v>300</v>
      </c>
      <c r="Z59" s="1382">
        <v>1</v>
      </c>
      <c r="AA59" s="666"/>
      <c r="AB59" s="666"/>
      <c r="AC59" s="666"/>
      <c r="AD59" s="584">
        <v>620000</v>
      </c>
      <c r="AE59" s="585">
        <v>620000</v>
      </c>
      <c r="AF59" s="1395"/>
      <c r="AG59" s="1379"/>
      <c r="AH59" s="588">
        <v>620000</v>
      </c>
    </row>
    <row r="60" spans="1:34" x14ac:dyDescent="0.25">
      <c r="A60" s="652" t="s">
        <v>1508</v>
      </c>
      <c r="B60" s="581" t="s">
        <v>1509</v>
      </c>
      <c r="C60" s="581"/>
      <c r="D60" s="580"/>
      <c r="E60" s="1350"/>
      <c r="F60" s="580"/>
      <c r="G60" s="580"/>
      <c r="H60" s="1350"/>
      <c r="I60" s="783"/>
      <c r="J60" s="783"/>
      <c r="K60" s="783"/>
      <c r="L60" s="1360" t="s">
        <v>780</v>
      </c>
      <c r="M60" s="1360" t="s">
        <v>780</v>
      </c>
      <c r="N60" s="1360" t="s">
        <v>780</v>
      </c>
      <c r="O60" s="1394"/>
      <c r="P60" s="1394"/>
      <c r="Q60" s="1381"/>
      <c r="R60" s="1289"/>
      <c r="S60" s="664"/>
      <c r="T60" s="664"/>
      <c r="U60" s="664"/>
      <c r="V60" s="664"/>
      <c r="W60" s="664"/>
      <c r="X60" s="1289"/>
      <c r="Y60" s="834" t="s">
        <v>300</v>
      </c>
      <c r="Z60" s="1382">
        <v>1</v>
      </c>
      <c r="AA60" s="1399"/>
      <c r="AB60" s="1335"/>
      <c r="AC60" s="1335"/>
      <c r="AD60" s="584">
        <v>500000</v>
      </c>
      <c r="AE60" s="585">
        <v>500000</v>
      </c>
      <c r="AF60" s="1395"/>
      <c r="AG60" s="1379"/>
      <c r="AH60" s="588">
        <v>500000</v>
      </c>
    </row>
    <row r="61" spans="1:34" x14ac:dyDescent="0.25">
      <c r="A61" s="652" t="s">
        <v>1510</v>
      </c>
      <c r="B61" s="1287" t="s">
        <v>1511</v>
      </c>
      <c r="C61" s="1287"/>
      <c r="D61" s="580"/>
      <c r="E61" s="1350"/>
      <c r="F61" s="580"/>
      <c r="G61" s="580"/>
      <c r="H61" s="1350"/>
      <c r="I61" s="649"/>
      <c r="J61" s="1287"/>
      <c r="K61" s="1287"/>
      <c r="L61" s="1360" t="s">
        <v>780</v>
      </c>
      <c r="M61" s="1360" t="s">
        <v>780</v>
      </c>
      <c r="N61" s="1360" t="s">
        <v>780</v>
      </c>
      <c r="O61" s="649"/>
      <c r="P61" s="649"/>
      <c r="Q61" s="1381"/>
      <c r="R61" s="1289"/>
      <c r="S61" s="1393"/>
      <c r="T61" s="1393"/>
      <c r="U61" s="1393"/>
      <c r="V61" s="1393"/>
      <c r="W61" s="1393"/>
      <c r="X61" s="1289"/>
      <c r="Y61" s="834" t="s">
        <v>300</v>
      </c>
      <c r="Z61" s="1382">
        <v>1</v>
      </c>
      <c r="AA61" s="666"/>
      <c r="AB61" s="666"/>
      <c r="AC61" s="666"/>
      <c r="AD61" s="584">
        <v>500000</v>
      </c>
      <c r="AE61" s="585">
        <v>500000</v>
      </c>
      <c r="AF61" s="1395"/>
      <c r="AG61" s="1379"/>
      <c r="AH61" s="588">
        <v>500000</v>
      </c>
    </row>
    <row r="62" spans="1:34" x14ac:dyDescent="0.25">
      <c r="A62" s="652" t="s">
        <v>1512</v>
      </c>
      <c r="B62" s="1287" t="s">
        <v>1513</v>
      </c>
      <c r="C62" s="1287"/>
      <c r="D62" s="580"/>
      <c r="E62" s="1350"/>
      <c r="F62" s="580"/>
      <c r="G62" s="580"/>
      <c r="H62" s="1350"/>
      <c r="I62" s="649"/>
      <c r="J62" s="1287"/>
      <c r="K62" s="1287"/>
      <c r="L62" s="1360" t="s">
        <v>780</v>
      </c>
      <c r="M62" s="1360" t="s">
        <v>780</v>
      </c>
      <c r="N62" s="1360" t="s">
        <v>780</v>
      </c>
      <c r="O62" s="649"/>
      <c r="P62" s="649"/>
      <c r="Q62" s="1381"/>
      <c r="R62" s="1289"/>
      <c r="S62" s="1393"/>
      <c r="T62" s="1393"/>
      <c r="U62" s="1393"/>
      <c r="V62" s="1393"/>
      <c r="W62" s="1393"/>
      <c r="X62" s="1289"/>
      <c r="Y62" s="834" t="s">
        <v>300</v>
      </c>
      <c r="Z62" s="1382">
        <v>1</v>
      </c>
      <c r="AA62" s="666"/>
      <c r="AB62" s="666"/>
      <c r="AC62" s="666"/>
      <c r="AD62" s="584">
        <v>465000</v>
      </c>
      <c r="AE62" s="585">
        <v>465000</v>
      </c>
      <c r="AF62" s="1395"/>
      <c r="AG62" s="1379"/>
      <c r="AH62" s="588">
        <v>465000</v>
      </c>
    </row>
    <row r="63" spans="1:34" x14ac:dyDescent="0.25">
      <c r="A63" s="652" t="s">
        <v>1514</v>
      </c>
      <c r="B63" s="1287" t="s">
        <v>1515</v>
      </c>
      <c r="C63" s="1287"/>
      <c r="D63" s="580"/>
      <c r="E63" s="1350"/>
      <c r="F63" s="580"/>
      <c r="G63" s="580"/>
      <c r="H63" s="1350"/>
      <c r="I63" s="649"/>
      <c r="J63" s="1287"/>
      <c r="K63" s="1287"/>
      <c r="L63" s="1360" t="s">
        <v>780</v>
      </c>
      <c r="M63" s="1360" t="s">
        <v>780</v>
      </c>
      <c r="N63" s="1360" t="s">
        <v>780</v>
      </c>
      <c r="O63" s="649"/>
      <c r="P63" s="649"/>
      <c r="Q63" s="1381"/>
      <c r="R63" s="1289"/>
      <c r="S63" s="1393"/>
      <c r="T63" s="1393"/>
      <c r="U63" s="1393"/>
      <c r="V63" s="1393"/>
      <c r="W63" s="1393"/>
      <c r="X63" s="1289"/>
      <c r="Y63" s="834" t="s">
        <v>300</v>
      </c>
      <c r="Z63" s="1382">
        <v>1</v>
      </c>
      <c r="AA63" s="666"/>
      <c r="AB63" s="666"/>
      <c r="AC63" s="666"/>
      <c r="AD63" s="584">
        <v>255000</v>
      </c>
      <c r="AE63" s="585">
        <v>255000</v>
      </c>
      <c r="AF63" s="1395"/>
      <c r="AG63" s="1379"/>
      <c r="AH63" s="588">
        <v>255000</v>
      </c>
    </row>
    <row r="64" spans="1:34" x14ac:dyDescent="0.25">
      <c r="A64" s="1397" t="s">
        <v>1516</v>
      </c>
      <c r="B64" s="1332" t="s">
        <v>1517</v>
      </c>
      <c r="C64" s="1341"/>
      <c r="D64" s="1388" t="s">
        <v>1483</v>
      </c>
      <c r="E64" s="1296" t="s">
        <v>1484</v>
      </c>
      <c r="F64" s="1285" t="s">
        <v>1485</v>
      </c>
      <c r="G64" s="1388" t="s">
        <v>1483</v>
      </c>
      <c r="H64" s="1389" t="s">
        <v>1486</v>
      </c>
      <c r="I64" s="1332"/>
      <c r="J64" s="1332"/>
      <c r="K64" s="1332"/>
      <c r="L64" s="818" t="s">
        <v>780</v>
      </c>
      <c r="M64" s="818" t="s">
        <v>780</v>
      </c>
      <c r="N64" s="818" t="s">
        <v>1487</v>
      </c>
      <c r="O64" s="1398"/>
      <c r="P64" s="1398"/>
      <c r="Q64" s="1381"/>
      <c r="R64" s="1277"/>
      <c r="S64" s="834" t="s">
        <v>47</v>
      </c>
      <c r="T64" s="834" t="s">
        <v>13</v>
      </c>
      <c r="U64" s="649" t="s">
        <v>487</v>
      </c>
      <c r="V64" s="1326">
        <v>1</v>
      </c>
      <c r="W64" s="1393"/>
      <c r="X64" s="1277"/>
      <c r="Y64" s="1334"/>
      <c r="Z64" s="1335"/>
      <c r="AA64" s="1335"/>
      <c r="AB64" s="1335"/>
      <c r="AC64" s="1335"/>
      <c r="AD64" s="1336"/>
      <c r="AE64" s="1337">
        <v>3450000</v>
      </c>
      <c r="AF64" s="1337"/>
      <c r="AG64" s="1243"/>
      <c r="AH64" s="1337">
        <v>3450000</v>
      </c>
    </row>
    <row r="65" spans="1:34" ht="25.5" x14ac:dyDescent="0.25">
      <c r="A65" s="652" t="s">
        <v>1518</v>
      </c>
      <c r="B65" s="1287" t="s">
        <v>1519</v>
      </c>
      <c r="C65" s="1287"/>
      <c r="D65" s="580"/>
      <c r="E65" s="580"/>
      <c r="F65" s="580"/>
      <c r="G65" s="580"/>
      <c r="H65" s="1350"/>
      <c r="I65" s="649"/>
      <c r="J65" s="1287"/>
      <c r="K65" s="1287"/>
      <c r="L65" s="1360" t="s">
        <v>780</v>
      </c>
      <c r="M65" s="1360" t="s">
        <v>780</v>
      </c>
      <c r="N65" s="1360" t="s">
        <v>780</v>
      </c>
      <c r="O65" s="649"/>
      <c r="P65" s="649"/>
      <c r="Q65" s="1381"/>
      <c r="R65" s="1289"/>
      <c r="S65" s="1393"/>
      <c r="T65" s="1393"/>
      <c r="U65" s="1393"/>
      <c r="V65" s="1393"/>
      <c r="W65" s="1393"/>
      <c r="X65" s="1289"/>
      <c r="Y65" s="834" t="s">
        <v>300</v>
      </c>
      <c r="Z65" s="1382">
        <v>1</v>
      </c>
      <c r="AA65" s="666"/>
      <c r="AB65" s="666"/>
      <c r="AC65" s="666"/>
      <c r="AD65" s="584">
        <v>210000</v>
      </c>
      <c r="AE65" s="585">
        <v>210000</v>
      </c>
      <c r="AF65" s="1395"/>
      <c r="AG65" s="1379"/>
      <c r="AH65" s="588">
        <v>210000</v>
      </c>
    </row>
    <row r="66" spans="1:34" ht="25.5" x14ac:dyDescent="0.25">
      <c r="A66" s="652" t="s">
        <v>1520</v>
      </c>
      <c r="B66" s="1287" t="s">
        <v>1521</v>
      </c>
      <c r="C66" s="1287"/>
      <c r="D66" s="580"/>
      <c r="E66" s="580"/>
      <c r="F66" s="580"/>
      <c r="G66" s="580"/>
      <c r="H66" s="1350"/>
      <c r="I66" s="649"/>
      <c r="J66" s="1287"/>
      <c r="K66" s="1287"/>
      <c r="L66" s="1360" t="s">
        <v>780</v>
      </c>
      <c r="M66" s="1360" t="s">
        <v>780</v>
      </c>
      <c r="N66" s="1360" t="s">
        <v>780</v>
      </c>
      <c r="O66" s="649"/>
      <c r="P66" s="649"/>
      <c r="Q66" s="1381"/>
      <c r="R66" s="1289"/>
      <c r="S66" s="1393"/>
      <c r="T66" s="1393"/>
      <c r="U66" s="1393"/>
      <c r="V66" s="1393"/>
      <c r="W66" s="1393"/>
      <c r="X66" s="1289"/>
      <c r="Y66" s="834" t="s">
        <v>300</v>
      </c>
      <c r="Z66" s="1382">
        <v>1</v>
      </c>
      <c r="AA66" s="666"/>
      <c r="AB66" s="666"/>
      <c r="AC66" s="666"/>
      <c r="AD66" s="584">
        <v>1560000</v>
      </c>
      <c r="AE66" s="585">
        <v>1560000</v>
      </c>
      <c r="AF66" s="1395"/>
      <c r="AG66" s="1379"/>
      <c r="AH66" s="588">
        <v>1560000</v>
      </c>
    </row>
    <row r="67" spans="1:34" ht="25.5" x14ac:dyDescent="0.25">
      <c r="A67" s="652" t="s">
        <v>1522</v>
      </c>
      <c r="B67" s="1287" t="s">
        <v>1523</v>
      </c>
      <c r="C67" s="1287"/>
      <c r="D67" s="580"/>
      <c r="E67" s="580"/>
      <c r="F67" s="580"/>
      <c r="G67" s="580"/>
      <c r="H67" s="1350"/>
      <c r="I67" s="649"/>
      <c r="J67" s="1287"/>
      <c r="K67" s="1287"/>
      <c r="L67" s="1360" t="s">
        <v>780</v>
      </c>
      <c r="M67" s="1360" t="s">
        <v>780</v>
      </c>
      <c r="N67" s="1360" t="s">
        <v>780</v>
      </c>
      <c r="O67" s="649"/>
      <c r="P67" s="649"/>
      <c r="Q67" s="1381"/>
      <c r="R67" s="1289"/>
      <c r="S67" s="1393"/>
      <c r="T67" s="1393"/>
      <c r="U67" s="1393"/>
      <c r="V67" s="1393"/>
      <c r="W67" s="1393"/>
      <c r="X67" s="1289"/>
      <c r="Y67" s="834" t="s">
        <v>300</v>
      </c>
      <c r="Z67" s="1382">
        <v>1</v>
      </c>
      <c r="AA67" s="666"/>
      <c r="AB67" s="666"/>
      <c r="AC67" s="666"/>
      <c r="AD67" s="584">
        <v>1680000</v>
      </c>
      <c r="AE67" s="585">
        <v>1680000</v>
      </c>
      <c r="AF67" s="1395"/>
      <c r="AG67" s="1379"/>
      <c r="AH67" s="588">
        <v>1680000</v>
      </c>
    </row>
    <row r="68" spans="1:34" x14ac:dyDescent="0.25">
      <c r="A68" s="1397" t="s">
        <v>1524</v>
      </c>
      <c r="B68" s="1332" t="s">
        <v>1525</v>
      </c>
      <c r="C68" s="1332"/>
      <c r="D68" s="1333"/>
      <c r="E68" s="1333"/>
      <c r="F68" s="1333"/>
      <c r="G68" s="1333"/>
      <c r="H68" s="1333"/>
      <c r="I68" s="1332"/>
      <c r="J68" s="1332"/>
      <c r="K68" s="1332"/>
      <c r="L68" s="818" t="s">
        <v>780</v>
      </c>
      <c r="M68" s="818" t="s">
        <v>780</v>
      </c>
      <c r="N68" s="818" t="s">
        <v>1487</v>
      </c>
      <c r="O68" s="1398"/>
      <c r="P68" s="1398"/>
      <c r="Q68" s="1381"/>
      <c r="R68" s="1277"/>
      <c r="S68" s="1325"/>
      <c r="T68" s="1325"/>
      <c r="U68" s="580"/>
      <c r="V68" s="1326"/>
      <c r="W68" s="1393"/>
      <c r="X68" s="1277"/>
      <c r="Y68" s="1334"/>
      <c r="Z68" s="1335"/>
      <c r="AA68" s="1335"/>
      <c r="AB68" s="1335"/>
      <c r="AC68" s="1335"/>
      <c r="AD68" s="1336"/>
      <c r="AE68" s="1337">
        <v>385000</v>
      </c>
      <c r="AF68" s="1337"/>
      <c r="AG68" s="1243"/>
      <c r="AH68" s="1337">
        <v>385000</v>
      </c>
    </row>
    <row r="69" spans="1:34" ht="25.5" x14ac:dyDescent="0.25">
      <c r="A69" s="1400" t="s">
        <v>1526</v>
      </c>
      <c r="B69" s="581" t="s">
        <v>1527</v>
      </c>
      <c r="C69" s="1401"/>
      <c r="D69" s="1284" t="s">
        <v>1086</v>
      </c>
      <c r="E69" s="1284" t="s">
        <v>1086</v>
      </c>
      <c r="F69" s="1285" t="s">
        <v>1382</v>
      </c>
      <c r="G69" s="1284" t="s">
        <v>1086</v>
      </c>
      <c r="H69" s="1286" t="s">
        <v>1375</v>
      </c>
      <c r="I69" s="783"/>
      <c r="J69" s="783"/>
      <c r="K69" s="783"/>
      <c r="L69" s="1360" t="s">
        <v>780</v>
      </c>
      <c r="M69" s="1360" t="s">
        <v>780</v>
      </c>
      <c r="N69" s="1360" t="s">
        <v>780</v>
      </c>
      <c r="O69" s="1394"/>
      <c r="P69" s="1394"/>
      <c r="Q69" s="1381"/>
      <c r="R69" s="1289"/>
      <c r="S69" s="649" t="s">
        <v>153</v>
      </c>
      <c r="T69" s="649" t="s">
        <v>13</v>
      </c>
      <c r="U69" s="649" t="s">
        <v>1382</v>
      </c>
      <c r="V69" s="1326">
        <v>33</v>
      </c>
      <c r="W69" s="664"/>
      <c r="X69" s="1289"/>
      <c r="Y69" s="834" t="s">
        <v>300</v>
      </c>
      <c r="Z69" s="1382">
        <v>1</v>
      </c>
      <c r="AA69" s="1399"/>
      <c r="AB69" s="1335"/>
      <c r="AC69" s="1335"/>
      <c r="AD69" s="584">
        <v>275000</v>
      </c>
      <c r="AE69" s="585">
        <v>275000</v>
      </c>
      <c r="AF69" s="1395"/>
      <c r="AG69" s="1379"/>
      <c r="AH69" s="588">
        <v>275000</v>
      </c>
    </row>
    <row r="70" spans="1:34" ht="25.5" x14ac:dyDescent="0.25">
      <c r="A70" s="1400" t="s">
        <v>1528</v>
      </c>
      <c r="B70" s="581" t="s">
        <v>1529</v>
      </c>
      <c r="C70" s="1401"/>
      <c r="D70" s="1284" t="s">
        <v>1086</v>
      </c>
      <c r="E70" s="1284" t="s">
        <v>1086</v>
      </c>
      <c r="F70" s="1285" t="s">
        <v>1382</v>
      </c>
      <c r="G70" s="1284" t="s">
        <v>1086</v>
      </c>
      <c r="H70" s="1286" t="s">
        <v>1375</v>
      </c>
      <c r="I70" s="783"/>
      <c r="J70" s="783"/>
      <c r="K70" s="783"/>
      <c r="L70" s="1360" t="s">
        <v>780</v>
      </c>
      <c r="M70" s="1360" t="s">
        <v>780</v>
      </c>
      <c r="N70" s="1360" t="s">
        <v>780</v>
      </c>
      <c r="O70" s="1394"/>
      <c r="P70" s="1394"/>
      <c r="Q70" s="1381"/>
      <c r="R70" s="1289"/>
      <c r="S70" s="649" t="s">
        <v>153</v>
      </c>
      <c r="T70" s="649" t="s">
        <v>13</v>
      </c>
      <c r="U70" s="649" t="s">
        <v>1382</v>
      </c>
      <c r="V70" s="1326">
        <v>34</v>
      </c>
      <c r="W70" s="664"/>
      <c r="X70" s="1289"/>
      <c r="Y70" s="834" t="s">
        <v>300</v>
      </c>
      <c r="Z70" s="1382">
        <v>1</v>
      </c>
      <c r="AA70" s="1399"/>
      <c r="AB70" s="1335"/>
      <c r="AC70" s="1335"/>
      <c r="AD70" s="584">
        <v>85000</v>
      </c>
      <c r="AE70" s="585">
        <v>85000</v>
      </c>
      <c r="AF70" s="1395"/>
      <c r="AG70" s="1379"/>
      <c r="AH70" s="588">
        <v>85000</v>
      </c>
    </row>
    <row r="71" spans="1:34" ht="25.5" x14ac:dyDescent="0.25">
      <c r="A71" s="1400" t="s">
        <v>1530</v>
      </c>
      <c r="B71" s="581" t="s">
        <v>1531</v>
      </c>
      <c r="C71" s="1401"/>
      <c r="D71" s="1284" t="s">
        <v>1086</v>
      </c>
      <c r="E71" s="1284" t="s">
        <v>1086</v>
      </c>
      <c r="F71" s="1285" t="s">
        <v>1382</v>
      </c>
      <c r="G71" s="1284" t="s">
        <v>1086</v>
      </c>
      <c r="H71" s="1286" t="s">
        <v>1375</v>
      </c>
      <c r="I71" s="783"/>
      <c r="J71" s="783"/>
      <c r="K71" s="783"/>
      <c r="L71" s="1360" t="s">
        <v>780</v>
      </c>
      <c r="M71" s="1360" t="s">
        <v>780</v>
      </c>
      <c r="N71" s="1360" t="s">
        <v>780</v>
      </c>
      <c r="O71" s="1394"/>
      <c r="P71" s="1394"/>
      <c r="Q71" s="1381"/>
      <c r="R71" s="1289"/>
      <c r="S71" s="649" t="s">
        <v>153</v>
      </c>
      <c r="T71" s="649" t="s">
        <v>13</v>
      </c>
      <c r="U71" s="649" t="s">
        <v>1382</v>
      </c>
      <c r="V71" s="1326">
        <v>35</v>
      </c>
      <c r="W71" s="664"/>
      <c r="X71" s="1289"/>
      <c r="Y71" s="834" t="s">
        <v>300</v>
      </c>
      <c r="Z71" s="1382">
        <v>1</v>
      </c>
      <c r="AA71" s="1399"/>
      <c r="AB71" s="1335"/>
      <c r="AC71" s="1335"/>
      <c r="AD71" s="584">
        <v>25000</v>
      </c>
      <c r="AE71" s="585">
        <v>25000</v>
      </c>
      <c r="AF71" s="1395"/>
      <c r="AG71" s="1379"/>
      <c r="AH71" s="588">
        <v>25000</v>
      </c>
    </row>
    <row r="72" spans="1:34" x14ac:dyDescent="0.25">
      <c r="A72" s="1397" t="s">
        <v>1532</v>
      </c>
      <c r="B72" s="1332" t="s">
        <v>1533</v>
      </c>
      <c r="C72" s="1332"/>
      <c r="D72" s="1333"/>
      <c r="E72" s="1333"/>
      <c r="F72" s="1333"/>
      <c r="G72" s="1333"/>
      <c r="H72" s="1333"/>
      <c r="I72" s="1332"/>
      <c r="J72" s="1332"/>
      <c r="K72" s="1332"/>
      <c r="L72" s="818" t="s">
        <v>780</v>
      </c>
      <c r="M72" s="818" t="s">
        <v>780</v>
      </c>
      <c r="N72" s="818" t="s">
        <v>1487</v>
      </c>
      <c r="O72" s="1398"/>
      <c r="P72" s="1398"/>
      <c r="Q72" s="1381"/>
      <c r="R72" s="1277"/>
      <c r="S72" s="1325"/>
      <c r="T72" s="1325"/>
      <c r="U72" s="580"/>
      <c r="V72" s="1326"/>
      <c r="W72" s="1393"/>
      <c r="X72" s="1277"/>
      <c r="Y72" s="1334"/>
      <c r="Z72" s="1335"/>
      <c r="AA72" s="1335"/>
      <c r="AB72" s="1335"/>
      <c r="AC72" s="1335"/>
      <c r="AD72" s="1336"/>
      <c r="AE72" s="1337">
        <v>1818000</v>
      </c>
      <c r="AF72" s="1337"/>
      <c r="AG72" s="1243"/>
      <c r="AH72" s="1337">
        <v>1818000</v>
      </c>
    </row>
    <row r="73" spans="1:34" ht="25.5" x14ac:dyDescent="0.25">
      <c r="A73" s="1400" t="s">
        <v>1534</v>
      </c>
      <c r="B73" s="581" t="s">
        <v>1535</v>
      </c>
      <c r="C73" s="1402"/>
      <c r="D73" s="1284" t="s">
        <v>1086</v>
      </c>
      <c r="E73" s="1284" t="s">
        <v>1373</v>
      </c>
      <c r="F73" s="1285" t="s">
        <v>1374</v>
      </c>
      <c r="G73" s="1284" t="s">
        <v>1086</v>
      </c>
      <c r="H73" s="1286" t="s">
        <v>1375</v>
      </c>
      <c r="I73" s="783"/>
      <c r="J73" s="783"/>
      <c r="K73" s="783"/>
      <c r="L73" s="1360" t="s">
        <v>780</v>
      </c>
      <c r="M73" s="1360" t="s">
        <v>780</v>
      </c>
      <c r="N73" s="1360" t="s">
        <v>780</v>
      </c>
      <c r="O73" s="1394"/>
      <c r="P73" s="1394"/>
      <c r="Q73" s="1381"/>
      <c r="R73" s="1289"/>
      <c r="S73" s="649" t="s">
        <v>83</v>
      </c>
      <c r="T73" s="649" t="s">
        <v>13</v>
      </c>
      <c r="U73" s="646" t="s">
        <v>682</v>
      </c>
      <c r="V73" s="1326">
        <v>17</v>
      </c>
      <c r="W73" s="664"/>
      <c r="X73" s="1289"/>
      <c r="Y73" s="1334"/>
      <c r="Z73" s="1382">
        <v>1</v>
      </c>
      <c r="AA73" s="1399"/>
      <c r="AB73" s="1335"/>
      <c r="AC73" s="1335"/>
      <c r="AD73" s="584">
        <v>218000</v>
      </c>
      <c r="AE73" s="585">
        <v>218000</v>
      </c>
      <c r="AF73" s="1395"/>
      <c r="AG73" s="1379"/>
      <c r="AH73" s="588">
        <v>218000</v>
      </c>
    </row>
    <row r="74" spans="1:34" ht="38.25" x14ac:dyDescent="0.25">
      <c r="A74" s="1400" t="s">
        <v>1536</v>
      </c>
      <c r="B74" s="581" t="s">
        <v>1537</v>
      </c>
      <c r="C74" s="1402"/>
      <c r="D74" s="1388" t="s">
        <v>1483</v>
      </c>
      <c r="E74" s="1284" t="s">
        <v>1373</v>
      </c>
      <c r="F74" s="1285" t="s">
        <v>1485</v>
      </c>
      <c r="G74" s="1388" t="s">
        <v>1483</v>
      </c>
      <c r="H74" s="1286" t="s">
        <v>1538</v>
      </c>
      <c r="I74" s="783"/>
      <c r="J74" s="783"/>
      <c r="K74" s="783"/>
      <c r="L74" s="1360" t="s">
        <v>780</v>
      </c>
      <c r="M74" s="1360" t="s">
        <v>780</v>
      </c>
      <c r="N74" s="1360" t="s">
        <v>780</v>
      </c>
      <c r="O74" s="1394"/>
      <c r="P74" s="1394"/>
      <c r="Q74" s="1381"/>
      <c r="R74" s="1289"/>
      <c r="S74" s="834" t="s">
        <v>47</v>
      </c>
      <c r="T74" s="834" t="s">
        <v>13</v>
      </c>
      <c r="U74" s="649" t="s">
        <v>487</v>
      </c>
      <c r="V74" s="1326">
        <v>1</v>
      </c>
      <c r="W74" s="664"/>
      <c r="X74" s="1289"/>
      <c r="Y74" s="1334"/>
      <c r="Z74" s="1382">
        <v>1</v>
      </c>
      <c r="AA74" s="1399"/>
      <c r="AB74" s="1335"/>
      <c r="AC74" s="1335"/>
      <c r="AD74" s="584">
        <v>1600000</v>
      </c>
      <c r="AE74" s="585">
        <v>1600000</v>
      </c>
      <c r="AF74" s="1395"/>
      <c r="AG74" s="1379"/>
      <c r="AH74" s="588">
        <v>1600000</v>
      </c>
    </row>
    <row r="75" spans="1:34" ht="25.5" x14ac:dyDescent="0.25">
      <c r="A75" s="1400" t="s">
        <v>1539</v>
      </c>
      <c r="B75" s="581" t="s">
        <v>1540</v>
      </c>
      <c r="C75" s="1402"/>
      <c r="D75" s="1388" t="s">
        <v>1483</v>
      </c>
      <c r="E75" s="1284" t="s">
        <v>1086</v>
      </c>
      <c r="F75" s="1285" t="s">
        <v>1485</v>
      </c>
      <c r="G75" s="1388" t="s">
        <v>1483</v>
      </c>
      <c r="H75" s="1286" t="s">
        <v>1538</v>
      </c>
      <c r="I75" s="783"/>
      <c r="J75" s="783"/>
      <c r="K75" s="783"/>
      <c r="L75" s="1360" t="s">
        <v>780</v>
      </c>
      <c r="M75" s="1360" t="s">
        <v>780</v>
      </c>
      <c r="N75" s="1360" t="s">
        <v>780</v>
      </c>
      <c r="O75" s="1394"/>
      <c r="P75" s="1394"/>
      <c r="Q75" s="1381"/>
      <c r="R75" s="1289"/>
      <c r="S75" s="664"/>
      <c r="T75" s="664"/>
      <c r="U75" s="643"/>
      <c r="V75" s="1326"/>
      <c r="W75" s="664"/>
      <c r="X75" s="1289"/>
      <c r="Y75" s="1334"/>
      <c r="Z75" s="1382">
        <v>1</v>
      </c>
      <c r="AA75" s="1399"/>
      <c r="AB75" s="1335"/>
      <c r="AC75" s="1335"/>
      <c r="AD75" s="584" t="s">
        <v>274</v>
      </c>
      <c r="AE75" s="585" t="s">
        <v>274</v>
      </c>
      <c r="AF75" s="1395"/>
      <c r="AG75" s="1379"/>
      <c r="AH75" s="588"/>
    </row>
    <row r="76" spans="1:34" x14ac:dyDescent="0.25">
      <c r="A76" s="652"/>
      <c r="B76" s="581"/>
      <c r="C76" s="733"/>
      <c r="D76" s="722"/>
      <c r="E76" s="722"/>
      <c r="F76" s="722"/>
      <c r="G76" s="722"/>
      <c r="H76" s="835"/>
      <c r="I76" s="783"/>
      <c r="J76" s="783"/>
      <c r="K76" s="783"/>
      <c r="L76" s="1394"/>
      <c r="M76" s="1394"/>
      <c r="N76" s="1394"/>
      <c r="O76" s="1394"/>
      <c r="P76" s="1394"/>
      <c r="Q76" s="1381"/>
      <c r="R76" s="1289"/>
      <c r="S76" s="664"/>
      <c r="T76" s="664"/>
      <c r="U76" s="643"/>
      <c r="V76" s="1326"/>
      <c r="W76" s="1393"/>
      <c r="X76" s="1289"/>
      <c r="Y76" s="1334"/>
      <c r="Z76" s="1382"/>
      <c r="AA76" s="1399"/>
      <c r="AB76" s="1335"/>
      <c r="AC76" s="1335"/>
      <c r="AD76" s="584"/>
      <c r="AE76" s="585"/>
      <c r="AF76" s="1395"/>
      <c r="AG76" s="1379"/>
      <c r="AH76" s="588"/>
    </row>
    <row r="77" spans="1:34" ht="25.5" x14ac:dyDescent="0.25">
      <c r="A77" s="1272" t="s">
        <v>1541</v>
      </c>
      <c r="B77" s="1273" t="s">
        <v>1542</v>
      </c>
      <c r="C77" s="1273" t="s">
        <v>41</v>
      </c>
      <c r="D77" s="1274"/>
      <c r="E77" s="1274"/>
      <c r="F77" s="1274"/>
      <c r="G77" s="1274"/>
      <c r="H77" s="1274"/>
      <c r="I77" s="783"/>
      <c r="J77" s="1275" t="s">
        <v>1543</v>
      </c>
      <c r="K77" s="1275"/>
      <c r="L77" s="1276"/>
      <c r="M77" s="1276"/>
      <c r="N77" s="1276"/>
      <c r="O77" s="1276"/>
      <c r="P77" s="1276">
        <v>3</v>
      </c>
      <c r="Q77" s="1276">
        <v>3</v>
      </c>
      <c r="R77" s="1277"/>
      <c r="S77" s="1278"/>
      <c r="T77" s="1279"/>
      <c r="U77" s="1279"/>
      <c r="V77" s="1278"/>
      <c r="W77" s="1279"/>
      <c r="X77" s="1277"/>
      <c r="Y77" s="1273"/>
      <c r="Z77" s="1280"/>
      <c r="AA77" s="1280"/>
      <c r="AB77" s="1280"/>
      <c r="AC77" s="1280"/>
      <c r="AD77" s="1281"/>
      <c r="AE77" s="1281">
        <v>559000</v>
      </c>
      <c r="AF77" s="1281"/>
      <c r="AG77" s="1243"/>
      <c r="AH77" s="1281">
        <v>559000</v>
      </c>
    </row>
    <row r="78" spans="1:34" ht="25.5" x14ac:dyDescent="0.25">
      <c r="A78" s="652" t="s">
        <v>1544</v>
      </c>
      <c r="B78" s="581" t="s">
        <v>1545</v>
      </c>
      <c r="C78" s="1403"/>
      <c r="D78" s="1284" t="s">
        <v>1086</v>
      </c>
      <c r="E78" s="1284" t="s">
        <v>1373</v>
      </c>
      <c r="F78" s="1285" t="s">
        <v>1374</v>
      </c>
      <c r="G78" s="1284" t="s">
        <v>1086</v>
      </c>
      <c r="H78" s="1286" t="s">
        <v>1375</v>
      </c>
      <c r="I78" s="783"/>
      <c r="J78" s="783"/>
      <c r="K78" s="783"/>
      <c r="L78" s="1394"/>
      <c r="M78" s="1394" t="s">
        <v>780</v>
      </c>
      <c r="N78" s="1394" t="s">
        <v>780</v>
      </c>
      <c r="O78" s="1394" t="s">
        <v>780</v>
      </c>
      <c r="P78" s="1394" t="s">
        <v>780</v>
      </c>
      <c r="Q78" s="1404"/>
      <c r="R78" s="1289"/>
      <c r="S78" s="649" t="s">
        <v>83</v>
      </c>
      <c r="T78" s="580" t="s">
        <v>13</v>
      </c>
      <c r="U78" s="643" t="s">
        <v>682</v>
      </c>
      <c r="V78" s="1326">
        <v>17</v>
      </c>
      <c r="W78" s="664"/>
      <c r="X78" s="1289"/>
      <c r="Y78" s="1334"/>
      <c r="Z78" s="1382">
        <v>1</v>
      </c>
      <c r="AA78" s="1399"/>
      <c r="AB78" s="1335"/>
      <c r="AC78" s="1335"/>
      <c r="AD78" s="584">
        <v>80000</v>
      </c>
      <c r="AE78" s="585">
        <v>80000</v>
      </c>
      <c r="AF78" s="1395"/>
      <c r="AG78" s="1379"/>
      <c r="AH78" s="588">
        <v>80000</v>
      </c>
    </row>
    <row r="79" spans="1:34" ht="25.5" x14ac:dyDescent="0.25">
      <c r="A79" s="652" t="s">
        <v>1546</v>
      </c>
      <c r="B79" s="581" t="s">
        <v>1547</v>
      </c>
      <c r="C79" s="1403"/>
      <c r="D79" s="1284" t="s">
        <v>1086</v>
      </c>
      <c r="E79" s="1284" t="s">
        <v>1373</v>
      </c>
      <c r="F79" s="1285" t="s">
        <v>1374</v>
      </c>
      <c r="G79" s="1284" t="s">
        <v>1086</v>
      </c>
      <c r="H79" s="1286" t="s">
        <v>1375</v>
      </c>
      <c r="I79" s="783"/>
      <c r="J79" s="783"/>
      <c r="K79" s="783"/>
      <c r="L79" s="1394"/>
      <c r="M79" s="1394" t="s">
        <v>780</v>
      </c>
      <c r="N79" s="1394" t="s">
        <v>780</v>
      </c>
      <c r="O79" s="1394" t="s">
        <v>780</v>
      </c>
      <c r="P79" s="1394" t="s">
        <v>780</v>
      </c>
      <c r="Q79" s="1404"/>
      <c r="R79" s="1289"/>
      <c r="S79" s="649" t="s">
        <v>83</v>
      </c>
      <c r="T79" s="580" t="s">
        <v>13</v>
      </c>
      <c r="U79" s="643" t="s">
        <v>682</v>
      </c>
      <c r="V79" s="1326">
        <v>17</v>
      </c>
      <c r="W79" s="664"/>
      <c r="X79" s="1289"/>
      <c r="Y79" s="1334"/>
      <c r="Z79" s="1382">
        <v>1</v>
      </c>
      <c r="AA79" s="1399"/>
      <c r="AB79" s="1335"/>
      <c r="AC79" s="1335"/>
      <c r="AD79" s="584">
        <v>55000</v>
      </c>
      <c r="AE79" s="585">
        <v>55000</v>
      </c>
      <c r="AF79" s="1395"/>
      <c r="AG79" s="1379"/>
      <c r="AH79" s="588">
        <v>55000</v>
      </c>
    </row>
    <row r="80" spans="1:34" ht="25.5" x14ac:dyDescent="0.25">
      <c r="A80" s="652" t="s">
        <v>1548</v>
      </c>
      <c r="B80" s="581" t="s">
        <v>1549</v>
      </c>
      <c r="C80" s="1403"/>
      <c r="D80" s="1284" t="s">
        <v>1086</v>
      </c>
      <c r="E80" s="1284" t="s">
        <v>1373</v>
      </c>
      <c r="F80" s="1285" t="s">
        <v>1374</v>
      </c>
      <c r="G80" s="1284" t="s">
        <v>1086</v>
      </c>
      <c r="H80" s="1286" t="s">
        <v>1375</v>
      </c>
      <c r="I80" s="783"/>
      <c r="J80" s="783"/>
      <c r="K80" s="783"/>
      <c r="L80" s="1394"/>
      <c r="M80" s="1394" t="s">
        <v>780</v>
      </c>
      <c r="N80" s="1394" t="s">
        <v>780</v>
      </c>
      <c r="O80" s="1394" t="s">
        <v>780</v>
      </c>
      <c r="P80" s="1394" t="s">
        <v>780</v>
      </c>
      <c r="Q80" s="1404"/>
      <c r="R80" s="1289"/>
      <c r="S80" s="649" t="s">
        <v>83</v>
      </c>
      <c r="T80" s="580" t="s">
        <v>13</v>
      </c>
      <c r="U80" s="643" t="s">
        <v>682</v>
      </c>
      <c r="V80" s="1326">
        <v>17</v>
      </c>
      <c r="W80" s="664"/>
      <c r="X80" s="1289"/>
      <c r="Y80" s="1334"/>
      <c r="Z80" s="1382">
        <v>1</v>
      </c>
      <c r="AA80" s="1399"/>
      <c r="AB80" s="1335"/>
      <c r="AC80" s="1335"/>
      <c r="AD80" s="584">
        <v>60000</v>
      </c>
      <c r="AE80" s="585">
        <v>60000</v>
      </c>
      <c r="AF80" s="1395"/>
      <c r="AG80" s="1379"/>
      <c r="AH80" s="588">
        <v>60000</v>
      </c>
    </row>
    <row r="81" spans="1:34" ht="25.5" x14ac:dyDescent="0.25">
      <c r="A81" s="652" t="s">
        <v>1550</v>
      </c>
      <c r="B81" s="581" t="s">
        <v>1551</v>
      </c>
      <c r="C81" s="1403"/>
      <c r="D81" s="1284" t="s">
        <v>1086</v>
      </c>
      <c r="E81" s="1284" t="s">
        <v>1373</v>
      </c>
      <c r="F81" s="1285" t="s">
        <v>1374</v>
      </c>
      <c r="G81" s="1284" t="s">
        <v>1086</v>
      </c>
      <c r="H81" s="1286" t="s">
        <v>1375</v>
      </c>
      <c r="I81" s="783"/>
      <c r="J81" s="783"/>
      <c r="K81" s="783"/>
      <c r="L81" s="1394"/>
      <c r="M81" s="1394" t="s">
        <v>780</v>
      </c>
      <c r="N81" s="1394" t="s">
        <v>780</v>
      </c>
      <c r="O81" s="1394" t="s">
        <v>780</v>
      </c>
      <c r="P81" s="1394" t="s">
        <v>780</v>
      </c>
      <c r="Q81" s="1404"/>
      <c r="R81" s="1289"/>
      <c r="S81" s="649" t="s">
        <v>83</v>
      </c>
      <c r="T81" s="580" t="s">
        <v>13</v>
      </c>
      <c r="U81" s="643" t="s">
        <v>682</v>
      </c>
      <c r="V81" s="1326">
        <v>17</v>
      </c>
      <c r="W81" s="664"/>
      <c r="X81" s="1289"/>
      <c r="Y81" s="1334"/>
      <c r="Z81" s="1382">
        <v>1</v>
      </c>
      <c r="AA81" s="1399"/>
      <c r="AB81" s="1335"/>
      <c r="AC81" s="1335"/>
      <c r="AD81" s="584">
        <v>65000</v>
      </c>
      <c r="AE81" s="585">
        <v>65000</v>
      </c>
      <c r="AF81" s="1395"/>
      <c r="AG81" s="1379"/>
      <c r="AH81" s="588">
        <v>65000</v>
      </c>
    </row>
    <row r="82" spans="1:34" x14ac:dyDescent="0.25">
      <c r="A82" s="1370" t="s">
        <v>1552</v>
      </c>
      <c r="B82" s="1398" t="s">
        <v>1553</v>
      </c>
      <c r="C82" s="1405"/>
      <c r="D82" s="818"/>
      <c r="E82" s="818"/>
      <c r="F82" s="818"/>
      <c r="G82" s="818"/>
      <c r="H82" s="835"/>
      <c r="I82" s="783"/>
      <c r="J82" s="783"/>
      <c r="K82" s="783"/>
      <c r="L82" s="1406"/>
      <c r="M82" s="1406"/>
      <c r="N82" s="1406" t="s">
        <v>780</v>
      </c>
      <c r="O82" s="1406" t="s">
        <v>780</v>
      </c>
      <c r="P82" s="1406"/>
      <c r="Q82" s="1407"/>
      <c r="R82" s="1277"/>
      <c r="S82" s="649"/>
      <c r="T82" s="664"/>
      <c r="U82" s="643"/>
      <c r="V82" s="1326"/>
      <c r="W82" s="664"/>
      <c r="X82" s="1277"/>
      <c r="Y82" s="1334"/>
      <c r="Z82" s="1376"/>
      <c r="AA82" s="1399"/>
      <c r="AB82" s="1335"/>
      <c r="AC82" s="1335"/>
      <c r="AD82" s="1336"/>
      <c r="AE82" s="1408">
        <v>167000</v>
      </c>
      <c r="AF82" s="1409"/>
      <c r="AG82" s="1379"/>
      <c r="AH82" s="1408">
        <v>167000</v>
      </c>
    </row>
    <row r="83" spans="1:34" ht="25.5" x14ac:dyDescent="0.25">
      <c r="A83" s="652" t="s">
        <v>1554</v>
      </c>
      <c r="B83" s="581" t="s">
        <v>1555</v>
      </c>
      <c r="C83" s="1410"/>
      <c r="D83" s="1284" t="s">
        <v>1086</v>
      </c>
      <c r="E83" s="1284" t="s">
        <v>1373</v>
      </c>
      <c r="F83" s="1285"/>
      <c r="G83" s="1284" t="s">
        <v>1086</v>
      </c>
      <c r="H83" s="1286" t="s">
        <v>1375</v>
      </c>
      <c r="I83" s="783"/>
      <c r="J83" s="783"/>
      <c r="K83" s="783"/>
      <c r="L83" s="1394"/>
      <c r="M83" s="1394"/>
      <c r="N83" s="1394" t="s">
        <v>780</v>
      </c>
      <c r="O83" s="1394" t="s">
        <v>780</v>
      </c>
      <c r="P83" s="1394"/>
      <c r="Q83" s="580"/>
      <c r="R83" s="1289"/>
      <c r="S83" s="649" t="s">
        <v>733</v>
      </c>
      <c r="T83" s="580"/>
      <c r="U83" s="643"/>
      <c r="V83" s="1326"/>
      <c r="W83" s="664"/>
      <c r="X83" s="1289"/>
      <c r="Y83" s="1334"/>
      <c r="Z83" s="1382">
        <v>1</v>
      </c>
      <c r="AA83" s="1399"/>
      <c r="AB83" s="1335"/>
      <c r="AC83" s="1335"/>
      <c r="AD83" s="584">
        <v>65000</v>
      </c>
      <c r="AE83" s="585">
        <v>65000</v>
      </c>
      <c r="AF83" s="1395"/>
      <c r="AG83" s="1379"/>
      <c r="AH83" s="588">
        <v>65000</v>
      </c>
    </row>
    <row r="84" spans="1:34" ht="25.5" x14ac:dyDescent="0.25">
      <c r="A84" s="652" t="s">
        <v>1556</v>
      </c>
      <c r="B84" s="581" t="s">
        <v>1557</v>
      </c>
      <c r="C84" s="1402"/>
      <c r="D84" s="1284" t="s">
        <v>1086</v>
      </c>
      <c r="E84" s="1284" t="s">
        <v>1373</v>
      </c>
      <c r="F84" s="1285"/>
      <c r="G84" s="1284" t="s">
        <v>1086</v>
      </c>
      <c r="H84" s="1286" t="s">
        <v>1375</v>
      </c>
      <c r="I84" s="783"/>
      <c r="J84" s="783"/>
      <c r="K84" s="783"/>
      <c r="L84" s="1394"/>
      <c r="M84" s="1394"/>
      <c r="N84" s="1394" t="s">
        <v>780</v>
      </c>
      <c r="O84" s="1394" t="s">
        <v>780</v>
      </c>
      <c r="P84" s="1394"/>
      <c r="Q84" s="580"/>
      <c r="R84" s="1289"/>
      <c r="S84" s="649" t="s">
        <v>733</v>
      </c>
      <c r="T84" s="580"/>
      <c r="U84" s="643"/>
      <c r="V84" s="1326"/>
      <c r="W84" s="664"/>
      <c r="X84" s="1289"/>
      <c r="Y84" s="634" t="s">
        <v>1558</v>
      </c>
      <c r="Z84" s="1382">
        <v>6</v>
      </c>
      <c r="AA84" s="1383">
        <v>12</v>
      </c>
      <c r="AB84" s="1335"/>
      <c r="AC84" s="1335"/>
      <c r="AD84" s="584">
        <v>1416.6666666666667</v>
      </c>
      <c r="AE84" s="585">
        <v>102000</v>
      </c>
      <c r="AF84" s="1395"/>
      <c r="AG84" s="1379"/>
      <c r="AH84" s="588">
        <v>102000</v>
      </c>
    </row>
    <row r="85" spans="1:34" ht="25.5" x14ac:dyDescent="0.25">
      <c r="A85" s="1370" t="s">
        <v>1559</v>
      </c>
      <c r="B85" s="1398" t="s">
        <v>1560</v>
      </c>
      <c r="C85" s="1411"/>
      <c r="D85" s="1286" t="s">
        <v>1375</v>
      </c>
      <c r="E85" s="1284" t="s">
        <v>1373</v>
      </c>
      <c r="F85" s="1285" t="s">
        <v>1561</v>
      </c>
      <c r="G85" s="1284" t="s">
        <v>1086</v>
      </c>
      <c r="H85" s="1286" t="s">
        <v>1375</v>
      </c>
      <c r="I85" s="783"/>
      <c r="J85" s="783"/>
      <c r="K85" s="783"/>
      <c r="L85" s="1406"/>
      <c r="M85" s="1406"/>
      <c r="N85" s="1406" t="s">
        <v>780</v>
      </c>
      <c r="O85" s="1406" t="s">
        <v>780</v>
      </c>
      <c r="P85" s="1406" t="s">
        <v>780</v>
      </c>
      <c r="Q85" s="1407"/>
      <c r="R85" s="1277"/>
      <c r="S85" s="1362" t="s">
        <v>1465</v>
      </c>
      <c r="T85" s="580"/>
      <c r="U85" s="1412"/>
      <c r="V85" s="640"/>
      <c r="W85" s="646"/>
      <c r="X85" s="1277"/>
      <c r="Y85" s="1334"/>
      <c r="Z85" s="1413"/>
      <c r="AA85" s="1399"/>
      <c r="AB85" s="1335"/>
      <c r="AC85" s="1335"/>
      <c r="AD85" s="1414"/>
      <c r="AE85" s="1415">
        <v>132000</v>
      </c>
      <c r="AF85" s="1416"/>
      <c r="AG85" s="1379"/>
      <c r="AH85" s="1415">
        <v>132000</v>
      </c>
    </row>
    <row r="86" spans="1:34" ht="25.5" x14ac:dyDescent="0.25">
      <c r="A86" s="652" t="s">
        <v>1562</v>
      </c>
      <c r="B86" s="649" t="s">
        <v>1563</v>
      </c>
      <c r="C86" s="1417"/>
      <c r="D86" s="580"/>
      <c r="E86" s="580"/>
      <c r="F86" s="580"/>
      <c r="G86" s="580"/>
      <c r="H86" s="580"/>
      <c r="I86" s="649"/>
      <c r="J86" s="1418"/>
      <c r="K86" s="1418"/>
      <c r="L86" s="1394"/>
      <c r="M86" s="1394"/>
      <c r="N86" s="1394" t="s">
        <v>780</v>
      </c>
      <c r="O86" s="1394" t="s">
        <v>780</v>
      </c>
      <c r="P86" s="1394" t="s">
        <v>780</v>
      </c>
      <c r="Q86" s="580"/>
      <c r="R86" s="1289"/>
      <c r="S86" s="649"/>
      <c r="T86" s="580"/>
      <c r="U86" s="643"/>
      <c r="V86" s="1326"/>
      <c r="W86" s="1393"/>
      <c r="X86" s="1289"/>
      <c r="Y86" s="834" t="s">
        <v>1468</v>
      </c>
      <c r="Z86" s="1382">
        <v>1</v>
      </c>
      <c r="AA86" s="1383">
        <v>12</v>
      </c>
      <c r="AB86" s="666"/>
      <c r="AC86" s="666"/>
      <c r="AD86" s="584">
        <v>3500</v>
      </c>
      <c r="AE86" s="585">
        <v>42000</v>
      </c>
      <c r="AF86" s="1395"/>
      <c r="AG86" s="1379"/>
      <c r="AH86" s="588">
        <v>42000</v>
      </c>
    </row>
    <row r="87" spans="1:34" ht="25.5" x14ac:dyDescent="0.25">
      <c r="A87" s="652" t="s">
        <v>1564</v>
      </c>
      <c r="B87" s="649" t="s">
        <v>1565</v>
      </c>
      <c r="C87" s="1417"/>
      <c r="D87" s="580"/>
      <c r="E87" s="580"/>
      <c r="F87" s="580"/>
      <c r="G87" s="580"/>
      <c r="H87" s="580"/>
      <c r="I87" s="649"/>
      <c r="J87" s="1418"/>
      <c r="K87" s="1418"/>
      <c r="L87" s="1394"/>
      <c r="M87" s="1394"/>
      <c r="N87" s="1394" t="s">
        <v>780</v>
      </c>
      <c r="O87" s="1394" t="s">
        <v>780</v>
      </c>
      <c r="P87" s="1394" t="s">
        <v>780</v>
      </c>
      <c r="Q87" s="580"/>
      <c r="R87" s="1289"/>
      <c r="S87" s="649"/>
      <c r="T87" s="580"/>
      <c r="U87" s="643"/>
      <c r="V87" s="1326"/>
      <c r="W87" s="664"/>
      <c r="X87" s="1289"/>
      <c r="Y87" s="834" t="s">
        <v>1468</v>
      </c>
      <c r="Z87" s="1382">
        <v>1</v>
      </c>
      <c r="AA87" s="1383">
        <v>12</v>
      </c>
      <c r="AB87" s="666"/>
      <c r="AC87" s="666"/>
      <c r="AD87" s="584">
        <v>2500</v>
      </c>
      <c r="AE87" s="585">
        <v>30000</v>
      </c>
      <c r="AF87" s="1395"/>
      <c r="AG87" s="1379"/>
      <c r="AH87" s="588">
        <v>30000</v>
      </c>
    </row>
    <row r="88" spans="1:34" x14ac:dyDescent="0.25">
      <c r="A88" s="652" t="s">
        <v>1566</v>
      </c>
      <c r="B88" s="649" t="s">
        <v>1567</v>
      </c>
      <c r="C88" s="1417"/>
      <c r="D88" s="580"/>
      <c r="E88" s="580"/>
      <c r="F88" s="580"/>
      <c r="G88" s="580"/>
      <c r="H88" s="580"/>
      <c r="I88" s="649"/>
      <c r="J88" s="1418"/>
      <c r="K88" s="1418"/>
      <c r="L88" s="1419"/>
      <c r="M88" s="1419"/>
      <c r="N88" s="1394" t="s">
        <v>780</v>
      </c>
      <c r="O88" s="1394" t="s">
        <v>780</v>
      </c>
      <c r="P88" s="1394" t="s">
        <v>780</v>
      </c>
      <c r="Q88" s="664"/>
      <c r="R88" s="1289"/>
      <c r="S88" s="649"/>
      <c r="T88" s="580"/>
      <c r="U88" s="643"/>
      <c r="V88" s="1326"/>
      <c r="W88" s="664"/>
      <c r="X88" s="1289"/>
      <c r="Y88" s="834"/>
      <c r="Z88" s="1382">
        <v>1</v>
      </c>
      <c r="AA88" s="1383">
        <v>12</v>
      </c>
      <c r="AB88" s="666"/>
      <c r="AC88" s="666"/>
      <c r="AD88" s="584">
        <v>2500</v>
      </c>
      <c r="AE88" s="585">
        <v>30000</v>
      </c>
      <c r="AF88" s="1395"/>
      <c r="AG88" s="1379"/>
      <c r="AH88" s="588">
        <v>30000</v>
      </c>
    </row>
    <row r="89" spans="1:34" x14ac:dyDescent="0.25">
      <c r="A89" s="652" t="s">
        <v>1568</v>
      </c>
      <c r="B89" s="649" t="s">
        <v>1569</v>
      </c>
      <c r="C89" s="1417"/>
      <c r="D89" s="580"/>
      <c r="E89" s="580"/>
      <c r="F89" s="580"/>
      <c r="G89" s="580"/>
      <c r="H89" s="580"/>
      <c r="I89" s="649"/>
      <c r="J89" s="1418"/>
      <c r="K89" s="1418"/>
      <c r="L89" s="1419"/>
      <c r="M89" s="1419"/>
      <c r="N89" s="1394" t="s">
        <v>780</v>
      </c>
      <c r="O89" s="1394" t="s">
        <v>780</v>
      </c>
      <c r="P89" s="1394" t="s">
        <v>780</v>
      </c>
      <c r="Q89" s="664"/>
      <c r="R89" s="1289"/>
      <c r="S89" s="649"/>
      <c r="T89" s="580"/>
      <c r="U89" s="643"/>
      <c r="V89" s="1326"/>
      <c r="W89" s="664"/>
      <c r="X89" s="1289"/>
      <c r="Y89" s="834"/>
      <c r="Z89" s="1382">
        <v>1</v>
      </c>
      <c r="AA89" s="1383">
        <v>12</v>
      </c>
      <c r="AB89" s="666"/>
      <c r="AC89" s="666"/>
      <c r="AD89" s="584">
        <v>2500</v>
      </c>
      <c r="AE89" s="585">
        <v>30000</v>
      </c>
      <c r="AF89" s="1395"/>
      <c r="AG89" s="1379"/>
      <c r="AH89" s="588">
        <v>30000</v>
      </c>
    </row>
    <row r="90" spans="1:34" ht="25.5" x14ac:dyDescent="0.25">
      <c r="A90" s="1351" t="s">
        <v>1570</v>
      </c>
      <c r="B90" s="1352" t="s">
        <v>1571</v>
      </c>
      <c r="C90" s="1352"/>
      <c r="D90" s="1352"/>
      <c r="E90" s="1352"/>
      <c r="F90" s="1352"/>
      <c r="G90" s="1352"/>
      <c r="H90" s="1352"/>
      <c r="I90" s="1254"/>
      <c r="J90" s="1352"/>
      <c r="K90" s="1352"/>
      <c r="L90" s="1352"/>
      <c r="M90" s="1352"/>
      <c r="N90" s="1352"/>
      <c r="O90" s="1352"/>
      <c r="P90" s="1352"/>
      <c r="Q90" s="1352"/>
      <c r="R90" s="1255"/>
      <c r="S90" s="1354"/>
      <c r="T90" s="1354"/>
      <c r="U90" s="1354"/>
      <c r="V90" s="1354"/>
      <c r="W90" s="1354"/>
      <c r="X90" s="1255"/>
      <c r="Y90" s="1352"/>
      <c r="Z90" s="1352"/>
      <c r="AA90" s="1352"/>
      <c r="AB90" s="1352"/>
      <c r="AC90" s="1352"/>
      <c r="AD90" s="1352"/>
      <c r="AE90" s="1420">
        <v>29975000.225000001</v>
      </c>
      <c r="AF90" s="1352"/>
      <c r="AG90" s="1421"/>
      <c r="AH90" s="1420">
        <v>21925000.300000001</v>
      </c>
    </row>
    <row r="91" spans="1:34" ht="25.5" x14ac:dyDescent="0.25">
      <c r="A91" s="1272" t="s">
        <v>1572</v>
      </c>
      <c r="B91" s="1273" t="s">
        <v>1573</v>
      </c>
      <c r="C91" s="1273" t="s">
        <v>1574</v>
      </c>
      <c r="D91" s="1273"/>
      <c r="E91" s="1273"/>
      <c r="F91" s="1273"/>
      <c r="G91" s="1273"/>
      <c r="H91" s="1273"/>
      <c r="I91" s="783"/>
      <c r="J91" s="1275" t="s">
        <v>1480</v>
      </c>
      <c r="K91" s="1422"/>
      <c r="L91" s="1276"/>
      <c r="M91" s="1276">
        <v>1</v>
      </c>
      <c r="N91" s="1276"/>
      <c r="O91" s="1276"/>
      <c r="P91" s="1276"/>
      <c r="Q91" s="1276">
        <v>1</v>
      </c>
      <c r="R91" s="1277"/>
      <c r="S91" s="1278"/>
      <c r="T91" s="1278"/>
      <c r="U91" s="1278"/>
      <c r="V91" s="1278"/>
      <c r="W91" s="1278"/>
      <c r="X91" s="1277"/>
      <c r="Y91" s="1273"/>
      <c r="Z91" s="1273"/>
      <c r="AA91" s="1273"/>
      <c r="AB91" s="1273"/>
      <c r="AC91" s="1273"/>
      <c r="AD91" s="1281"/>
      <c r="AE91" s="1281">
        <v>2000000</v>
      </c>
      <c r="AF91" s="1281"/>
      <c r="AG91" s="1423"/>
      <c r="AH91" s="1347">
        <v>2000000</v>
      </c>
    </row>
    <row r="92" spans="1:34" ht="25.5" x14ac:dyDescent="0.25">
      <c r="A92" s="652" t="s">
        <v>1575</v>
      </c>
      <c r="B92" s="1359" t="s">
        <v>1576</v>
      </c>
      <c r="C92" s="1424"/>
      <c r="D92" s="1425" t="s">
        <v>1577</v>
      </c>
      <c r="E92" s="1284" t="s">
        <v>1373</v>
      </c>
      <c r="F92" s="1285" t="s">
        <v>1374</v>
      </c>
      <c r="G92" s="1284" t="s">
        <v>1086</v>
      </c>
      <c r="H92" s="1286" t="s">
        <v>1375</v>
      </c>
      <c r="I92" s="649"/>
      <c r="J92" s="1307"/>
      <c r="K92" s="722" t="s">
        <v>780</v>
      </c>
      <c r="L92" s="722" t="s">
        <v>780</v>
      </c>
      <c r="M92" s="1288"/>
      <c r="N92" s="1288"/>
      <c r="O92" s="1288"/>
      <c r="P92" s="1288"/>
      <c r="Q92" s="580"/>
      <c r="R92" s="1289"/>
      <c r="S92" s="649" t="s">
        <v>83</v>
      </c>
      <c r="T92" s="1426" t="s">
        <v>13</v>
      </c>
      <c r="U92" s="1426" t="s">
        <v>682</v>
      </c>
      <c r="V92" s="1311">
        <v>18</v>
      </c>
      <c r="W92" s="1426"/>
      <c r="X92" s="1289"/>
      <c r="Y92" s="582" t="s">
        <v>300</v>
      </c>
      <c r="Z92" s="1427">
        <v>1</v>
      </c>
      <c r="AA92" s="1427"/>
      <c r="AB92" s="1427"/>
      <c r="AC92" s="1427"/>
      <c r="AD92" s="1428">
        <v>400000</v>
      </c>
      <c r="AE92" s="1301">
        <v>400000</v>
      </c>
      <c r="AF92" s="1429"/>
      <c r="AG92" s="1430"/>
      <c r="AH92" s="1301">
        <v>400000</v>
      </c>
    </row>
    <row r="93" spans="1:34" ht="25.5" x14ac:dyDescent="0.25">
      <c r="A93" s="652" t="s">
        <v>1578</v>
      </c>
      <c r="B93" s="1359" t="s">
        <v>1579</v>
      </c>
      <c r="C93" s="1424"/>
      <c r="D93" s="1425" t="s">
        <v>1580</v>
      </c>
      <c r="E93" s="1284" t="s">
        <v>1373</v>
      </c>
      <c r="F93" s="1285" t="s">
        <v>1581</v>
      </c>
      <c r="G93" s="1284" t="s">
        <v>1086</v>
      </c>
      <c r="H93" s="1286" t="s">
        <v>1375</v>
      </c>
      <c r="I93" s="649"/>
      <c r="J93" s="1282"/>
      <c r="K93" s="1297"/>
      <c r="L93" s="722" t="s">
        <v>780</v>
      </c>
      <c r="M93" s="1288"/>
      <c r="N93" s="1288"/>
      <c r="O93" s="1288"/>
      <c r="P93" s="1288"/>
      <c r="Q93" s="580"/>
      <c r="R93" s="1289"/>
      <c r="S93" s="581" t="s">
        <v>141</v>
      </c>
      <c r="T93" s="1426" t="s">
        <v>13</v>
      </c>
      <c r="U93" s="1426" t="s">
        <v>487</v>
      </c>
      <c r="V93" s="1311">
        <v>3</v>
      </c>
      <c r="W93" s="1426"/>
      <c r="X93" s="1289"/>
      <c r="Y93" s="582" t="s">
        <v>300</v>
      </c>
      <c r="Z93" s="1427">
        <v>1</v>
      </c>
      <c r="AA93" s="1427"/>
      <c r="AB93" s="1427"/>
      <c r="AC93" s="1427"/>
      <c r="AD93" s="1428">
        <v>1600000</v>
      </c>
      <c r="AE93" s="1301">
        <v>1600000</v>
      </c>
      <c r="AF93" s="1429"/>
      <c r="AG93" s="1430"/>
      <c r="AH93" s="1301">
        <v>1600000</v>
      </c>
    </row>
    <row r="94" spans="1:34" x14ac:dyDescent="0.25">
      <c r="A94" s="1272" t="s">
        <v>1582</v>
      </c>
      <c r="B94" s="1273" t="s">
        <v>1583</v>
      </c>
      <c r="C94" s="1273" t="s">
        <v>41</v>
      </c>
      <c r="D94" s="1273"/>
      <c r="E94" s="1273"/>
      <c r="F94" s="1273"/>
      <c r="G94" s="1273"/>
      <c r="H94" s="1273"/>
      <c r="I94" s="783"/>
      <c r="J94" s="1275" t="s">
        <v>1584</v>
      </c>
      <c r="K94" s="1422"/>
      <c r="L94" s="1276"/>
      <c r="M94" s="1276"/>
      <c r="N94" s="1276">
        <v>2</v>
      </c>
      <c r="O94" s="1276">
        <v>1</v>
      </c>
      <c r="P94" s="1276">
        <v>1</v>
      </c>
      <c r="Q94" s="1276">
        <v>4</v>
      </c>
      <c r="R94" s="1277"/>
      <c r="S94" s="1278"/>
      <c r="T94" s="1278"/>
      <c r="U94" s="1278"/>
      <c r="V94" s="1278"/>
      <c r="W94" s="1278"/>
      <c r="X94" s="1277"/>
      <c r="Y94" s="1273"/>
      <c r="Z94" s="1273"/>
      <c r="AA94" s="1273"/>
      <c r="AB94" s="1273"/>
      <c r="AC94" s="1273"/>
      <c r="AD94" s="1281"/>
      <c r="AE94" s="1281">
        <v>12680000</v>
      </c>
      <c r="AF94" s="1281"/>
      <c r="AG94" s="1423"/>
      <c r="AH94" s="1281">
        <v>12680000</v>
      </c>
    </row>
    <row r="95" spans="1:34" x14ac:dyDescent="0.25">
      <c r="A95" s="1431" t="s">
        <v>1585</v>
      </c>
      <c r="B95" s="1432" t="s">
        <v>1586</v>
      </c>
      <c r="C95" s="1432"/>
      <c r="D95" s="1432"/>
      <c r="E95" s="1432"/>
      <c r="F95" s="1432"/>
      <c r="G95" s="1432"/>
      <c r="H95" s="1371"/>
      <c r="I95" s="783"/>
      <c r="J95" s="1433"/>
      <c r="K95" s="1333"/>
      <c r="L95" s="817"/>
      <c r="M95" s="818"/>
      <c r="N95" s="818"/>
      <c r="O95" s="818"/>
      <c r="P95" s="818"/>
      <c r="Q95" s="580"/>
      <c r="R95" s="1277"/>
      <c r="S95" s="1434"/>
      <c r="T95" s="1435"/>
      <c r="U95" s="1435"/>
      <c r="V95" s="1435"/>
      <c r="W95" s="1426"/>
      <c r="X95" s="1277"/>
      <c r="Y95" s="1436"/>
      <c r="Z95" s="1437"/>
      <c r="AA95" s="1437"/>
      <c r="AB95" s="1437"/>
      <c r="AC95" s="1437"/>
      <c r="AD95" s="1438"/>
      <c r="AE95" s="1439">
        <v>2955000</v>
      </c>
      <c r="AF95" s="1439"/>
      <c r="AG95" s="1423"/>
      <c r="AH95" s="1439">
        <v>2955000</v>
      </c>
    </row>
    <row r="96" spans="1:34" ht="25.5" x14ac:dyDescent="0.25">
      <c r="A96" s="1440" t="s">
        <v>1587</v>
      </c>
      <c r="B96" s="1359" t="s">
        <v>1588</v>
      </c>
      <c r="C96" s="1424"/>
      <c r="D96" s="1314" t="s">
        <v>1589</v>
      </c>
      <c r="E96" s="1284" t="s">
        <v>1373</v>
      </c>
      <c r="F96" s="1285" t="s">
        <v>1581</v>
      </c>
      <c r="G96" s="1284" t="s">
        <v>1086</v>
      </c>
      <c r="H96" s="1286" t="s">
        <v>1375</v>
      </c>
      <c r="I96" s="649"/>
      <c r="J96" s="1282"/>
      <c r="K96" s="1297"/>
      <c r="L96" s="722"/>
      <c r="M96" s="722"/>
      <c r="N96" s="722" t="s">
        <v>780</v>
      </c>
      <c r="O96" s="722" t="s">
        <v>780</v>
      </c>
      <c r="P96" s="722"/>
      <c r="Q96" s="580"/>
      <c r="R96" s="1289"/>
      <c r="S96" s="581" t="s">
        <v>47</v>
      </c>
      <c r="T96" s="1426" t="s">
        <v>13</v>
      </c>
      <c r="U96" s="1426" t="s">
        <v>487</v>
      </c>
      <c r="V96" s="1311">
        <v>2</v>
      </c>
      <c r="W96" s="1426"/>
      <c r="X96" s="1289"/>
      <c r="Y96" s="582" t="s">
        <v>300</v>
      </c>
      <c r="Z96" s="1427">
        <v>1</v>
      </c>
      <c r="AA96" s="1427"/>
      <c r="AB96" s="1427"/>
      <c r="AC96" s="1427"/>
      <c r="AD96" s="1428">
        <v>2955000</v>
      </c>
      <c r="AE96" s="1301">
        <v>2955000</v>
      </c>
      <c r="AF96" s="1429"/>
      <c r="AG96" s="1430"/>
      <c r="AH96" s="1301">
        <v>2955000</v>
      </c>
    </row>
    <row r="97" spans="1:34" ht="25.5" x14ac:dyDescent="0.25">
      <c r="A97" s="1440" t="s">
        <v>1590</v>
      </c>
      <c r="B97" s="1287" t="s">
        <v>1591</v>
      </c>
      <c r="C97" s="1306"/>
      <c r="D97" s="1314" t="s">
        <v>1589</v>
      </c>
      <c r="E97" s="1284" t="s">
        <v>1373</v>
      </c>
      <c r="F97" s="1285" t="s">
        <v>1581</v>
      </c>
      <c r="G97" s="1284" t="s">
        <v>1086</v>
      </c>
      <c r="H97" s="1286" t="s">
        <v>1375</v>
      </c>
      <c r="I97" s="649"/>
      <c r="J97" s="1282"/>
      <c r="K97" s="1297"/>
      <c r="L97" s="722"/>
      <c r="M97" s="722" t="s">
        <v>780</v>
      </c>
      <c r="N97" s="722"/>
      <c r="O97" s="722"/>
      <c r="P97" s="722"/>
      <c r="Q97" s="580"/>
      <c r="R97" s="1289"/>
      <c r="S97" s="649"/>
      <c r="T97" s="1426"/>
      <c r="U97" s="1426"/>
      <c r="V97" s="1441"/>
      <c r="W97" s="1435"/>
      <c r="X97" s="1289"/>
      <c r="Y97" s="582" t="s">
        <v>300</v>
      </c>
      <c r="Z97" s="1427">
        <v>1</v>
      </c>
      <c r="AA97" s="1427"/>
      <c r="AB97" s="1427"/>
      <c r="AC97" s="1427"/>
      <c r="AD97" s="1442"/>
      <c r="AE97" s="1301">
        <v>0</v>
      </c>
      <c r="AF97" s="1429"/>
      <c r="AG97" s="1430"/>
      <c r="AH97" s="1301"/>
    </row>
    <row r="98" spans="1:34" x14ac:dyDescent="0.25">
      <c r="A98" s="1431" t="s">
        <v>1592</v>
      </c>
      <c r="B98" s="1432" t="s">
        <v>1593</v>
      </c>
      <c r="C98" s="1432"/>
      <c r="D98" s="1432"/>
      <c r="E98" s="1432"/>
      <c r="F98" s="1432"/>
      <c r="G98" s="1432"/>
      <c r="H98" s="1371"/>
      <c r="I98" s="783"/>
      <c r="J98" s="1433"/>
      <c r="K98" s="1333"/>
      <c r="L98" s="817"/>
      <c r="M98" s="817"/>
      <c r="N98" s="817"/>
      <c r="O98" s="817"/>
      <c r="P98" s="817"/>
      <c r="Q98" s="580"/>
      <c r="R98" s="1277"/>
      <c r="S98" s="1310"/>
      <c r="T98" s="1426"/>
      <c r="U98" s="1426"/>
      <c r="V98" s="1426"/>
      <c r="W98" s="1426"/>
      <c r="X98" s="1277"/>
      <c r="Y98" s="1436"/>
      <c r="Z98" s="1437"/>
      <c r="AA98" s="1437"/>
      <c r="AB98" s="1437"/>
      <c r="AC98" s="1437"/>
      <c r="AD98" s="1438"/>
      <c r="AE98" s="1344">
        <v>2970000</v>
      </c>
      <c r="AF98" s="1439"/>
      <c r="AG98" s="1423"/>
      <c r="AH98" s="1439">
        <v>2970000</v>
      </c>
    </row>
    <row r="99" spans="1:34" ht="25.5" x14ac:dyDescent="0.25">
      <c r="A99" s="1440" t="s">
        <v>1594</v>
      </c>
      <c r="B99" s="1359" t="s">
        <v>1595</v>
      </c>
      <c r="C99" s="1424"/>
      <c r="D99" s="1314" t="s">
        <v>1589</v>
      </c>
      <c r="E99" s="1284" t="s">
        <v>1373</v>
      </c>
      <c r="F99" s="1285" t="s">
        <v>1581</v>
      </c>
      <c r="G99" s="1284" t="s">
        <v>1086</v>
      </c>
      <c r="H99" s="1286" t="s">
        <v>1375</v>
      </c>
      <c r="I99" s="649"/>
      <c r="J99" s="1282"/>
      <c r="K99" s="1297"/>
      <c r="L99" s="722"/>
      <c r="M99" s="722" t="s">
        <v>780</v>
      </c>
      <c r="N99" s="722" t="s">
        <v>780</v>
      </c>
      <c r="O99" s="818"/>
      <c r="P99" s="818"/>
      <c r="Q99" s="580"/>
      <c r="R99" s="1289"/>
      <c r="S99" s="581" t="s">
        <v>47</v>
      </c>
      <c r="T99" s="1426" t="s">
        <v>13</v>
      </c>
      <c r="U99" s="1426" t="s">
        <v>487</v>
      </c>
      <c r="V99" s="1311">
        <v>2</v>
      </c>
      <c r="W99" s="1426"/>
      <c r="X99" s="1289"/>
      <c r="Y99" s="582" t="s">
        <v>300</v>
      </c>
      <c r="Z99" s="1427">
        <v>1</v>
      </c>
      <c r="AA99" s="1427"/>
      <c r="AB99" s="1427"/>
      <c r="AC99" s="1427"/>
      <c r="AD99" s="1428">
        <v>2970000</v>
      </c>
      <c r="AE99" s="1301">
        <v>2970000</v>
      </c>
      <c r="AF99" s="1429"/>
      <c r="AG99" s="1430"/>
      <c r="AH99" s="1301">
        <v>2970000</v>
      </c>
    </row>
    <row r="100" spans="1:34" x14ac:dyDescent="0.25">
      <c r="A100" s="1431" t="s">
        <v>1596</v>
      </c>
      <c r="B100" s="1432" t="s">
        <v>1597</v>
      </c>
      <c r="C100" s="1432"/>
      <c r="D100" s="1432"/>
      <c r="E100" s="1432"/>
      <c r="F100" s="1432"/>
      <c r="G100" s="1432"/>
      <c r="H100" s="1371"/>
      <c r="I100" s="783"/>
      <c r="J100" s="1433"/>
      <c r="K100" s="1333"/>
      <c r="L100" s="817"/>
      <c r="M100" s="817"/>
      <c r="N100" s="817"/>
      <c r="O100" s="817"/>
      <c r="P100" s="817"/>
      <c r="Q100" s="580"/>
      <c r="R100" s="1277"/>
      <c r="S100" s="1310"/>
      <c r="T100" s="1426"/>
      <c r="U100" s="1426"/>
      <c r="V100" s="1426"/>
      <c r="W100" s="1426"/>
      <c r="X100" s="1277"/>
      <c r="Y100" s="1436"/>
      <c r="Z100" s="1437"/>
      <c r="AA100" s="1437"/>
      <c r="AB100" s="1437"/>
      <c r="AC100" s="1437"/>
      <c r="AD100" s="1438"/>
      <c r="AE100" s="1344">
        <v>3300000</v>
      </c>
      <c r="AF100" s="1439"/>
      <c r="AG100" s="1423"/>
      <c r="AH100" s="1439">
        <v>3300000</v>
      </c>
    </row>
    <row r="101" spans="1:34" ht="25.5" x14ac:dyDescent="0.25">
      <c r="A101" s="1440" t="s">
        <v>1598</v>
      </c>
      <c r="B101" s="1359" t="s">
        <v>1599</v>
      </c>
      <c r="C101" s="1424"/>
      <c r="D101" s="1314" t="s">
        <v>1589</v>
      </c>
      <c r="E101" s="1284" t="s">
        <v>1373</v>
      </c>
      <c r="F101" s="1285" t="s">
        <v>1581</v>
      </c>
      <c r="G101" s="1284" t="s">
        <v>1086</v>
      </c>
      <c r="H101" s="1286" t="s">
        <v>1375</v>
      </c>
      <c r="I101" s="649"/>
      <c r="J101" s="1282"/>
      <c r="K101" s="1297"/>
      <c r="L101" s="1443"/>
      <c r="M101" s="722" t="s">
        <v>780</v>
      </c>
      <c r="N101" s="722" t="s">
        <v>780</v>
      </c>
      <c r="O101" s="722"/>
      <c r="P101" s="722"/>
      <c r="Q101" s="580"/>
      <c r="R101" s="1289"/>
      <c r="S101" s="581" t="s">
        <v>47</v>
      </c>
      <c r="T101" s="1426" t="s">
        <v>13</v>
      </c>
      <c r="U101" s="1426" t="s">
        <v>487</v>
      </c>
      <c r="V101" s="1311">
        <v>2</v>
      </c>
      <c r="W101" s="1426"/>
      <c r="X101" s="1289"/>
      <c r="Y101" s="582" t="s">
        <v>300</v>
      </c>
      <c r="Z101" s="1427">
        <v>1</v>
      </c>
      <c r="AA101" s="1427"/>
      <c r="AB101" s="1427"/>
      <c r="AC101" s="1427"/>
      <c r="AD101" s="1428">
        <v>3300000</v>
      </c>
      <c r="AE101" s="1301">
        <v>3300000</v>
      </c>
      <c r="AF101" s="1429"/>
      <c r="AG101" s="1430"/>
      <c r="AH101" s="1301">
        <v>3300000</v>
      </c>
    </row>
    <row r="102" spans="1:34" ht="25.5" x14ac:dyDescent="0.25">
      <c r="A102" s="1440" t="s">
        <v>1600</v>
      </c>
      <c r="B102" s="1282" t="s">
        <v>1601</v>
      </c>
      <c r="C102" s="1283"/>
      <c r="D102" s="1314" t="s">
        <v>1589</v>
      </c>
      <c r="E102" s="1284" t="s">
        <v>1373</v>
      </c>
      <c r="F102" s="1285" t="s">
        <v>1581</v>
      </c>
      <c r="G102" s="1284" t="s">
        <v>1086</v>
      </c>
      <c r="H102" s="1286" t="s">
        <v>1375</v>
      </c>
      <c r="I102" s="649"/>
      <c r="J102" s="1282"/>
      <c r="K102" s="1297"/>
      <c r="L102" s="722"/>
      <c r="M102" s="722" t="s">
        <v>780</v>
      </c>
      <c r="N102" s="722"/>
      <c r="O102" s="722"/>
      <c r="P102" s="722"/>
      <c r="Q102" s="580"/>
      <c r="R102" s="1289"/>
      <c r="S102" s="649" t="s">
        <v>141</v>
      </c>
      <c r="T102" s="1426" t="s">
        <v>13</v>
      </c>
      <c r="U102" s="1426" t="s">
        <v>487</v>
      </c>
      <c r="V102" s="1441"/>
      <c r="W102" s="1435"/>
      <c r="X102" s="1289"/>
      <c r="Y102" s="582" t="s">
        <v>300</v>
      </c>
      <c r="Z102" s="1427">
        <v>1</v>
      </c>
      <c r="AA102" s="1427"/>
      <c r="AB102" s="1427"/>
      <c r="AC102" s="1427"/>
      <c r="AD102" s="1442"/>
      <c r="AE102" s="1301">
        <v>0</v>
      </c>
      <c r="AF102" s="1429"/>
      <c r="AG102" s="1430"/>
      <c r="AH102" s="1301">
        <v>0</v>
      </c>
    </row>
    <row r="103" spans="1:34" x14ac:dyDescent="0.25">
      <c r="A103" s="1431" t="s">
        <v>1602</v>
      </c>
      <c r="B103" s="1398" t="s">
        <v>1603</v>
      </c>
      <c r="C103" s="1398"/>
      <c r="D103" s="1398"/>
      <c r="E103" s="1398"/>
      <c r="F103" s="1398"/>
      <c r="G103" s="1398"/>
      <c r="H103" s="1371"/>
      <c r="I103" s="783"/>
      <c r="J103" s="1433"/>
      <c r="K103" s="1333"/>
      <c r="L103" s="817"/>
      <c r="M103" s="817"/>
      <c r="N103" s="817"/>
      <c r="O103" s="817"/>
      <c r="P103" s="817"/>
      <c r="Q103" s="580"/>
      <c r="R103" s="1277"/>
      <c r="S103" s="649"/>
      <c r="T103" s="1426"/>
      <c r="U103" s="1426"/>
      <c r="V103" s="1426"/>
      <c r="W103" s="1435"/>
      <c r="X103" s="1277"/>
      <c r="Y103" s="1436"/>
      <c r="Z103" s="1437"/>
      <c r="AA103" s="1437"/>
      <c r="AB103" s="1437"/>
      <c r="AC103" s="1437"/>
      <c r="AD103" s="1438"/>
      <c r="AE103" s="1344">
        <v>3455000</v>
      </c>
      <c r="AF103" s="1439"/>
      <c r="AG103" s="1423"/>
      <c r="AH103" s="1439">
        <v>3455000</v>
      </c>
    </row>
    <row r="104" spans="1:34" ht="25.5" x14ac:dyDescent="0.25">
      <c r="A104" s="1440" t="s">
        <v>1604</v>
      </c>
      <c r="B104" s="1359" t="s">
        <v>1605</v>
      </c>
      <c r="C104" s="1444"/>
      <c r="D104" s="1314" t="s">
        <v>1589</v>
      </c>
      <c r="E104" s="1284" t="s">
        <v>1373</v>
      </c>
      <c r="F104" s="1285" t="s">
        <v>1581</v>
      </c>
      <c r="G104" s="1284" t="s">
        <v>1086</v>
      </c>
      <c r="H104" s="1286" t="s">
        <v>1375</v>
      </c>
      <c r="I104" s="649"/>
      <c r="J104" s="1307"/>
      <c r="K104" s="1445"/>
      <c r="L104" s="722"/>
      <c r="M104" s="722"/>
      <c r="N104" s="722" t="s">
        <v>780</v>
      </c>
      <c r="O104" s="722" t="s">
        <v>780</v>
      </c>
      <c r="P104" s="722" t="s">
        <v>780</v>
      </c>
      <c r="Q104" s="580"/>
      <c r="R104" s="1289"/>
      <c r="S104" s="581" t="s">
        <v>47</v>
      </c>
      <c r="T104" s="1426" t="s">
        <v>13</v>
      </c>
      <c r="U104" s="1426" t="s">
        <v>487</v>
      </c>
      <c r="V104" s="1311">
        <v>2</v>
      </c>
      <c r="W104" s="1435"/>
      <c r="X104" s="1289"/>
      <c r="Y104" s="582" t="s">
        <v>300</v>
      </c>
      <c r="Z104" s="1427">
        <v>1</v>
      </c>
      <c r="AA104" s="1427"/>
      <c r="AB104" s="1427"/>
      <c r="AC104" s="1427"/>
      <c r="AD104" s="1428">
        <v>2655000</v>
      </c>
      <c r="AE104" s="1301">
        <v>2655000</v>
      </c>
      <c r="AF104" s="1429"/>
      <c r="AG104" s="1430"/>
      <c r="AH104" s="1301">
        <v>2655000</v>
      </c>
    </row>
    <row r="105" spans="1:34" ht="25.5" x14ac:dyDescent="0.25">
      <c r="A105" s="1440" t="s">
        <v>1606</v>
      </c>
      <c r="B105" s="1282" t="s">
        <v>1607</v>
      </c>
      <c r="C105" s="1446"/>
      <c r="D105" s="1314" t="s">
        <v>1589</v>
      </c>
      <c r="E105" s="1284" t="s">
        <v>1373</v>
      </c>
      <c r="F105" s="1285" t="s">
        <v>1581</v>
      </c>
      <c r="G105" s="1284" t="s">
        <v>1086</v>
      </c>
      <c r="H105" s="1286" t="s">
        <v>1375</v>
      </c>
      <c r="I105" s="649"/>
      <c r="J105" s="1307"/>
      <c r="K105" s="1445"/>
      <c r="L105" s="722"/>
      <c r="M105" s="722"/>
      <c r="N105" s="722" t="s">
        <v>780</v>
      </c>
      <c r="O105" s="722" t="s">
        <v>780</v>
      </c>
      <c r="P105" s="722" t="s">
        <v>780</v>
      </c>
      <c r="Q105" s="580"/>
      <c r="R105" s="1289"/>
      <c r="S105" s="581" t="s">
        <v>47</v>
      </c>
      <c r="T105" s="1426" t="s">
        <v>13</v>
      </c>
      <c r="U105" s="1426" t="s">
        <v>487</v>
      </c>
      <c r="V105" s="1311">
        <v>2</v>
      </c>
      <c r="W105" s="1426"/>
      <c r="X105" s="1289"/>
      <c r="Y105" s="582"/>
      <c r="Z105" s="1427"/>
      <c r="AA105" s="1427"/>
      <c r="AB105" s="1427"/>
      <c r="AC105" s="1427"/>
      <c r="AD105" s="1442">
        <v>800000</v>
      </c>
      <c r="AE105" s="1301">
        <v>800000</v>
      </c>
      <c r="AF105" s="1429"/>
      <c r="AG105" s="1430"/>
      <c r="AH105" s="1301">
        <v>800000</v>
      </c>
    </row>
    <row r="106" spans="1:34" x14ac:dyDescent="0.25">
      <c r="A106" s="752"/>
      <c r="B106" s="1447" t="s">
        <v>1608</v>
      </c>
      <c r="C106" s="1447"/>
      <c r="D106" s="1447"/>
      <c r="E106" s="1447"/>
      <c r="F106" s="1447"/>
      <c r="G106" s="1447"/>
      <c r="H106" s="1448"/>
      <c r="I106" s="649"/>
      <c r="J106" s="1447"/>
      <c r="K106" s="1449"/>
      <c r="L106" s="1450"/>
      <c r="M106" s="1450"/>
      <c r="N106" s="1450"/>
      <c r="O106" s="1450"/>
      <c r="P106" s="1450"/>
      <c r="Q106" s="580"/>
      <c r="R106" s="1289"/>
      <c r="S106" s="1451"/>
      <c r="T106" s="1452"/>
      <c r="U106" s="1452"/>
      <c r="V106" s="1452"/>
      <c r="W106" s="1452"/>
      <c r="X106" s="1289"/>
      <c r="Y106" s="1453"/>
      <c r="Z106" s="1454"/>
      <c r="AA106" s="1454"/>
      <c r="AB106" s="1454"/>
      <c r="AC106" s="1454"/>
      <c r="AD106" s="1455"/>
      <c r="AE106" s="1456"/>
      <c r="AF106" s="1456"/>
      <c r="AG106" s="1430"/>
      <c r="AH106" s="1456"/>
    </row>
    <row r="107" spans="1:34" x14ac:dyDescent="0.25">
      <c r="A107" s="1272" t="s">
        <v>1046</v>
      </c>
      <c r="B107" s="1273" t="s">
        <v>1047</v>
      </c>
      <c r="C107" s="1273" t="s">
        <v>1609</v>
      </c>
      <c r="D107" s="1273"/>
      <c r="E107" s="1273"/>
      <c r="F107" s="1273"/>
      <c r="G107" s="1273"/>
      <c r="H107" s="1273"/>
      <c r="I107" s="783"/>
      <c r="J107" s="1275" t="s">
        <v>1480</v>
      </c>
      <c r="K107" s="1422"/>
      <c r="L107" s="1276"/>
      <c r="M107" s="1276">
        <v>1</v>
      </c>
      <c r="N107" s="1276">
        <v>2</v>
      </c>
      <c r="O107" s="1276"/>
      <c r="P107" s="1276"/>
      <c r="Q107" s="1276">
        <v>3</v>
      </c>
      <c r="R107" s="1277"/>
      <c r="S107" s="1278"/>
      <c r="T107" s="1278"/>
      <c r="U107" s="1278"/>
      <c r="V107" s="1278"/>
      <c r="W107" s="1278"/>
      <c r="X107" s="1277"/>
      <c r="Y107" s="1273"/>
      <c r="Z107" s="1273"/>
      <c r="AA107" s="1273"/>
      <c r="AB107" s="1273"/>
      <c r="AC107" s="1273"/>
      <c r="AD107" s="1281"/>
      <c r="AE107" s="1281">
        <v>2950000.2</v>
      </c>
      <c r="AF107" s="1281"/>
      <c r="AG107" s="1423"/>
      <c r="AH107" s="1281">
        <v>2950000.2</v>
      </c>
    </row>
    <row r="108" spans="1:34" ht="25.5" x14ac:dyDescent="0.25">
      <c r="A108" s="652" t="s">
        <v>1048</v>
      </c>
      <c r="B108" s="1287" t="s">
        <v>1049</v>
      </c>
      <c r="C108" s="1457"/>
      <c r="D108" s="1314" t="s">
        <v>1411</v>
      </c>
      <c r="E108" s="1284" t="s">
        <v>1373</v>
      </c>
      <c r="F108" s="1285" t="s">
        <v>1581</v>
      </c>
      <c r="G108" s="1284" t="s">
        <v>1086</v>
      </c>
      <c r="H108" s="1286" t="s">
        <v>1375</v>
      </c>
      <c r="I108" s="649"/>
      <c r="J108" s="1287"/>
      <c r="K108" s="1297"/>
      <c r="L108" s="722" t="s">
        <v>780</v>
      </c>
      <c r="M108" s="722" t="s">
        <v>780</v>
      </c>
      <c r="N108" s="722" t="s">
        <v>780</v>
      </c>
      <c r="O108" s="722"/>
      <c r="P108" s="722"/>
      <c r="Q108" s="580"/>
      <c r="R108" s="1289"/>
      <c r="S108" s="581" t="s">
        <v>47</v>
      </c>
      <c r="T108" s="1299" t="s">
        <v>13</v>
      </c>
      <c r="U108" s="1299" t="s">
        <v>487</v>
      </c>
      <c r="V108" s="1326">
        <v>5</v>
      </c>
      <c r="W108" s="1299" t="s">
        <v>1610</v>
      </c>
      <c r="X108" s="1289"/>
      <c r="Y108" s="834" t="s">
        <v>1611</v>
      </c>
      <c r="Z108" s="666">
        <v>1</v>
      </c>
      <c r="AA108" s="1458"/>
      <c r="AB108" s="1458"/>
      <c r="AC108" s="1458"/>
      <c r="AD108" s="1442">
        <v>2809524</v>
      </c>
      <c r="AE108" s="1301">
        <v>2809524</v>
      </c>
      <c r="AF108" s="1301"/>
      <c r="AG108" s="1430"/>
      <c r="AH108" s="1301">
        <v>2809524</v>
      </c>
    </row>
    <row r="109" spans="1:34" ht="25.5" x14ac:dyDescent="0.25">
      <c r="A109" s="652" t="s">
        <v>1050</v>
      </c>
      <c r="B109" s="1287" t="s">
        <v>1043</v>
      </c>
      <c r="C109" s="1457"/>
      <c r="D109" s="1314" t="s">
        <v>1411</v>
      </c>
      <c r="E109" s="1284" t="s">
        <v>1373</v>
      </c>
      <c r="F109" s="1285" t="s">
        <v>1374</v>
      </c>
      <c r="G109" s="1284" t="s">
        <v>1086</v>
      </c>
      <c r="H109" s="1286" t="s">
        <v>1375</v>
      </c>
      <c r="I109" s="649"/>
      <c r="J109" s="1287"/>
      <c r="K109" s="1297"/>
      <c r="L109" s="722"/>
      <c r="M109" s="722"/>
      <c r="N109" s="722"/>
      <c r="O109" s="722"/>
      <c r="P109" s="722"/>
      <c r="Q109" s="580"/>
      <c r="R109" s="1289"/>
      <c r="S109" s="581" t="s">
        <v>83</v>
      </c>
      <c r="T109" s="1299" t="s">
        <v>13</v>
      </c>
      <c r="U109" s="1299" t="s">
        <v>682</v>
      </c>
      <c r="V109" s="1326">
        <v>26</v>
      </c>
      <c r="W109" s="1299" t="s">
        <v>1610</v>
      </c>
      <c r="X109" s="1289"/>
      <c r="Y109" s="834" t="s">
        <v>1612</v>
      </c>
      <c r="Z109" s="1459">
        <v>0.05</v>
      </c>
      <c r="AA109" s="1458"/>
      <c r="AB109" s="1458"/>
      <c r="AC109" s="1458"/>
      <c r="AD109" s="1442">
        <v>140476.20000000001</v>
      </c>
      <c r="AE109" s="1301">
        <v>140476.20000000001</v>
      </c>
      <c r="AF109" s="1301"/>
      <c r="AG109" s="1430"/>
      <c r="AH109" s="1301">
        <v>140476.20000000001</v>
      </c>
    </row>
    <row r="110" spans="1:34" ht="38.25" x14ac:dyDescent="0.25">
      <c r="A110" s="1272" t="s">
        <v>1051</v>
      </c>
      <c r="B110" s="1273" t="s">
        <v>1052</v>
      </c>
      <c r="C110" s="1273" t="s">
        <v>1609</v>
      </c>
      <c r="D110" s="1273"/>
      <c r="E110" s="1273"/>
      <c r="F110" s="1273"/>
      <c r="G110" s="1273"/>
      <c r="H110" s="1273"/>
      <c r="I110" s="783"/>
      <c r="J110" s="1275" t="s">
        <v>1480</v>
      </c>
      <c r="K110" s="1422"/>
      <c r="L110" s="1276"/>
      <c r="M110" s="1460"/>
      <c r="N110" s="1276">
        <v>1</v>
      </c>
      <c r="O110" s="1276"/>
      <c r="P110" s="1276"/>
      <c r="Q110" s="1276">
        <v>1</v>
      </c>
      <c r="R110" s="1277"/>
      <c r="S110" s="1278"/>
      <c r="T110" s="1278"/>
      <c r="U110" s="1278"/>
      <c r="V110" s="1278"/>
      <c r="W110" s="1278"/>
      <c r="X110" s="1277"/>
      <c r="Y110" s="1273"/>
      <c r="Z110" s="1273"/>
      <c r="AA110" s="1273"/>
      <c r="AB110" s="1273"/>
      <c r="AC110" s="1273"/>
      <c r="AD110" s="1281"/>
      <c r="AE110" s="1281">
        <v>1000000.05</v>
      </c>
      <c r="AF110" s="1281"/>
      <c r="AG110" s="1423"/>
      <c r="AH110" s="1281">
        <v>1000000.05</v>
      </c>
    </row>
    <row r="111" spans="1:34" ht="25.5" x14ac:dyDescent="0.25">
      <c r="A111" s="652" t="s">
        <v>1053</v>
      </c>
      <c r="B111" s="1287" t="s">
        <v>1054</v>
      </c>
      <c r="C111" s="1457"/>
      <c r="D111" s="1286" t="s">
        <v>1375</v>
      </c>
      <c r="E111" s="1286" t="s">
        <v>1375</v>
      </c>
      <c r="F111" s="1285" t="s">
        <v>1581</v>
      </c>
      <c r="G111" s="1284" t="s">
        <v>1613</v>
      </c>
      <c r="H111" s="1286" t="s">
        <v>1375</v>
      </c>
      <c r="I111" s="649"/>
      <c r="J111" s="1287"/>
      <c r="K111" s="1297"/>
      <c r="L111" s="722" t="s">
        <v>780</v>
      </c>
      <c r="M111" s="722" t="s">
        <v>780</v>
      </c>
      <c r="N111" s="722" t="s">
        <v>780</v>
      </c>
      <c r="O111" s="722"/>
      <c r="P111" s="722"/>
      <c r="Q111" s="580"/>
      <c r="R111" s="1289"/>
      <c r="S111" s="581" t="s">
        <v>47</v>
      </c>
      <c r="T111" s="1299" t="s">
        <v>13</v>
      </c>
      <c r="U111" s="1299" t="s">
        <v>487</v>
      </c>
      <c r="V111" s="1326">
        <v>5</v>
      </c>
      <c r="W111" s="1299" t="s">
        <v>1610</v>
      </c>
      <c r="X111" s="1289"/>
      <c r="Y111" s="834" t="s">
        <v>1611</v>
      </c>
      <c r="Z111" s="666">
        <v>1</v>
      </c>
      <c r="AA111" s="1458"/>
      <c r="AB111" s="1458"/>
      <c r="AC111" s="1458"/>
      <c r="AD111" s="1442">
        <v>952381</v>
      </c>
      <c r="AE111" s="1301">
        <v>952381</v>
      </c>
      <c r="AF111" s="1301"/>
      <c r="AG111" s="1430"/>
      <c r="AH111" s="1301">
        <v>952381</v>
      </c>
    </row>
    <row r="112" spans="1:34" ht="25.5" x14ac:dyDescent="0.25">
      <c r="A112" s="652" t="s">
        <v>1055</v>
      </c>
      <c r="B112" s="1287" t="s">
        <v>1043</v>
      </c>
      <c r="C112" s="1457"/>
      <c r="D112" s="1286" t="s">
        <v>1375</v>
      </c>
      <c r="E112" s="1286" t="s">
        <v>1375</v>
      </c>
      <c r="F112" s="1285" t="s">
        <v>1374</v>
      </c>
      <c r="G112" s="1284" t="s">
        <v>1613</v>
      </c>
      <c r="H112" s="1286" t="s">
        <v>1375</v>
      </c>
      <c r="I112" s="649"/>
      <c r="J112" s="1287"/>
      <c r="K112" s="1297"/>
      <c r="L112" s="722"/>
      <c r="M112" s="722"/>
      <c r="N112" s="722"/>
      <c r="O112" s="722"/>
      <c r="P112" s="722"/>
      <c r="Q112" s="580"/>
      <c r="R112" s="1289"/>
      <c r="S112" s="581" t="s">
        <v>83</v>
      </c>
      <c r="T112" s="1299" t="s">
        <v>13</v>
      </c>
      <c r="U112" s="1299" t="s">
        <v>682</v>
      </c>
      <c r="V112" s="1326">
        <v>26</v>
      </c>
      <c r="W112" s="1299" t="s">
        <v>1610</v>
      </c>
      <c r="X112" s="1289"/>
      <c r="Y112" s="834" t="s">
        <v>1612</v>
      </c>
      <c r="Z112" s="1459">
        <v>0.05</v>
      </c>
      <c r="AA112" s="1458"/>
      <c r="AB112" s="1458"/>
      <c r="AC112" s="1458"/>
      <c r="AD112" s="1442">
        <v>47619.05</v>
      </c>
      <c r="AE112" s="1301">
        <v>47619.05</v>
      </c>
      <c r="AF112" s="1301"/>
      <c r="AG112" s="1430"/>
      <c r="AH112" s="1301">
        <v>47619.05</v>
      </c>
    </row>
    <row r="113" spans="1:34" ht="51" x14ac:dyDescent="0.25">
      <c r="A113" s="1272" t="s">
        <v>1056</v>
      </c>
      <c r="B113" s="1273" t="s">
        <v>1057</v>
      </c>
      <c r="C113" s="1273" t="s">
        <v>1609</v>
      </c>
      <c r="D113" s="1273"/>
      <c r="E113" s="1273"/>
      <c r="F113" s="1273"/>
      <c r="G113" s="1273"/>
      <c r="H113" s="1273"/>
      <c r="I113" s="783"/>
      <c r="J113" s="1275" t="s">
        <v>1480</v>
      </c>
      <c r="K113" s="1422"/>
      <c r="L113" s="1276"/>
      <c r="M113" s="1460"/>
      <c r="N113" s="1276">
        <v>1</v>
      </c>
      <c r="O113" s="1276"/>
      <c r="P113" s="1276"/>
      <c r="Q113" s="1276">
        <v>1</v>
      </c>
      <c r="R113" s="1277"/>
      <c r="S113" s="1278"/>
      <c r="T113" s="1278"/>
      <c r="U113" s="1278"/>
      <c r="V113" s="1278"/>
      <c r="W113" s="1278"/>
      <c r="X113" s="1277"/>
      <c r="Y113" s="1273"/>
      <c r="Z113" s="1273"/>
      <c r="AA113" s="1273"/>
      <c r="AB113" s="1273"/>
      <c r="AC113" s="1273"/>
      <c r="AD113" s="1281"/>
      <c r="AE113" s="1281">
        <v>1950000.15</v>
      </c>
      <c r="AF113" s="1281"/>
      <c r="AG113" s="1423"/>
      <c r="AH113" s="1281">
        <v>1950000.15</v>
      </c>
    </row>
    <row r="114" spans="1:34" ht="25.5" x14ac:dyDescent="0.25">
      <c r="A114" s="652" t="s">
        <v>1058</v>
      </c>
      <c r="B114" s="1287" t="s">
        <v>1059</v>
      </c>
      <c r="C114" s="1457"/>
      <c r="D114" s="1286" t="s">
        <v>1375</v>
      </c>
      <c r="E114" s="1286" t="s">
        <v>1375</v>
      </c>
      <c r="F114" s="1285" t="s">
        <v>1581</v>
      </c>
      <c r="G114" s="1284" t="s">
        <v>1613</v>
      </c>
      <c r="H114" s="1286" t="s">
        <v>1375</v>
      </c>
      <c r="I114" s="649"/>
      <c r="J114" s="1287"/>
      <c r="K114" s="1297"/>
      <c r="L114" s="722" t="s">
        <v>780</v>
      </c>
      <c r="M114" s="722" t="s">
        <v>780</v>
      </c>
      <c r="N114" s="722" t="s">
        <v>780</v>
      </c>
      <c r="O114" s="722"/>
      <c r="P114" s="722"/>
      <c r="Q114" s="580"/>
      <c r="R114" s="1289"/>
      <c r="S114" s="581" t="s">
        <v>47</v>
      </c>
      <c r="T114" s="1299" t="s">
        <v>13</v>
      </c>
      <c r="U114" s="1299" t="s">
        <v>487</v>
      </c>
      <c r="V114" s="1326">
        <v>5</v>
      </c>
      <c r="W114" s="1299" t="s">
        <v>1610</v>
      </c>
      <c r="X114" s="1289"/>
      <c r="Y114" s="834" t="s">
        <v>1611</v>
      </c>
      <c r="Z114" s="666">
        <v>1</v>
      </c>
      <c r="AA114" s="1458"/>
      <c r="AB114" s="1458"/>
      <c r="AC114" s="1458"/>
      <c r="AD114" s="1442">
        <v>1857143</v>
      </c>
      <c r="AE114" s="1301">
        <v>1857143</v>
      </c>
      <c r="AF114" s="1301"/>
      <c r="AG114" s="1430"/>
      <c r="AH114" s="1301">
        <v>1857143</v>
      </c>
    </row>
    <row r="115" spans="1:34" ht="25.5" x14ac:dyDescent="0.25">
      <c r="A115" s="652" t="s">
        <v>1060</v>
      </c>
      <c r="B115" s="1287" t="s">
        <v>1043</v>
      </c>
      <c r="C115" s="1457"/>
      <c r="D115" s="1286" t="s">
        <v>1375</v>
      </c>
      <c r="E115" s="1286" t="s">
        <v>1375</v>
      </c>
      <c r="F115" s="1285" t="s">
        <v>1374</v>
      </c>
      <c r="G115" s="1284" t="s">
        <v>1613</v>
      </c>
      <c r="H115" s="1286" t="s">
        <v>1375</v>
      </c>
      <c r="I115" s="649"/>
      <c r="J115" s="1287"/>
      <c r="K115" s="1297"/>
      <c r="L115" s="722"/>
      <c r="M115" s="722"/>
      <c r="N115" s="722"/>
      <c r="O115" s="722"/>
      <c r="P115" s="722"/>
      <c r="Q115" s="580"/>
      <c r="R115" s="1289"/>
      <c r="S115" s="581" t="s">
        <v>83</v>
      </c>
      <c r="T115" s="1299" t="s">
        <v>13</v>
      </c>
      <c r="U115" s="1299" t="s">
        <v>682</v>
      </c>
      <c r="V115" s="1326">
        <v>26</v>
      </c>
      <c r="W115" s="1299" t="s">
        <v>1610</v>
      </c>
      <c r="X115" s="1289"/>
      <c r="Y115" s="834" t="s">
        <v>1612</v>
      </c>
      <c r="Z115" s="1459">
        <v>0.05</v>
      </c>
      <c r="AA115" s="1458"/>
      <c r="AB115" s="1458"/>
      <c r="AC115" s="1458"/>
      <c r="AD115" s="1442">
        <v>92857.150000000009</v>
      </c>
      <c r="AE115" s="1301">
        <v>92857.150000000009</v>
      </c>
      <c r="AF115" s="1301"/>
      <c r="AG115" s="1430"/>
      <c r="AH115" s="1301">
        <v>92857.150000000009</v>
      </c>
    </row>
    <row r="116" spans="1:34" ht="25.5" x14ac:dyDescent="0.25">
      <c r="A116" s="1272" t="s">
        <v>1614</v>
      </c>
      <c r="B116" s="1273" t="s">
        <v>1615</v>
      </c>
      <c r="C116" s="1273" t="s">
        <v>1609</v>
      </c>
      <c r="D116" s="1273"/>
      <c r="E116" s="1273"/>
      <c r="F116" s="1273"/>
      <c r="G116" s="1273"/>
      <c r="H116" s="1273"/>
      <c r="I116" s="783"/>
      <c r="J116" s="1275" t="s">
        <v>1480</v>
      </c>
      <c r="K116" s="1422"/>
      <c r="L116" s="1276"/>
      <c r="M116" s="1460"/>
      <c r="N116" s="1276">
        <v>1</v>
      </c>
      <c r="O116" s="1276"/>
      <c r="P116" s="1276"/>
      <c r="Q116" s="1276">
        <v>1</v>
      </c>
      <c r="R116" s="1277"/>
      <c r="S116" s="1278"/>
      <c r="T116" s="1278"/>
      <c r="U116" s="1278"/>
      <c r="V116" s="1278"/>
      <c r="W116" s="1278"/>
      <c r="X116" s="1277"/>
      <c r="Y116" s="1273"/>
      <c r="Z116" s="1273"/>
      <c r="AA116" s="1273"/>
      <c r="AB116" s="1273"/>
      <c r="AC116" s="1273"/>
      <c r="AD116" s="1281"/>
      <c r="AE116" s="1281">
        <v>299999.7</v>
      </c>
      <c r="AF116" s="1281"/>
      <c r="AG116" s="1423"/>
      <c r="AH116" s="1347">
        <v>600000</v>
      </c>
    </row>
    <row r="117" spans="1:34" ht="25.5" x14ac:dyDescent="0.25">
      <c r="A117" s="652" t="s">
        <v>1616</v>
      </c>
      <c r="B117" s="1287" t="s">
        <v>1617</v>
      </c>
      <c r="C117" s="1457"/>
      <c r="D117" s="1286" t="s">
        <v>1375</v>
      </c>
      <c r="E117" s="1286" t="s">
        <v>1375</v>
      </c>
      <c r="F117" s="1285" t="s">
        <v>1581</v>
      </c>
      <c r="G117" s="1284" t="s">
        <v>1613</v>
      </c>
      <c r="H117" s="1286" t="s">
        <v>1375</v>
      </c>
      <c r="I117" s="649"/>
      <c r="J117" s="1287"/>
      <c r="K117" s="1297"/>
      <c r="L117" s="722" t="s">
        <v>780</v>
      </c>
      <c r="M117" s="722" t="s">
        <v>780</v>
      </c>
      <c r="N117" s="722" t="s">
        <v>780</v>
      </c>
      <c r="O117" s="722"/>
      <c r="P117" s="722"/>
      <c r="Q117" s="580"/>
      <c r="R117" s="1289"/>
      <c r="S117" s="581" t="s">
        <v>47</v>
      </c>
      <c r="T117" s="1299" t="s">
        <v>13</v>
      </c>
      <c r="U117" s="1299" t="s">
        <v>487</v>
      </c>
      <c r="V117" s="1326">
        <v>5</v>
      </c>
      <c r="W117" s="1299" t="s">
        <v>1610</v>
      </c>
      <c r="X117" s="1289"/>
      <c r="Y117" s="834" t="s">
        <v>1611</v>
      </c>
      <c r="Z117" s="666">
        <v>1</v>
      </c>
      <c r="AA117" s="1458"/>
      <c r="AB117" s="1458"/>
      <c r="AC117" s="1458"/>
      <c r="AD117" s="1442">
        <v>285714</v>
      </c>
      <c r="AE117" s="1301">
        <v>285714</v>
      </c>
      <c r="AF117" s="1301"/>
      <c r="AG117" s="1430"/>
      <c r="AH117" s="1301">
        <v>570000</v>
      </c>
    </row>
    <row r="118" spans="1:34" ht="25.5" x14ac:dyDescent="0.25">
      <c r="A118" s="652" t="s">
        <v>1618</v>
      </c>
      <c r="B118" s="1287" t="s">
        <v>1043</v>
      </c>
      <c r="C118" s="1457"/>
      <c r="D118" s="1286" t="s">
        <v>1375</v>
      </c>
      <c r="E118" s="1286" t="s">
        <v>1375</v>
      </c>
      <c r="F118" s="1285" t="s">
        <v>1374</v>
      </c>
      <c r="G118" s="1284" t="s">
        <v>1613</v>
      </c>
      <c r="H118" s="1286" t="s">
        <v>1375</v>
      </c>
      <c r="I118" s="649"/>
      <c r="J118" s="1287"/>
      <c r="K118" s="1297"/>
      <c r="L118" s="722"/>
      <c r="M118" s="722"/>
      <c r="N118" s="722"/>
      <c r="O118" s="722"/>
      <c r="P118" s="722"/>
      <c r="Q118" s="580"/>
      <c r="R118" s="1289"/>
      <c r="S118" s="581" t="s">
        <v>83</v>
      </c>
      <c r="T118" s="1299" t="s">
        <v>13</v>
      </c>
      <c r="U118" s="1299" t="s">
        <v>682</v>
      </c>
      <c r="V118" s="1326">
        <v>26</v>
      </c>
      <c r="W118" s="1299" t="s">
        <v>1610</v>
      </c>
      <c r="X118" s="1289"/>
      <c r="Y118" s="834" t="s">
        <v>1612</v>
      </c>
      <c r="Z118" s="1459">
        <v>0.05</v>
      </c>
      <c r="AA118" s="1458"/>
      <c r="AB118" s="1458"/>
      <c r="AC118" s="1458"/>
      <c r="AD118" s="1442">
        <v>14285.7</v>
      </c>
      <c r="AE118" s="1301">
        <v>14285.7</v>
      </c>
      <c r="AF118" s="1301"/>
      <c r="AG118" s="1430"/>
      <c r="AH118" s="1301">
        <v>30000</v>
      </c>
    </row>
    <row r="119" spans="1:34" x14ac:dyDescent="0.25">
      <c r="A119" s="1272" t="s">
        <v>1619</v>
      </c>
      <c r="B119" s="1273" t="s">
        <v>1620</v>
      </c>
      <c r="C119" s="1273" t="s">
        <v>1609</v>
      </c>
      <c r="D119" s="1273"/>
      <c r="E119" s="1273"/>
      <c r="F119" s="1273"/>
      <c r="G119" s="1273"/>
      <c r="H119" s="1273"/>
      <c r="I119" s="783"/>
      <c r="J119" s="1275" t="s">
        <v>1480</v>
      </c>
      <c r="K119" s="1422"/>
      <c r="L119" s="1276"/>
      <c r="M119" s="1460"/>
      <c r="N119" s="1276">
        <v>2</v>
      </c>
      <c r="O119" s="1276"/>
      <c r="P119" s="1276"/>
      <c r="Q119" s="1276">
        <v>2</v>
      </c>
      <c r="R119" s="1277"/>
      <c r="S119" s="1278"/>
      <c r="T119" s="1278"/>
      <c r="U119" s="1278"/>
      <c r="V119" s="1278"/>
      <c r="W119" s="1278"/>
      <c r="X119" s="1277"/>
      <c r="Y119" s="1273"/>
      <c r="Z119" s="1273"/>
      <c r="AA119" s="1273"/>
      <c r="AB119" s="1273"/>
      <c r="AC119" s="1273"/>
      <c r="AD119" s="1281"/>
      <c r="AE119" s="1281">
        <v>750000.3</v>
      </c>
      <c r="AF119" s="1281"/>
      <c r="AG119" s="1423"/>
      <c r="AH119" s="1281">
        <v>750000.3</v>
      </c>
    </row>
    <row r="120" spans="1:34" ht="25.5" x14ac:dyDescent="0.25">
      <c r="A120" s="652" t="s">
        <v>1621</v>
      </c>
      <c r="B120" s="1287" t="s">
        <v>1622</v>
      </c>
      <c r="C120" s="1306"/>
      <c r="D120" s="1286" t="s">
        <v>1375</v>
      </c>
      <c r="E120" s="1286" t="s">
        <v>1375</v>
      </c>
      <c r="F120" s="1285" t="s">
        <v>1581</v>
      </c>
      <c r="G120" s="1284" t="s">
        <v>1613</v>
      </c>
      <c r="H120" s="1286" t="s">
        <v>1375</v>
      </c>
      <c r="I120" s="649"/>
      <c r="J120" s="1287"/>
      <c r="K120" s="1297"/>
      <c r="L120" s="722" t="s">
        <v>780</v>
      </c>
      <c r="M120" s="722" t="s">
        <v>780</v>
      </c>
      <c r="N120" s="722" t="s">
        <v>780</v>
      </c>
      <c r="O120" s="722"/>
      <c r="P120" s="722"/>
      <c r="Q120" s="580"/>
      <c r="R120" s="1289"/>
      <c r="S120" s="581" t="s">
        <v>47</v>
      </c>
      <c r="T120" s="1299" t="s">
        <v>13</v>
      </c>
      <c r="U120" s="1299" t="s">
        <v>487</v>
      </c>
      <c r="V120" s="1326">
        <v>5</v>
      </c>
      <c r="W120" s="1299" t="s">
        <v>1610</v>
      </c>
      <c r="X120" s="1289"/>
      <c r="Y120" s="834" t="s">
        <v>1611</v>
      </c>
      <c r="Z120" s="666">
        <v>1</v>
      </c>
      <c r="AA120" s="1458"/>
      <c r="AB120" s="1458"/>
      <c r="AC120" s="1458"/>
      <c r="AD120" s="1442">
        <v>714286</v>
      </c>
      <c r="AE120" s="1461">
        <v>714286</v>
      </c>
      <c r="AF120" s="1461"/>
      <c r="AG120" s="1430"/>
      <c r="AH120" s="1461">
        <v>714286</v>
      </c>
    </row>
    <row r="121" spans="1:34" ht="25.5" x14ac:dyDescent="0.25">
      <c r="A121" s="652" t="s">
        <v>1623</v>
      </c>
      <c r="B121" s="1287" t="s">
        <v>1043</v>
      </c>
      <c r="C121" s="1306"/>
      <c r="D121" s="1286" t="s">
        <v>1375</v>
      </c>
      <c r="E121" s="1286" t="s">
        <v>1375</v>
      </c>
      <c r="F121" s="1285" t="s">
        <v>1374</v>
      </c>
      <c r="G121" s="1284" t="s">
        <v>1613</v>
      </c>
      <c r="H121" s="1286" t="s">
        <v>1375</v>
      </c>
      <c r="I121" s="649"/>
      <c r="J121" s="1287"/>
      <c r="K121" s="1297"/>
      <c r="L121" s="722"/>
      <c r="M121" s="722"/>
      <c r="N121" s="722"/>
      <c r="O121" s="722"/>
      <c r="P121" s="722"/>
      <c r="Q121" s="580"/>
      <c r="R121" s="1289"/>
      <c r="S121" s="581" t="s">
        <v>83</v>
      </c>
      <c r="T121" s="1299" t="s">
        <v>13</v>
      </c>
      <c r="U121" s="1299" t="s">
        <v>682</v>
      </c>
      <c r="V121" s="1326">
        <v>26</v>
      </c>
      <c r="W121" s="1299" t="s">
        <v>1610</v>
      </c>
      <c r="X121" s="1289"/>
      <c r="Y121" s="834" t="s">
        <v>1612</v>
      </c>
      <c r="Z121" s="1459">
        <v>0.05</v>
      </c>
      <c r="AA121" s="1458"/>
      <c r="AB121" s="1458"/>
      <c r="AC121" s="1458"/>
      <c r="AD121" s="1442">
        <v>35714.300000000003</v>
      </c>
      <c r="AE121" s="1461">
        <v>35714.300000000003</v>
      </c>
      <c r="AF121" s="1461"/>
      <c r="AG121" s="1430"/>
      <c r="AH121" s="1461">
        <v>35714.300000000003</v>
      </c>
    </row>
    <row r="122" spans="1:34" x14ac:dyDescent="0.25">
      <c r="A122" s="1272" t="s">
        <v>1624</v>
      </c>
      <c r="B122" s="1273" t="s">
        <v>1625</v>
      </c>
      <c r="C122" s="1273" t="s">
        <v>41</v>
      </c>
      <c r="D122" s="1274"/>
      <c r="E122" s="1274"/>
      <c r="F122" s="1274"/>
      <c r="G122" s="1274"/>
      <c r="H122" s="1274"/>
      <c r="I122" s="783"/>
      <c r="J122" s="1275" t="s">
        <v>1584</v>
      </c>
      <c r="K122" s="1422"/>
      <c r="L122" s="1276"/>
      <c r="M122" s="1276"/>
      <c r="N122" s="1276">
        <v>1</v>
      </c>
      <c r="O122" s="1276"/>
      <c r="P122" s="1276"/>
      <c r="Q122" s="1276">
        <v>1</v>
      </c>
      <c r="R122" s="1277"/>
      <c r="S122" s="1278"/>
      <c r="T122" s="1279"/>
      <c r="U122" s="1279"/>
      <c r="V122" s="1278"/>
      <c r="W122" s="1279"/>
      <c r="X122" s="1277"/>
      <c r="Y122" s="1273"/>
      <c r="Z122" s="1280"/>
      <c r="AA122" s="1280"/>
      <c r="AB122" s="1280"/>
      <c r="AC122" s="1280"/>
      <c r="AD122" s="1281"/>
      <c r="AE122" s="1281">
        <v>3100000</v>
      </c>
      <c r="AF122" s="1281"/>
      <c r="AG122" s="1243"/>
      <c r="AH122" s="1347">
        <v>3600000</v>
      </c>
    </row>
    <row r="123" spans="1:34" ht="25.5" x14ac:dyDescent="0.25">
      <c r="A123" s="652" t="s">
        <v>1626</v>
      </c>
      <c r="B123" s="581" t="s">
        <v>1627</v>
      </c>
      <c r="C123" s="1401"/>
      <c r="D123" s="1314" t="s">
        <v>1411</v>
      </c>
      <c r="E123" s="1284" t="s">
        <v>1373</v>
      </c>
      <c r="F123" s="1285" t="s">
        <v>1581</v>
      </c>
      <c r="G123" s="1284" t="s">
        <v>1086</v>
      </c>
      <c r="H123" s="1286" t="s">
        <v>1375</v>
      </c>
      <c r="I123" s="649"/>
      <c r="J123" s="1282"/>
      <c r="K123" s="1462"/>
      <c r="L123" s="580" t="s">
        <v>780</v>
      </c>
      <c r="M123" s="580" t="s">
        <v>780</v>
      </c>
      <c r="N123" s="722" t="s">
        <v>780</v>
      </c>
      <c r="O123" s="1381"/>
      <c r="P123" s="1381"/>
      <c r="Q123" s="580"/>
      <c r="R123" s="1289"/>
      <c r="S123" s="1401" t="s">
        <v>47</v>
      </c>
      <c r="T123" s="1426" t="s">
        <v>13</v>
      </c>
      <c r="U123" s="1426" t="s">
        <v>487</v>
      </c>
      <c r="V123" s="1311">
        <v>4</v>
      </c>
      <c r="W123" s="1312"/>
      <c r="X123" s="1289"/>
      <c r="Y123" s="582" t="s">
        <v>300</v>
      </c>
      <c r="Z123" s="583">
        <v>1</v>
      </c>
      <c r="AA123" s="583"/>
      <c r="AB123" s="583"/>
      <c r="AC123" s="583"/>
      <c r="AD123" s="584">
        <v>2100000</v>
      </c>
      <c r="AE123" s="585">
        <v>2100000</v>
      </c>
      <c r="AF123" s="586"/>
      <c r="AG123" s="1294"/>
      <c r="AH123" s="585">
        <v>2600000</v>
      </c>
    </row>
    <row r="124" spans="1:34" ht="25.5" x14ac:dyDescent="0.25">
      <c r="A124" s="652" t="s">
        <v>1628</v>
      </c>
      <c r="B124" s="1287" t="s">
        <v>1629</v>
      </c>
      <c r="C124" s="1306"/>
      <c r="D124" s="1314" t="s">
        <v>1411</v>
      </c>
      <c r="E124" s="1284" t="s">
        <v>1373</v>
      </c>
      <c r="F124" s="1285" t="s">
        <v>1581</v>
      </c>
      <c r="G124" s="1284" t="s">
        <v>1086</v>
      </c>
      <c r="H124" s="1286" t="s">
        <v>1375</v>
      </c>
      <c r="I124" s="649"/>
      <c r="J124" s="1282"/>
      <c r="K124" s="1462"/>
      <c r="L124" s="580" t="s">
        <v>780</v>
      </c>
      <c r="M124" s="580" t="s">
        <v>780</v>
      </c>
      <c r="N124" s="722" t="s">
        <v>780</v>
      </c>
      <c r="O124" s="1381"/>
      <c r="P124" s="1381"/>
      <c r="Q124" s="580"/>
      <c r="R124" s="1289"/>
      <c r="S124" s="1401" t="s">
        <v>47</v>
      </c>
      <c r="T124" s="1426" t="s">
        <v>13</v>
      </c>
      <c r="U124" s="1426" t="s">
        <v>487</v>
      </c>
      <c r="V124" s="1311">
        <v>4</v>
      </c>
      <c r="W124" s="1312"/>
      <c r="X124" s="1289"/>
      <c r="Y124" s="582" t="s">
        <v>300</v>
      </c>
      <c r="Z124" s="583">
        <v>1</v>
      </c>
      <c r="AA124" s="583"/>
      <c r="AB124" s="583"/>
      <c r="AC124" s="583"/>
      <c r="AD124" s="1292">
        <v>1000000</v>
      </c>
      <c r="AE124" s="585">
        <v>1000000</v>
      </c>
      <c r="AF124" s="586"/>
      <c r="AG124" s="1294"/>
      <c r="AH124" s="585">
        <v>1000000</v>
      </c>
    </row>
    <row r="125" spans="1:34" ht="25.5" x14ac:dyDescent="0.25">
      <c r="A125" s="1272" t="s">
        <v>1061</v>
      </c>
      <c r="B125" s="1273" t="s">
        <v>1630</v>
      </c>
      <c r="C125" s="1273" t="s">
        <v>1609</v>
      </c>
      <c r="D125" s="1274"/>
      <c r="E125" s="1274"/>
      <c r="F125" s="1274"/>
      <c r="G125" s="1274"/>
      <c r="H125" s="1274"/>
      <c r="I125" s="783"/>
      <c r="J125" s="1275" t="s">
        <v>1370</v>
      </c>
      <c r="K125" s="1422"/>
      <c r="L125" s="1276">
        <v>1</v>
      </c>
      <c r="M125" s="1276">
        <v>1</v>
      </c>
      <c r="N125" s="1276">
        <v>1</v>
      </c>
      <c r="O125" s="1276">
        <v>1</v>
      </c>
      <c r="P125" s="1276">
        <v>1</v>
      </c>
      <c r="Q125" s="1276">
        <v>5</v>
      </c>
      <c r="R125" s="1277"/>
      <c r="S125" s="1278"/>
      <c r="T125" s="1279"/>
      <c r="U125" s="1279"/>
      <c r="V125" s="1278"/>
      <c r="W125" s="1279"/>
      <c r="X125" s="1277"/>
      <c r="Y125" s="1273"/>
      <c r="Z125" s="1280"/>
      <c r="AA125" s="1280"/>
      <c r="AB125" s="1280"/>
      <c r="AC125" s="1280"/>
      <c r="AD125" s="1281"/>
      <c r="AE125" s="1281">
        <v>2150000</v>
      </c>
      <c r="AF125" s="1281"/>
      <c r="AG125" s="1243"/>
      <c r="AH125" s="1281">
        <v>1000000</v>
      </c>
    </row>
    <row r="126" spans="1:34" ht="25.5" x14ac:dyDescent="0.25">
      <c r="A126" s="652" t="s">
        <v>1063</v>
      </c>
      <c r="B126" s="1287" t="s">
        <v>1064</v>
      </c>
      <c r="C126" s="1283"/>
      <c r="D126" s="1284" t="s">
        <v>1086</v>
      </c>
      <c r="E126" s="1284" t="s">
        <v>1373</v>
      </c>
      <c r="F126" s="1285" t="s">
        <v>1374</v>
      </c>
      <c r="G126" s="1284" t="s">
        <v>1086</v>
      </c>
      <c r="H126" s="1286" t="s">
        <v>1375</v>
      </c>
      <c r="I126" s="649"/>
      <c r="J126" s="1282"/>
      <c r="K126" s="1297"/>
      <c r="L126" s="580" t="s">
        <v>780</v>
      </c>
      <c r="M126" s="580" t="s">
        <v>780</v>
      </c>
      <c r="N126" s="580" t="s">
        <v>780</v>
      </c>
      <c r="O126" s="722"/>
      <c r="P126" s="722"/>
      <c r="Q126" s="580"/>
      <c r="R126" s="1289"/>
      <c r="S126" s="649" t="s">
        <v>83</v>
      </c>
      <c r="T126" s="1299" t="s">
        <v>13</v>
      </c>
      <c r="U126" s="1463" t="s">
        <v>682</v>
      </c>
      <c r="V126" s="1326">
        <v>19</v>
      </c>
      <c r="W126" s="1312"/>
      <c r="X126" s="1289"/>
      <c r="Y126" s="582" t="s">
        <v>300</v>
      </c>
      <c r="Z126" s="583">
        <v>1</v>
      </c>
      <c r="AA126" s="666"/>
      <c r="AB126" s="666"/>
      <c r="AC126" s="666"/>
      <c r="AD126" s="584">
        <v>2150000</v>
      </c>
      <c r="AE126" s="585">
        <v>2150000</v>
      </c>
      <c r="AF126" s="586"/>
      <c r="AG126" s="1379"/>
      <c r="AH126" s="1464">
        <v>1000000</v>
      </c>
    </row>
    <row r="127" spans="1:34" ht="25.5" x14ac:dyDescent="0.25">
      <c r="A127" s="652" t="s">
        <v>1631</v>
      </c>
      <c r="B127" s="1287" t="s">
        <v>1632</v>
      </c>
      <c r="C127" s="1465"/>
      <c r="D127" s="1284" t="s">
        <v>1086</v>
      </c>
      <c r="E127" s="1284" t="s">
        <v>1373</v>
      </c>
      <c r="F127" s="1285" t="s">
        <v>1374</v>
      </c>
      <c r="G127" s="1284" t="s">
        <v>1086</v>
      </c>
      <c r="H127" s="1286" t="s">
        <v>1375</v>
      </c>
      <c r="I127" s="649"/>
      <c r="J127" s="1307"/>
      <c r="K127" s="1445"/>
      <c r="L127" s="580" t="s">
        <v>780</v>
      </c>
      <c r="M127" s="580" t="s">
        <v>780</v>
      </c>
      <c r="N127" s="722"/>
      <c r="O127" s="722"/>
      <c r="P127" s="722"/>
      <c r="Q127" s="580"/>
      <c r="R127" s="1309"/>
      <c r="S127" s="580"/>
      <c r="T127" s="1325"/>
      <c r="U127" s="643"/>
      <c r="V127" s="1326"/>
      <c r="W127" s="1312"/>
      <c r="X127" s="1309"/>
      <c r="Y127" s="582"/>
      <c r="Z127" s="583"/>
      <c r="AA127" s="583"/>
      <c r="AB127" s="583"/>
      <c r="AC127" s="583"/>
      <c r="AD127" s="584"/>
      <c r="AE127" s="585"/>
      <c r="AF127" s="586"/>
      <c r="AG127" s="1294"/>
      <c r="AH127" s="1464">
        <v>0</v>
      </c>
    </row>
    <row r="128" spans="1:34" ht="25.5" x14ac:dyDescent="0.25">
      <c r="A128" s="652" t="s">
        <v>1633</v>
      </c>
      <c r="B128" s="1287" t="s">
        <v>1634</v>
      </c>
      <c r="C128" s="1465"/>
      <c r="D128" s="1284" t="s">
        <v>1086</v>
      </c>
      <c r="E128" s="1284" t="s">
        <v>1373</v>
      </c>
      <c r="F128" s="1285" t="s">
        <v>1374</v>
      </c>
      <c r="G128" s="1284" t="s">
        <v>1086</v>
      </c>
      <c r="H128" s="1286" t="s">
        <v>1375</v>
      </c>
      <c r="I128" s="649"/>
      <c r="J128" s="1307"/>
      <c r="K128" s="1445"/>
      <c r="L128" s="580" t="s">
        <v>780</v>
      </c>
      <c r="M128" s="580" t="s">
        <v>780</v>
      </c>
      <c r="N128" s="722"/>
      <c r="O128" s="722"/>
      <c r="P128" s="722"/>
      <c r="Q128" s="580"/>
      <c r="R128" s="1309"/>
      <c r="S128" s="580"/>
      <c r="T128" s="1325"/>
      <c r="U128" s="643"/>
      <c r="V128" s="1326"/>
      <c r="W128" s="1312"/>
      <c r="X128" s="1309"/>
      <c r="Y128" s="582"/>
      <c r="Z128" s="583"/>
      <c r="AA128" s="583"/>
      <c r="AB128" s="583"/>
      <c r="AC128" s="583"/>
      <c r="AD128" s="585"/>
      <c r="AE128" s="585"/>
      <c r="AF128" s="586"/>
      <c r="AG128" s="1294"/>
      <c r="AH128" s="1464">
        <v>0</v>
      </c>
    </row>
    <row r="129" spans="1:34" ht="25.5" x14ac:dyDescent="0.25">
      <c r="A129" s="652" t="s">
        <v>1635</v>
      </c>
      <c r="B129" s="1282" t="s">
        <v>1636</v>
      </c>
      <c r="C129" s="1465"/>
      <c r="D129" s="1284" t="s">
        <v>1086</v>
      </c>
      <c r="E129" s="1284" t="s">
        <v>1373</v>
      </c>
      <c r="F129" s="1285" t="s">
        <v>1374</v>
      </c>
      <c r="G129" s="1284" t="s">
        <v>1086</v>
      </c>
      <c r="H129" s="1286" t="s">
        <v>1375</v>
      </c>
      <c r="I129" s="649"/>
      <c r="J129" s="1307"/>
      <c r="K129" s="1445"/>
      <c r="L129" s="580"/>
      <c r="M129" s="580"/>
      <c r="N129" s="722"/>
      <c r="O129" s="722"/>
      <c r="P129" s="722"/>
      <c r="Q129" s="580"/>
      <c r="R129" s="1309"/>
      <c r="S129" s="580"/>
      <c r="T129" s="1325"/>
      <c r="U129" s="643"/>
      <c r="V129" s="1326"/>
      <c r="W129" s="1312"/>
      <c r="X129" s="1309"/>
      <c r="Y129" s="582"/>
      <c r="Z129" s="583"/>
      <c r="AA129" s="583"/>
      <c r="AB129" s="583"/>
      <c r="AC129" s="583"/>
      <c r="AD129" s="585"/>
      <c r="AE129" s="585"/>
      <c r="AF129" s="586"/>
      <c r="AG129" s="1294"/>
      <c r="AH129" s="1464"/>
    </row>
    <row r="130" spans="1:34" ht="25.5" x14ac:dyDescent="0.25">
      <c r="A130" s="652" t="s">
        <v>1637</v>
      </c>
      <c r="B130" s="1282" t="s">
        <v>1638</v>
      </c>
      <c r="C130" s="1466"/>
      <c r="D130" s="1284" t="s">
        <v>1086</v>
      </c>
      <c r="E130" s="1284" t="s">
        <v>1373</v>
      </c>
      <c r="F130" s="1285" t="s">
        <v>1374</v>
      </c>
      <c r="G130" s="1284" t="s">
        <v>1086</v>
      </c>
      <c r="H130" s="1286" t="s">
        <v>1375</v>
      </c>
      <c r="I130" s="649"/>
      <c r="J130" s="1307"/>
      <c r="K130" s="1445"/>
      <c r="L130" s="580" t="s">
        <v>780</v>
      </c>
      <c r="M130" s="580" t="s">
        <v>780</v>
      </c>
      <c r="N130" s="722"/>
      <c r="O130" s="722"/>
      <c r="P130" s="722"/>
      <c r="Q130" s="580"/>
      <c r="R130" s="1309"/>
      <c r="S130" s="580"/>
      <c r="T130" s="1325"/>
      <c r="U130" s="643"/>
      <c r="V130" s="1326"/>
      <c r="W130" s="1312"/>
      <c r="X130" s="1309"/>
      <c r="Y130" s="582"/>
      <c r="Z130" s="583"/>
      <c r="AA130" s="583"/>
      <c r="AB130" s="583"/>
      <c r="AC130" s="583"/>
      <c r="AD130" s="585"/>
      <c r="AE130" s="585"/>
      <c r="AF130" s="586"/>
      <c r="AG130" s="1294"/>
      <c r="AH130" s="1464">
        <v>0</v>
      </c>
    </row>
    <row r="131" spans="1:34" ht="25.5" x14ac:dyDescent="0.25">
      <c r="A131" s="1272" t="s">
        <v>1639</v>
      </c>
      <c r="B131" s="1273" t="s">
        <v>1640</v>
      </c>
      <c r="C131" s="1273" t="s">
        <v>1609</v>
      </c>
      <c r="D131" s="1274"/>
      <c r="E131" s="1274"/>
      <c r="F131" s="1274"/>
      <c r="G131" s="1274"/>
      <c r="H131" s="1274"/>
      <c r="I131" s="783"/>
      <c r="J131" s="1275" t="s">
        <v>1387</v>
      </c>
      <c r="K131" s="1422"/>
      <c r="L131" s="1276">
        <v>1</v>
      </c>
      <c r="M131" s="1276">
        <v>1</v>
      </c>
      <c r="N131" s="1276">
        <v>1</v>
      </c>
      <c r="O131" s="1276">
        <v>1</v>
      </c>
      <c r="P131" s="1276">
        <v>1</v>
      </c>
      <c r="Q131" s="1276">
        <v>5</v>
      </c>
      <c r="R131" s="1277"/>
      <c r="S131" s="1278"/>
      <c r="T131" s="1279"/>
      <c r="U131" s="1302"/>
      <c r="V131" s="1278"/>
      <c r="W131" s="1279"/>
      <c r="X131" s="1277"/>
      <c r="Y131" s="1273"/>
      <c r="Z131" s="1280"/>
      <c r="AA131" s="1280"/>
      <c r="AB131" s="1280"/>
      <c r="AC131" s="1280"/>
      <c r="AD131" s="1281"/>
      <c r="AE131" s="1281">
        <v>150000</v>
      </c>
      <c r="AF131" s="1281"/>
      <c r="AG131" s="1243"/>
      <c r="AH131" s="1281">
        <v>150000</v>
      </c>
    </row>
    <row r="132" spans="1:34" ht="25.5" x14ac:dyDescent="0.25">
      <c r="A132" s="652" t="s">
        <v>1641</v>
      </c>
      <c r="B132" s="1287" t="s">
        <v>1642</v>
      </c>
      <c r="C132" s="1306"/>
      <c r="D132" s="1284" t="s">
        <v>1086</v>
      </c>
      <c r="E132" s="1284" t="s">
        <v>1373</v>
      </c>
      <c r="F132" s="1285" t="s">
        <v>726</v>
      </c>
      <c r="G132" s="1284" t="s">
        <v>1086</v>
      </c>
      <c r="H132" s="1286" t="s">
        <v>1375</v>
      </c>
      <c r="I132" s="649"/>
      <c r="J132" s="1307"/>
      <c r="K132" s="1467"/>
      <c r="L132" s="580" t="s">
        <v>780</v>
      </c>
      <c r="M132" s="580" t="s">
        <v>780</v>
      </c>
      <c r="N132" s="580" t="s">
        <v>780</v>
      </c>
      <c r="O132" s="580" t="s">
        <v>780</v>
      </c>
      <c r="P132" s="580" t="s">
        <v>780</v>
      </c>
      <c r="Q132" s="580"/>
      <c r="R132" s="1309"/>
      <c r="S132" s="1290" t="s">
        <v>1643</v>
      </c>
      <c r="T132" s="1290" t="s">
        <v>13</v>
      </c>
      <c r="U132" s="661" t="s">
        <v>726</v>
      </c>
      <c r="V132" s="1311">
        <v>37</v>
      </c>
      <c r="W132" s="1312"/>
      <c r="X132" s="1309"/>
      <c r="Y132" s="834" t="s">
        <v>1418</v>
      </c>
      <c r="Z132" s="583">
        <v>1</v>
      </c>
      <c r="AA132" s="583"/>
      <c r="AB132" s="583"/>
      <c r="AC132" s="583"/>
      <c r="AD132" s="584">
        <v>150000</v>
      </c>
      <c r="AE132" s="585">
        <v>150000</v>
      </c>
      <c r="AF132" s="586"/>
      <c r="AG132" s="1294"/>
      <c r="AH132" s="1464">
        <v>150000</v>
      </c>
    </row>
    <row r="133" spans="1:34" ht="25.5" x14ac:dyDescent="0.25">
      <c r="A133" s="1272" t="s">
        <v>1644</v>
      </c>
      <c r="B133" s="1273" t="s">
        <v>1645</v>
      </c>
      <c r="C133" s="1273" t="s">
        <v>1609</v>
      </c>
      <c r="D133" s="1274"/>
      <c r="E133" s="1274"/>
      <c r="F133" s="1274"/>
      <c r="G133" s="1274"/>
      <c r="H133" s="1274"/>
      <c r="I133" s="783"/>
      <c r="J133" s="1275" t="s">
        <v>1387</v>
      </c>
      <c r="K133" s="1422"/>
      <c r="L133" s="1276">
        <v>2</v>
      </c>
      <c r="M133" s="1276"/>
      <c r="N133" s="1276">
        <v>1</v>
      </c>
      <c r="O133" s="1276"/>
      <c r="P133" s="1276"/>
      <c r="Q133" s="1276">
        <v>3</v>
      </c>
      <c r="R133" s="1277"/>
      <c r="S133" s="1278"/>
      <c r="T133" s="1279"/>
      <c r="U133" s="1302"/>
      <c r="V133" s="1278"/>
      <c r="W133" s="1279"/>
      <c r="X133" s="1277"/>
      <c r="Y133" s="1273"/>
      <c r="Z133" s="1280"/>
      <c r="AA133" s="1280"/>
      <c r="AB133" s="1280"/>
      <c r="AC133" s="1280"/>
      <c r="AD133" s="1281"/>
      <c r="AE133" s="1281">
        <v>145000</v>
      </c>
      <c r="AF133" s="1281"/>
      <c r="AG133" s="1243"/>
      <c r="AH133" s="1281">
        <v>145000</v>
      </c>
    </row>
    <row r="134" spans="1:34" ht="25.5" x14ac:dyDescent="0.25">
      <c r="A134" s="652" t="s">
        <v>1646</v>
      </c>
      <c r="B134" s="1282" t="s">
        <v>1647</v>
      </c>
      <c r="C134" s="1283"/>
      <c r="D134" s="1284" t="s">
        <v>1086</v>
      </c>
      <c r="E134" s="1284" t="s">
        <v>1373</v>
      </c>
      <c r="F134" s="1285" t="s">
        <v>726</v>
      </c>
      <c r="G134" s="1284" t="s">
        <v>1086</v>
      </c>
      <c r="H134" s="1286" t="s">
        <v>1375</v>
      </c>
      <c r="I134" s="649"/>
      <c r="J134" s="1307"/>
      <c r="K134" s="1307"/>
      <c r="L134" s="580" t="s">
        <v>780</v>
      </c>
      <c r="M134" s="580"/>
      <c r="N134" s="580" t="s">
        <v>780</v>
      </c>
      <c r="O134" s="1308"/>
      <c r="P134" s="1308"/>
      <c r="Q134" s="1288"/>
      <c r="R134" s="1309"/>
      <c r="S134" s="1290" t="s">
        <v>1643</v>
      </c>
      <c r="T134" s="1290" t="s">
        <v>13</v>
      </c>
      <c r="U134" s="661" t="s">
        <v>726</v>
      </c>
      <c r="V134" s="1311">
        <v>37</v>
      </c>
      <c r="W134" s="1312"/>
      <c r="X134" s="1309"/>
      <c r="Y134" s="834" t="s">
        <v>300</v>
      </c>
      <c r="Z134" s="583">
        <v>1</v>
      </c>
      <c r="AA134" s="583"/>
      <c r="AB134" s="583"/>
      <c r="AC134" s="583"/>
      <c r="AD134" s="584">
        <v>145000</v>
      </c>
      <c r="AE134" s="585">
        <v>145000</v>
      </c>
      <c r="AF134" s="586"/>
      <c r="AG134" s="1294"/>
      <c r="AH134" s="1464">
        <v>145000</v>
      </c>
    </row>
    <row r="135" spans="1:34" x14ac:dyDescent="0.25">
      <c r="A135" s="1272" t="s">
        <v>1081</v>
      </c>
      <c r="B135" s="1273" t="s">
        <v>1082</v>
      </c>
      <c r="C135" s="1273" t="s">
        <v>1609</v>
      </c>
      <c r="D135" s="1274"/>
      <c r="E135" s="1274"/>
      <c r="F135" s="1274"/>
      <c r="G135" s="1274"/>
      <c r="H135" s="1274"/>
      <c r="I135" s="783"/>
      <c r="J135" s="1275" t="s">
        <v>1480</v>
      </c>
      <c r="K135" s="1422"/>
      <c r="L135" s="1276"/>
      <c r="M135" s="1276"/>
      <c r="N135" s="1276">
        <v>1</v>
      </c>
      <c r="O135" s="1276"/>
      <c r="P135" s="1276"/>
      <c r="Q135" s="1276">
        <v>1</v>
      </c>
      <c r="R135" s="1277"/>
      <c r="S135" s="1278"/>
      <c r="T135" s="1279"/>
      <c r="U135" s="1302"/>
      <c r="V135" s="1278"/>
      <c r="W135" s="1279"/>
      <c r="X135" s="1277"/>
      <c r="Y135" s="1273"/>
      <c r="Z135" s="1280"/>
      <c r="AA135" s="1280"/>
      <c r="AB135" s="1280"/>
      <c r="AC135" s="1280"/>
      <c r="AD135" s="1281"/>
      <c r="AE135" s="1281">
        <v>2000000.1</v>
      </c>
      <c r="AF135" s="1281"/>
      <c r="AG135" s="1243"/>
      <c r="AH135" s="1347"/>
    </row>
    <row r="136" spans="1:34" ht="38.25" x14ac:dyDescent="0.25">
      <c r="A136" s="652" t="s">
        <v>1648</v>
      </c>
      <c r="B136" s="1282" t="s">
        <v>1649</v>
      </c>
      <c r="C136" s="1468"/>
      <c r="D136" s="1286" t="s">
        <v>1375</v>
      </c>
      <c r="E136" s="1286" t="s">
        <v>1375</v>
      </c>
      <c r="F136" s="1285" t="s">
        <v>1581</v>
      </c>
      <c r="G136" s="1284" t="s">
        <v>1086</v>
      </c>
      <c r="H136" s="1286" t="s">
        <v>1375</v>
      </c>
      <c r="I136" s="649"/>
      <c r="J136" s="1307"/>
      <c r="K136" s="1307"/>
      <c r="L136" s="580"/>
      <c r="M136" s="580"/>
      <c r="N136" s="580"/>
      <c r="O136" s="1308"/>
      <c r="P136" s="1308"/>
      <c r="Q136" s="1288"/>
      <c r="R136" s="1309"/>
      <c r="S136" s="581" t="s">
        <v>47</v>
      </c>
      <c r="T136" s="1299" t="s">
        <v>13</v>
      </c>
      <c r="U136" s="1299" t="s">
        <v>487</v>
      </c>
      <c r="V136" s="1326">
        <v>5</v>
      </c>
      <c r="W136" s="1299" t="s">
        <v>1610</v>
      </c>
      <c r="X136" s="1309"/>
      <c r="Y136" s="834" t="s">
        <v>300</v>
      </c>
      <c r="Z136" s="583">
        <v>1</v>
      </c>
      <c r="AA136" s="583"/>
      <c r="AB136" s="583"/>
      <c r="AC136" s="583"/>
      <c r="AD136" s="584">
        <v>1904762</v>
      </c>
      <c r="AE136" s="585">
        <v>1904762</v>
      </c>
      <c r="AF136" s="586"/>
      <c r="AG136" s="1294"/>
      <c r="AH136" s="1464">
        <v>0</v>
      </c>
    </row>
    <row r="137" spans="1:34" ht="25.5" x14ac:dyDescent="0.25">
      <c r="A137" s="652" t="s">
        <v>1650</v>
      </c>
      <c r="B137" s="1282" t="s">
        <v>1043</v>
      </c>
      <c r="C137" s="1468"/>
      <c r="D137" s="1286" t="s">
        <v>1375</v>
      </c>
      <c r="E137" s="1286" t="s">
        <v>1375</v>
      </c>
      <c r="F137" s="1285" t="s">
        <v>1374</v>
      </c>
      <c r="G137" s="1284" t="s">
        <v>1086</v>
      </c>
      <c r="H137" s="1286" t="s">
        <v>1375</v>
      </c>
      <c r="I137" s="649"/>
      <c r="J137" s="1307"/>
      <c r="K137" s="1307"/>
      <c r="L137" s="580"/>
      <c r="M137" s="580"/>
      <c r="N137" s="580"/>
      <c r="O137" s="1308"/>
      <c r="P137" s="1308"/>
      <c r="Q137" s="1288"/>
      <c r="R137" s="1309"/>
      <c r="S137" s="581" t="s">
        <v>83</v>
      </c>
      <c r="T137" s="1299" t="s">
        <v>13</v>
      </c>
      <c r="U137" s="1299" t="s">
        <v>682</v>
      </c>
      <c r="V137" s="1326">
        <v>26</v>
      </c>
      <c r="W137" s="1299" t="s">
        <v>1610</v>
      </c>
      <c r="X137" s="1309"/>
      <c r="Y137" s="834" t="s">
        <v>1612</v>
      </c>
      <c r="Z137" s="1469">
        <v>0.05</v>
      </c>
      <c r="AA137" s="583"/>
      <c r="AB137" s="583"/>
      <c r="AC137" s="583"/>
      <c r="AD137" s="584">
        <v>95238.1</v>
      </c>
      <c r="AE137" s="585">
        <v>95238.1</v>
      </c>
      <c r="AF137" s="586"/>
      <c r="AG137" s="1294"/>
      <c r="AH137" s="1464">
        <v>0</v>
      </c>
    </row>
    <row r="138" spans="1:34" x14ac:dyDescent="0.25">
      <c r="A138" s="1272" t="s">
        <v>1083</v>
      </c>
      <c r="B138" s="1273" t="s">
        <v>1084</v>
      </c>
      <c r="C138" s="1273" t="s">
        <v>1609</v>
      </c>
      <c r="D138" s="1274"/>
      <c r="E138" s="1274"/>
      <c r="F138" s="1274"/>
      <c r="G138" s="1274"/>
      <c r="H138" s="1274"/>
      <c r="I138" s="783"/>
      <c r="J138" s="1275" t="s">
        <v>1480</v>
      </c>
      <c r="K138" s="1422"/>
      <c r="L138" s="1276"/>
      <c r="M138" s="1276"/>
      <c r="N138" s="1276">
        <v>1</v>
      </c>
      <c r="O138" s="1276"/>
      <c r="P138" s="1276"/>
      <c r="Q138" s="1276">
        <v>1</v>
      </c>
      <c r="R138" s="1277"/>
      <c r="S138" s="1278"/>
      <c r="T138" s="1279"/>
      <c r="U138" s="1302"/>
      <c r="V138" s="1278"/>
      <c r="W138" s="1279"/>
      <c r="X138" s="1277"/>
      <c r="Y138" s="1273"/>
      <c r="Z138" s="1280"/>
      <c r="AA138" s="1280"/>
      <c r="AB138" s="1280"/>
      <c r="AC138" s="1280"/>
      <c r="AD138" s="1281"/>
      <c r="AE138" s="1281">
        <v>799999.72499999998</v>
      </c>
      <c r="AF138" s="1281"/>
      <c r="AG138" s="1243"/>
      <c r="AH138" s="1347">
        <v>1000000</v>
      </c>
    </row>
    <row r="139" spans="1:34" ht="25.5" x14ac:dyDescent="0.25">
      <c r="A139" s="652" t="s">
        <v>1651</v>
      </c>
      <c r="B139" s="1282" t="s">
        <v>1652</v>
      </c>
      <c r="C139" s="1468"/>
      <c r="D139" s="1286" t="s">
        <v>1375</v>
      </c>
      <c r="E139" s="1286" t="s">
        <v>1375</v>
      </c>
      <c r="F139" s="1285" t="s">
        <v>1581</v>
      </c>
      <c r="G139" s="1284" t="s">
        <v>1086</v>
      </c>
      <c r="H139" s="1286" t="s">
        <v>1375</v>
      </c>
      <c r="I139" s="649"/>
      <c r="J139" s="1307"/>
      <c r="K139" s="1307"/>
      <c r="L139" s="580" t="s">
        <v>780</v>
      </c>
      <c r="M139" s="580"/>
      <c r="N139" s="580"/>
      <c r="O139" s="1308"/>
      <c r="P139" s="1308"/>
      <c r="Q139" s="1288"/>
      <c r="R139" s="1309"/>
      <c r="S139" s="581" t="s">
        <v>47</v>
      </c>
      <c r="T139" s="1299" t="s">
        <v>13</v>
      </c>
      <c r="U139" s="1299" t="s">
        <v>487</v>
      </c>
      <c r="V139" s="1326">
        <v>5</v>
      </c>
      <c r="W139" s="1299" t="s">
        <v>1610</v>
      </c>
      <c r="X139" s="1309"/>
      <c r="Y139" s="834" t="s">
        <v>300</v>
      </c>
      <c r="Z139" s="583">
        <v>1</v>
      </c>
      <c r="AA139" s="583"/>
      <c r="AB139" s="583"/>
      <c r="AC139" s="583"/>
      <c r="AD139" s="584">
        <v>761904.5</v>
      </c>
      <c r="AE139" s="585">
        <v>761904.5</v>
      </c>
      <c r="AF139" s="586"/>
      <c r="AG139" s="1294"/>
      <c r="AH139" s="1464">
        <v>950000</v>
      </c>
    </row>
    <row r="140" spans="1:34" ht="25.5" x14ac:dyDescent="0.25">
      <c r="A140" s="652" t="s">
        <v>1653</v>
      </c>
      <c r="B140" s="1282" t="s">
        <v>1043</v>
      </c>
      <c r="C140" s="1468"/>
      <c r="D140" s="1286" t="s">
        <v>1375</v>
      </c>
      <c r="E140" s="1286" t="s">
        <v>1375</v>
      </c>
      <c r="F140" s="1285" t="s">
        <v>1374</v>
      </c>
      <c r="G140" s="1284" t="s">
        <v>1086</v>
      </c>
      <c r="H140" s="1286" t="s">
        <v>1375</v>
      </c>
      <c r="I140" s="649"/>
      <c r="J140" s="1307"/>
      <c r="K140" s="1307"/>
      <c r="L140" s="580"/>
      <c r="M140" s="580"/>
      <c r="N140" s="580"/>
      <c r="O140" s="1308"/>
      <c r="P140" s="1308"/>
      <c r="Q140" s="1288"/>
      <c r="R140" s="1309"/>
      <c r="S140" s="581" t="s">
        <v>83</v>
      </c>
      <c r="T140" s="1299" t="s">
        <v>13</v>
      </c>
      <c r="U140" s="1299" t="s">
        <v>682</v>
      </c>
      <c r="V140" s="1326">
        <v>26</v>
      </c>
      <c r="W140" s="1299" t="s">
        <v>1610</v>
      </c>
      <c r="X140" s="1309"/>
      <c r="Y140" s="834" t="s">
        <v>1612</v>
      </c>
      <c r="Z140" s="1469">
        <v>0.05</v>
      </c>
      <c r="AA140" s="583"/>
      <c r="AB140" s="583"/>
      <c r="AC140" s="583"/>
      <c r="AD140" s="584">
        <v>38095.224999999999</v>
      </c>
      <c r="AE140" s="585">
        <v>38095.224999999999</v>
      </c>
      <c r="AF140" s="586"/>
      <c r="AG140" s="1294"/>
      <c r="AH140" s="1464">
        <v>50000</v>
      </c>
    </row>
    <row r="141" spans="1:34" x14ac:dyDescent="0.25">
      <c r="A141" s="1120">
        <v>4</v>
      </c>
      <c r="B141" s="1121" t="s">
        <v>264</v>
      </c>
      <c r="C141" s="1121"/>
      <c r="D141" s="1122"/>
      <c r="E141" s="1122"/>
      <c r="F141" s="1122"/>
      <c r="G141" s="1122"/>
      <c r="H141" s="1122"/>
      <c r="I141" s="1254"/>
      <c r="J141" s="1121"/>
      <c r="K141" s="1121"/>
      <c r="L141" s="1121"/>
      <c r="M141" s="1121"/>
      <c r="N141" s="1121"/>
      <c r="O141" s="1121"/>
      <c r="P141" s="1121"/>
      <c r="Q141" s="1121"/>
      <c r="R141" s="1255"/>
      <c r="S141" s="1261"/>
      <c r="T141" s="1126"/>
      <c r="U141" s="1126"/>
      <c r="V141" s="1261"/>
      <c r="W141" s="1126"/>
      <c r="X141" s="1255"/>
      <c r="Y141" s="1121"/>
      <c r="Z141" s="1262"/>
      <c r="AA141" s="1262"/>
      <c r="AB141" s="1262"/>
      <c r="AC141" s="1262"/>
      <c r="AD141" s="1121"/>
      <c r="AE141" s="1263">
        <v>5929900</v>
      </c>
      <c r="AF141" s="1263"/>
      <c r="AG141" s="1264"/>
      <c r="AH141" s="1263">
        <v>5189900</v>
      </c>
    </row>
    <row r="142" spans="1:34" x14ac:dyDescent="0.25">
      <c r="A142" s="1470" t="s">
        <v>1654</v>
      </c>
      <c r="B142" s="1471" t="s">
        <v>1655</v>
      </c>
      <c r="C142" s="1471"/>
      <c r="D142" s="1472"/>
      <c r="E142" s="1472"/>
      <c r="F142" s="1472"/>
      <c r="G142" s="1472"/>
      <c r="H142" s="1472"/>
      <c r="I142" s="1254"/>
      <c r="J142" s="1471"/>
      <c r="K142" s="1471"/>
      <c r="L142" s="1471"/>
      <c r="M142" s="1471"/>
      <c r="N142" s="1471"/>
      <c r="O142" s="1471"/>
      <c r="P142" s="1471"/>
      <c r="Q142" s="1471"/>
      <c r="R142" s="1255"/>
      <c r="S142" s="1473"/>
      <c r="T142" s="1474"/>
      <c r="U142" s="1475"/>
      <c r="V142" s="1473"/>
      <c r="W142" s="1475"/>
      <c r="X142" s="1255"/>
      <c r="Y142" s="1471"/>
      <c r="Z142" s="1476"/>
      <c r="AA142" s="1476"/>
      <c r="AB142" s="1476"/>
      <c r="AC142" s="1476"/>
      <c r="AD142" s="1471"/>
      <c r="AE142" s="1477">
        <v>5529900</v>
      </c>
      <c r="AF142" s="1477" t="s">
        <v>1656</v>
      </c>
      <c r="AG142" s="1243"/>
      <c r="AH142" s="1477">
        <v>4789900</v>
      </c>
    </row>
    <row r="143" spans="1:34" ht="25.5" x14ac:dyDescent="0.25">
      <c r="A143" s="652" t="s">
        <v>1114</v>
      </c>
      <c r="B143" s="1287" t="s">
        <v>1657</v>
      </c>
      <c r="C143" s="1287"/>
      <c r="D143" s="1295" t="s">
        <v>1380</v>
      </c>
      <c r="E143" s="1296" t="s">
        <v>41</v>
      </c>
      <c r="F143" s="1285" t="s">
        <v>726</v>
      </c>
      <c r="G143" s="1296" t="s">
        <v>41</v>
      </c>
      <c r="H143" s="1297" t="s">
        <v>1383</v>
      </c>
      <c r="I143" s="639"/>
      <c r="J143" s="639"/>
      <c r="K143" s="639"/>
      <c r="L143" s="1288" t="s">
        <v>780</v>
      </c>
      <c r="M143" s="1288" t="s">
        <v>780</v>
      </c>
      <c r="N143" s="1288" t="s">
        <v>780</v>
      </c>
      <c r="O143" s="1288" t="s">
        <v>780</v>
      </c>
      <c r="P143" s="1288" t="s">
        <v>780</v>
      </c>
      <c r="Q143" s="1478"/>
      <c r="R143" s="1479"/>
      <c r="S143" s="649" t="s">
        <v>153</v>
      </c>
      <c r="T143" s="649" t="s">
        <v>13</v>
      </c>
      <c r="U143" s="643" t="s">
        <v>726</v>
      </c>
      <c r="V143" s="1326">
        <v>38</v>
      </c>
      <c r="W143" s="1393"/>
      <c r="X143" s="1479"/>
      <c r="Y143" s="834" t="s">
        <v>647</v>
      </c>
      <c r="Z143" s="666">
        <v>1</v>
      </c>
      <c r="AA143" s="666">
        <v>60</v>
      </c>
      <c r="AB143" s="666"/>
      <c r="AC143" s="666"/>
      <c r="AD143" s="584">
        <v>4000</v>
      </c>
      <c r="AE143" s="585">
        <v>240000</v>
      </c>
      <c r="AF143" s="586"/>
      <c r="AG143" s="1294"/>
      <c r="AH143" s="585"/>
    </row>
    <row r="144" spans="1:34" ht="25.5" x14ac:dyDescent="0.25">
      <c r="A144" s="652" t="s">
        <v>1115</v>
      </c>
      <c r="B144" s="1480" t="s">
        <v>1658</v>
      </c>
      <c r="C144" s="1480"/>
      <c r="D144" s="1295" t="s">
        <v>1380</v>
      </c>
      <c r="E144" s="1296" t="s">
        <v>41</v>
      </c>
      <c r="F144" s="1285" t="s">
        <v>726</v>
      </c>
      <c r="G144" s="1286" t="s">
        <v>1375</v>
      </c>
      <c r="H144" s="1297" t="s">
        <v>1383</v>
      </c>
      <c r="I144" s="1480"/>
      <c r="J144" s="1480"/>
      <c r="K144" s="1480"/>
      <c r="L144" s="1288" t="s">
        <v>780</v>
      </c>
      <c r="M144" s="1288" t="s">
        <v>780</v>
      </c>
      <c r="N144" s="1288" t="s">
        <v>780</v>
      </c>
      <c r="O144" s="1288" t="s">
        <v>780</v>
      </c>
      <c r="P144" s="1288" t="s">
        <v>780</v>
      </c>
      <c r="Q144" s="1478"/>
      <c r="R144" s="1481"/>
      <c r="S144" s="1480" t="s">
        <v>153</v>
      </c>
      <c r="T144" s="1480" t="s">
        <v>13</v>
      </c>
      <c r="U144" s="727" t="s">
        <v>726</v>
      </c>
      <c r="V144" s="1482">
        <v>39</v>
      </c>
      <c r="W144" s="1483"/>
      <c r="X144" s="1481"/>
      <c r="Y144" s="1484" t="s">
        <v>1384</v>
      </c>
      <c r="Z144" s="1382">
        <v>1</v>
      </c>
      <c r="AA144" s="1385">
        <v>60</v>
      </c>
      <c r="AB144" s="1485"/>
      <c r="AC144" s="1485"/>
      <c r="AD144" s="1486">
        <v>3000</v>
      </c>
      <c r="AE144" s="585">
        <v>180000</v>
      </c>
      <c r="AF144" s="1367"/>
      <c r="AG144" s="1487"/>
      <c r="AH144" s="585"/>
    </row>
    <row r="145" spans="1:34" ht="25.5" x14ac:dyDescent="0.25">
      <c r="A145" s="652" t="s">
        <v>1116</v>
      </c>
      <c r="B145" s="1287" t="s">
        <v>1659</v>
      </c>
      <c r="C145" s="1287"/>
      <c r="D145" s="1295" t="s">
        <v>1380</v>
      </c>
      <c r="E145" s="1296" t="s">
        <v>41</v>
      </c>
      <c r="F145" s="1285" t="s">
        <v>726</v>
      </c>
      <c r="G145" s="1286" t="s">
        <v>1375</v>
      </c>
      <c r="H145" s="1297" t="s">
        <v>1383</v>
      </c>
      <c r="I145" s="639"/>
      <c r="J145" s="639"/>
      <c r="K145" s="639"/>
      <c r="L145" s="1288" t="s">
        <v>780</v>
      </c>
      <c r="M145" s="1288" t="s">
        <v>780</v>
      </c>
      <c r="N145" s="1288" t="s">
        <v>780</v>
      </c>
      <c r="O145" s="1288" t="s">
        <v>780</v>
      </c>
      <c r="P145" s="1288" t="s">
        <v>780</v>
      </c>
      <c r="Q145" s="1478"/>
      <c r="R145" s="1479"/>
      <c r="S145" s="649" t="s">
        <v>153</v>
      </c>
      <c r="T145" s="649" t="s">
        <v>13</v>
      </c>
      <c r="U145" s="643" t="s">
        <v>726</v>
      </c>
      <c r="V145" s="1488">
        <v>40</v>
      </c>
      <c r="W145" s="1393"/>
      <c r="X145" s="1479"/>
      <c r="Y145" s="834" t="s">
        <v>647</v>
      </c>
      <c r="Z145" s="666">
        <v>1</v>
      </c>
      <c r="AA145" s="666">
        <v>60</v>
      </c>
      <c r="AB145" s="666"/>
      <c r="AC145" s="666"/>
      <c r="AD145" s="584">
        <v>2500</v>
      </c>
      <c r="AE145" s="585">
        <v>150000</v>
      </c>
      <c r="AF145" s="586"/>
      <c r="AG145" s="1294"/>
      <c r="AH145" s="585"/>
    </row>
    <row r="146" spans="1:34" ht="25.5" x14ac:dyDescent="0.25">
      <c r="A146" s="652" t="s">
        <v>1117</v>
      </c>
      <c r="B146" s="1287" t="s">
        <v>1660</v>
      </c>
      <c r="C146" s="1287"/>
      <c r="D146" s="1295" t="s">
        <v>1380</v>
      </c>
      <c r="E146" s="1296" t="s">
        <v>41</v>
      </c>
      <c r="F146" s="1285" t="s">
        <v>726</v>
      </c>
      <c r="G146" s="1286" t="s">
        <v>1375</v>
      </c>
      <c r="H146" s="1297" t="s">
        <v>1383</v>
      </c>
      <c r="I146" s="1287"/>
      <c r="J146" s="1287"/>
      <c r="K146" s="1287"/>
      <c r="L146" s="1288" t="s">
        <v>780</v>
      </c>
      <c r="M146" s="1288" t="s">
        <v>780</v>
      </c>
      <c r="N146" s="1288" t="s">
        <v>780</v>
      </c>
      <c r="O146" s="1288" t="s">
        <v>780</v>
      </c>
      <c r="P146" s="1288" t="s">
        <v>780</v>
      </c>
      <c r="Q146" s="1489"/>
      <c r="R146" s="1490"/>
      <c r="S146" s="649" t="s">
        <v>153</v>
      </c>
      <c r="T146" s="649" t="s">
        <v>13</v>
      </c>
      <c r="U146" s="580" t="s">
        <v>726</v>
      </c>
      <c r="V146" s="1326">
        <v>41</v>
      </c>
      <c r="W146" s="1393"/>
      <c r="X146" s="1490"/>
      <c r="Y146" s="834" t="s">
        <v>647</v>
      </c>
      <c r="Z146" s="666">
        <v>1</v>
      </c>
      <c r="AA146" s="666">
        <v>60</v>
      </c>
      <c r="AB146" s="666"/>
      <c r="AC146" s="666"/>
      <c r="AD146" s="584">
        <v>2500</v>
      </c>
      <c r="AE146" s="585">
        <v>150000</v>
      </c>
      <c r="AF146" s="586"/>
      <c r="AG146" s="1294"/>
      <c r="AH146" s="585"/>
    </row>
    <row r="147" spans="1:34" ht="25.5" x14ac:dyDescent="0.25">
      <c r="A147" s="652" t="s">
        <v>1085</v>
      </c>
      <c r="B147" s="1287" t="s">
        <v>1086</v>
      </c>
      <c r="C147" s="1287"/>
      <c r="D147" s="1295" t="s">
        <v>1380</v>
      </c>
      <c r="E147" s="1295" t="s">
        <v>1380</v>
      </c>
      <c r="F147" s="1285" t="s">
        <v>1374</v>
      </c>
      <c r="G147" s="1286" t="s">
        <v>1375</v>
      </c>
      <c r="H147" s="1297" t="s">
        <v>1383</v>
      </c>
      <c r="I147" s="1287"/>
      <c r="J147" s="1287"/>
      <c r="K147" s="1287"/>
      <c r="L147" s="1288" t="s">
        <v>780</v>
      </c>
      <c r="M147" s="1288" t="s">
        <v>780</v>
      </c>
      <c r="N147" s="1288" t="s">
        <v>780</v>
      </c>
      <c r="O147" s="1288" t="s">
        <v>780</v>
      </c>
      <c r="P147" s="1288" t="s">
        <v>780</v>
      </c>
      <c r="Q147" s="1489"/>
      <c r="R147" s="1490"/>
      <c r="S147" s="649" t="s">
        <v>83</v>
      </c>
      <c r="T147" s="834" t="s">
        <v>13</v>
      </c>
      <c r="U147" s="649" t="s">
        <v>682</v>
      </c>
      <c r="V147" s="1326">
        <v>27</v>
      </c>
      <c r="W147" s="1393"/>
      <c r="X147" s="1490"/>
      <c r="Y147" s="834" t="s">
        <v>300</v>
      </c>
      <c r="Z147" s="666">
        <v>1</v>
      </c>
      <c r="AA147" s="666"/>
      <c r="AB147" s="666"/>
      <c r="AC147" s="666"/>
      <c r="AD147" s="584">
        <v>4500000</v>
      </c>
      <c r="AE147" s="585">
        <v>4500000</v>
      </c>
      <c r="AF147" s="586"/>
      <c r="AG147" s="1294"/>
      <c r="AH147" s="585">
        <v>4500000</v>
      </c>
    </row>
    <row r="148" spans="1:34" x14ac:dyDescent="0.25">
      <c r="A148" s="652" t="s">
        <v>1118</v>
      </c>
      <c r="B148" s="1287" t="s">
        <v>1661</v>
      </c>
      <c r="C148" s="1306"/>
      <c r="D148" s="1284" t="s">
        <v>1086</v>
      </c>
      <c r="E148" s="1284" t="s">
        <v>1086</v>
      </c>
      <c r="F148" s="1285" t="s">
        <v>1662</v>
      </c>
      <c r="G148" s="1284" t="s">
        <v>1086</v>
      </c>
      <c r="H148" s="1286" t="s">
        <v>1375</v>
      </c>
      <c r="I148" s="1287"/>
      <c r="J148" s="1287"/>
      <c r="K148" s="1287"/>
      <c r="L148" s="1288" t="s">
        <v>780</v>
      </c>
      <c r="M148" s="1288" t="s">
        <v>780</v>
      </c>
      <c r="N148" s="1288" t="s">
        <v>780</v>
      </c>
      <c r="O148" s="1288" t="s">
        <v>780</v>
      </c>
      <c r="P148" s="1288" t="s">
        <v>780</v>
      </c>
      <c r="Q148" s="1489"/>
      <c r="R148" s="1490"/>
      <c r="S148" s="649" t="s">
        <v>23</v>
      </c>
      <c r="T148" s="834" t="s">
        <v>13</v>
      </c>
      <c r="U148" s="580" t="s">
        <v>176</v>
      </c>
      <c r="V148" s="1326">
        <v>6</v>
      </c>
      <c r="W148" s="1393"/>
      <c r="X148" s="1490"/>
      <c r="Y148" s="834" t="s">
        <v>300</v>
      </c>
      <c r="Z148" s="666">
        <v>1</v>
      </c>
      <c r="AA148" s="666"/>
      <c r="AB148" s="666"/>
      <c r="AC148" s="666"/>
      <c r="AD148" s="584">
        <v>100000</v>
      </c>
      <c r="AE148" s="585">
        <v>100000</v>
      </c>
      <c r="AF148" s="586"/>
      <c r="AG148" s="1294"/>
      <c r="AH148" s="585">
        <v>100000</v>
      </c>
    </row>
    <row r="149" spans="1:34" ht="25.5" x14ac:dyDescent="0.25">
      <c r="A149" s="1491" t="s">
        <v>1119</v>
      </c>
      <c r="B149" s="1306" t="s">
        <v>1663</v>
      </c>
      <c r="C149" s="1306"/>
      <c r="D149" s="267"/>
      <c r="E149" s="267"/>
      <c r="F149" s="267"/>
      <c r="G149" s="267"/>
      <c r="H149" s="267"/>
      <c r="I149" s="1287"/>
      <c r="J149" s="1287"/>
      <c r="K149" s="1287"/>
      <c r="L149" s="1288" t="s">
        <v>780</v>
      </c>
      <c r="M149" s="1288" t="s">
        <v>780</v>
      </c>
      <c r="N149" s="722"/>
      <c r="O149" s="722"/>
      <c r="P149" s="722"/>
      <c r="Q149" s="1489"/>
      <c r="R149" s="1490"/>
      <c r="S149" s="649" t="s">
        <v>1664</v>
      </c>
      <c r="T149" s="834"/>
      <c r="U149" s="664"/>
      <c r="V149" s="1300"/>
      <c r="W149" s="1393"/>
      <c r="X149" s="1490"/>
      <c r="Y149" s="834" t="s">
        <v>300</v>
      </c>
      <c r="Z149" s="666">
        <v>1</v>
      </c>
      <c r="AA149" s="666"/>
      <c r="AB149" s="666"/>
      <c r="AC149" s="666"/>
      <c r="AD149" s="584">
        <v>209900</v>
      </c>
      <c r="AE149" s="585">
        <v>209900</v>
      </c>
      <c r="AF149" s="586"/>
      <c r="AG149" s="1294"/>
      <c r="AH149" s="585">
        <v>189900</v>
      </c>
    </row>
    <row r="150" spans="1:34" ht="38.25" x14ac:dyDescent="0.25">
      <c r="A150" s="752"/>
      <c r="B150" s="1447" t="s">
        <v>1665</v>
      </c>
      <c r="C150" s="1447"/>
      <c r="D150" s="1449"/>
      <c r="E150" s="1449"/>
      <c r="F150" s="1449"/>
      <c r="G150" s="1449"/>
      <c r="H150" s="1492"/>
      <c r="I150" s="1287"/>
      <c r="J150" s="1447"/>
      <c r="K150" s="1447"/>
      <c r="L150" s="1450"/>
      <c r="M150" s="1450"/>
      <c r="N150" s="1450"/>
      <c r="O150" s="1450"/>
      <c r="P150" s="1450"/>
      <c r="Q150" s="1493"/>
      <c r="R150" s="1490"/>
      <c r="S150" s="1494"/>
      <c r="T150" s="1495"/>
      <c r="U150" s="1496"/>
      <c r="V150" s="1497"/>
      <c r="W150" s="1498"/>
      <c r="X150" s="1490"/>
      <c r="Y150" s="1453"/>
      <c r="Z150" s="1499"/>
      <c r="AA150" s="1499"/>
      <c r="AB150" s="1499"/>
      <c r="AC150" s="1499"/>
      <c r="AD150" s="1500"/>
      <c r="AE150" s="1501"/>
      <c r="AF150" s="1502"/>
      <c r="AG150" s="1294"/>
      <c r="AH150" s="1501"/>
    </row>
    <row r="151" spans="1:34" x14ac:dyDescent="0.25">
      <c r="A151" s="752"/>
      <c r="B151" s="1447" t="s">
        <v>1666</v>
      </c>
      <c r="C151" s="1447"/>
      <c r="D151" s="1449"/>
      <c r="E151" s="1449"/>
      <c r="F151" s="1449"/>
      <c r="G151" s="1449"/>
      <c r="H151" s="1492"/>
      <c r="I151" s="1287"/>
      <c r="J151" s="1447"/>
      <c r="K151" s="1447"/>
      <c r="L151" s="1450"/>
      <c r="M151" s="1450"/>
      <c r="N151" s="1450"/>
      <c r="O151" s="1450"/>
      <c r="P151" s="1450"/>
      <c r="Q151" s="1493"/>
      <c r="R151" s="1490"/>
      <c r="S151" s="1494"/>
      <c r="T151" s="1495"/>
      <c r="U151" s="1496"/>
      <c r="V151" s="1497"/>
      <c r="W151" s="1498"/>
      <c r="X151" s="1490"/>
      <c r="Y151" s="1453"/>
      <c r="Z151" s="1499"/>
      <c r="AA151" s="1499"/>
      <c r="AB151" s="1499"/>
      <c r="AC151" s="1499"/>
      <c r="AD151" s="1500"/>
      <c r="AE151" s="1501"/>
      <c r="AF151" s="1502"/>
      <c r="AG151" s="1294"/>
      <c r="AH151" s="1501"/>
    </row>
    <row r="152" spans="1:34" x14ac:dyDescent="0.25">
      <c r="A152" s="752"/>
      <c r="B152" s="1447" t="s">
        <v>1667</v>
      </c>
      <c r="C152" s="1447"/>
      <c r="D152" s="1449"/>
      <c r="E152" s="1449"/>
      <c r="F152" s="1449"/>
      <c r="G152" s="1449"/>
      <c r="H152" s="1492"/>
      <c r="I152" s="1287"/>
      <c r="J152" s="1447"/>
      <c r="K152" s="1447"/>
      <c r="L152" s="1450"/>
      <c r="M152" s="1450"/>
      <c r="N152" s="1450"/>
      <c r="O152" s="1450"/>
      <c r="P152" s="1450"/>
      <c r="Q152" s="1493"/>
      <c r="R152" s="1490"/>
      <c r="S152" s="1494"/>
      <c r="T152" s="1495"/>
      <c r="U152" s="1496"/>
      <c r="V152" s="1497"/>
      <c r="W152" s="1498"/>
      <c r="X152" s="1490"/>
      <c r="Y152" s="1453"/>
      <c r="Z152" s="1499"/>
      <c r="AA152" s="1499"/>
      <c r="AB152" s="1499"/>
      <c r="AC152" s="1499"/>
      <c r="AD152" s="1500"/>
      <c r="AE152" s="1501"/>
      <c r="AF152" s="1502"/>
      <c r="AG152" s="1294"/>
      <c r="AH152" s="1501"/>
    </row>
    <row r="153" spans="1:34" x14ac:dyDescent="0.25">
      <c r="A153" s="752"/>
      <c r="B153" s="1447" t="s">
        <v>1668</v>
      </c>
      <c r="C153" s="1447"/>
      <c r="D153" s="1449"/>
      <c r="E153" s="1449"/>
      <c r="F153" s="1449"/>
      <c r="G153" s="1449"/>
      <c r="H153" s="1492"/>
      <c r="I153" s="1287"/>
      <c r="J153" s="1447"/>
      <c r="K153" s="1447"/>
      <c r="L153" s="1450"/>
      <c r="M153" s="1450"/>
      <c r="N153" s="1450"/>
      <c r="O153" s="1450"/>
      <c r="P153" s="1450"/>
      <c r="Q153" s="1493"/>
      <c r="R153" s="1490"/>
      <c r="S153" s="1494"/>
      <c r="T153" s="1495"/>
      <c r="U153" s="1496"/>
      <c r="V153" s="1497"/>
      <c r="W153" s="1498"/>
      <c r="X153" s="1490"/>
      <c r="Y153" s="1453"/>
      <c r="Z153" s="1499"/>
      <c r="AA153" s="1499"/>
      <c r="AB153" s="1499"/>
      <c r="AC153" s="1499"/>
      <c r="AD153" s="1500"/>
      <c r="AE153" s="1501"/>
      <c r="AF153" s="1502"/>
      <c r="AG153" s="1294"/>
      <c r="AH153" s="1501"/>
    </row>
    <row r="154" spans="1:34" x14ac:dyDescent="0.25">
      <c r="A154" s="752"/>
      <c r="B154" s="1447" t="s">
        <v>649</v>
      </c>
      <c r="C154" s="1447"/>
      <c r="D154" s="1449"/>
      <c r="E154" s="1449"/>
      <c r="F154" s="1449"/>
      <c r="G154" s="1449"/>
      <c r="H154" s="1492"/>
      <c r="I154" s="1287"/>
      <c r="J154" s="1447"/>
      <c r="K154" s="1447"/>
      <c r="L154" s="1450"/>
      <c r="M154" s="1450"/>
      <c r="N154" s="1450"/>
      <c r="O154" s="1450"/>
      <c r="P154" s="1450"/>
      <c r="Q154" s="1493"/>
      <c r="R154" s="1490"/>
      <c r="S154" s="1494"/>
      <c r="T154" s="1495"/>
      <c r="U154" s="1496"/>
      <c r="V154" s="1497"/>
      <c r="W154" s="1498"/>
      <c r="X154" s="1490"/>
      <c r="Y154" s="1453"/>
      <c r="Z154" s="1499"/>
      <c r="AA154" s="1499"/>
      <c r="AB154" s="1499"/>
      <c r="AC154" s="1499"/>
      <c r="AD154" s="1500"/>
      <c r="AE154" s="1501"/>
      <c r="AF154" s="1502"/>
      <c r="AG154" s="1294"/>
      <c r="AH154" s="1501"/>
    </row>
    <row r="155" spans="1:34" x14ac:dyDescent="0.25">
      <c r="A155" s="1470" t="s">
        <v>1669</v>
      </c>
      <c r="B155" s="1471" t="s">
        <v>265</v>
      </c>
      <c r="C155" s="1471"/>
      <c r="D155" s="1472"/>
      <c r="E155" s="1472"/>
      <c r="F155" s="1472"/>
      <c r="G155" s="1472"/>
      <c r="H155" s="1472"/>
      <c r="I155" s="1254"/>
      <c r="J155" s="1471"/>
      <c r="K155" s="1471"/>
      <c r="L155" s="1471"/>
      <c r="M155" s="1471"/>
      <c r="N155" s="1471"/>
      <c r="O155" s="1471"/>
      <c r="P155" s="1471"/>
      <c r="Q155" s="1471"/>
      <c r="R155" s="1255"/>
      <c r="S155" s="1473"/>
      <c r="T155" s="1474"/>
      <c r="U155" s="1475"/>
      <c r="V155" s="1473"/>
      <c r="W155" s="1475"/>
      <c r="X155" s="1255"/>
      <c r="Y155" s="1471"/>
      <c r="Z155" s="1476"/>
      <c r="AA155" s="1476"/>
      <c r="AB155" s="1476"/>
      <c r="AC155" s="1476"/>
      <c r="AD155" s="1471"/>
      <c r="AE155" s="1477">
        <v>200000</v>
      </c>
      <c r="AF155" s="1477"/>
      <c r="AG155" s="1243"/>
      <c r="AH155" s="1477">
        <v>200000</v>
      </c>
    </row>
    <row r="156" spans="1:34" ht="25.5" x14ac:dyDescent="0.25">
      <c r="A156" s="652" t="s">
        <v>125</v>
      </c>
      <c r="B156" s="649" t="s">
        <v>126</v>
      </c>
      <c r="C156" s="1358"/>
      <c r="D156" s="1284" t="s">
        <v>1086</v>
      </c>
      <c r="E156" s="1284" t="s">
        <v>1373</v>
      </c>
      <c r="F156" s="1285" t="s">
        <v>1374</v>
      </c>
      <c r="G156" s="1286" t="s">
        <v>1375</v>
      </c>
      <c r="H156" s="1297"/>
      <c r="I156" s="1287"/>
      <c r="J156" s="649"/>
      <c r="K156" s="649"/>
      <c r="L156" s="1288" t="s">
        <v>780</v>
      </c>
      <c r="M156" s="1288" t="s">
        <v>780</v>
      </c>
      <c r="N156" s="1288" t="s">
        <v>780</v>
      </c>
      <c r="O156" s="1288" t="s">
        <v>780</v>
      </c>
      <c r="P156" s="1288" t="s">
        <v>780</v>
      </c>
      <c r="Q156" s="1489"/>
      <c r="R156" s="1503"/>
      <c r="S156" s="649" t="s">
        <v>83</v>
      </c>
      <c r="T156" s="649" t="s">
        <v>13</v>
      </c>
      <c r="U156" s="649" t="s">
        <v>682</v>
      </c>
      <c r="V156" s="722">
        <v>28</v>
      </c>
      <c r="W156" s="1504"/>
      <c r="X156" s="1503"/>
      <c r="Y156" s="834" t="s">
        <v>1670</v>
      </c>
      <c r="Z156" s="666">
        <v>5</v>
      </c>
      <c r="AA156" s="666"/>
      <c r="AB156" s="666"/>
      <c r="AC156" s="666"/>
      <c r="AD156" s="584">
        <v>40000</v>
      </c>
      <c r="AE156" s="1293">
        <v>200000</v>
      </c>
      <c r="AF156" s="1505"/>
      <c r="AG156" s="1506"/>
      <c r="AH156" s="1507">
        <v>200000</v>
      </c>
    </row>
    <row r="157" spans="1:34" x14ac:dyDescent="0.25">
      <c r="A157" s="1470" t="s">
        <v>1671</v>
      </c>
      <c r="B157" s="1471" t="s">
        <v>266</v>
      </c>
      <c r="C157" s="1471"/>
      <c r="D157" s="1472"/>
      <c r="E157" s="1472"/>
      <c r="F157" s="1472"/>
      <c r="G157" s="1472"/>
      <c r="H157" s="1472"/>
      <c r="I157" s="1254"/>
      <c r="J157" s="1471"/>
      <c r="K157" s="1471"/>
      <c r="L157" s="1508"/>
      <c r="M157" s="1508"/>
      <c r="N157" s="1509">
        <v>1</v>
      </c>
      <c r="O157" s="1509"/>
      <c r="P157" s="1509">
        <v>2</v>
      </c>
      <c r="Q157" s="1509">
        <v>3</v>
      </c>
      <c r="R157" s="1255"/>
      <c r="S157" s="1474"/>
      <c r="T157" s="1474"/>
      <c r="U157" s="1475"/>
      <c r="V157" s="1473"/>
      <c r="W157" s="1475"/>
      <c r="X157" s="1255"/>
      <c r="Y157" s="1471"/>
      <c r="Z157" s="1476"/>
      <c r="AA157" s="1476"/>
      <c r="AB157" s="1476"/>
      <c r="AC157" s="1476"/>
      <c r="AD157" s="1471"/>
      <c r="AE157" s="1477">
        <v>200000</v>
      </c>
      <c r="AF157" s="1477"/>
      <c r="AG157" s="1243"/>
      <c r="AH157" s="1477">
        <v>200000</v>
      </c>
    </row>
    <row r="158" spans="1:34" ht="25.5" x14ac:dyDescent="0.25">
      <c r="A158" s="652" t="s">
        <v>728</v>
      </c>
      <c r="B158" s="1510" t="s">
        <v>267</v>
      </c>
      <c r="C158" s="1511"/>
      <c r="D158" s="1284" t="s">
        <v>1086</v>
      </c>
      <c r="E158" s="1284" t="s">
        <v>1373</v>
      </c>
      <c r="F158" s="1285" t="s">
        <v>1374</v>
      </c>
      <c r="G158" s="1286" t="s">
        <v>1375</v>
      </c>
      <c r="H158" s="1297"/>
      <c r="I158" s="1287"/>
      <c r="J158" s="1510"/>
      <c r="K158" s="1510"/>
      <c r="L158" s="1512"/>
      <c r="M158" s="1359"/>
      <c r="N158" s="1288" t="s">
        <v>780</v>
      </c>
      <c r="O158" s="1359"/>
      <c r="P158" s="1359"/>
      <c r="Q158" s="1359">
        <v>0</v>
      </c>
      <c r="R158" s="1490"/>
      <c r="S158" s="649" t="s">
        <v>153</v>
      </c>
      <c r="T158" s="649" t="s">
        <v>13</v>
      </c>
      <c r="U158" s="1510" t="s">
        <v>726</v>
      </c>
      <c r="V158" s="722">
        <v>42</v>
      </c>
      <c r="W158" s="1504"/>
      <c r="X158" s="1490"/>
      <c r="Y158" s="834" t="s">
        <v>1672</v>
      </c>
      <c r="Z158" s="666">
        <v>1</v>
      </c>
      <c r="AA158" s="666"/>
      <c r="AB158" s="666"/>
      <c r="AC158" s="666"/>
      <c r="AD158" s="584">
        <v>30000</v>
      </c>
      <c r="AE158" s="585">
        <v>30000</v>
      </c>
      <c r="AF158" s="1505"/>
      <c r="AG158" s="1294"/>
      <c r="AH158" s="1507">
        <v>30000</v>
      </c>
    </row>
    <row r="159" spans="1:34" ht="25.5" x14ac:dyDescent="0.25">
      <c r="A159" s="652" t="s">
        <v>729</v>
      </c>
      <c r="B159" s="1510" t="s">
        <v>268</v>
      </c>
      <c r="C159" s="1511"/>
      <c r="D159" s="1284" t="s">
        <v>1086</v>
      </c>
      <c r="E159" s="1284" t="s">
        <v>1373</v>
      </c>
      <c r="F159" s="1285" t="s">
        <v>1374</v>
      </c>
      <c r="G159" s="1286" t="s">
        <v>1375</v>
      </c>
      <c r="H159" s="1297"/>
      <c r="I159" s="1287"/>
      <c r="J159" s="1510"/>
      <c r="K159" s="1510"/>
      <c r="L159" s="1512"/>
      <c r="M159" s="1359"/>
      <c r="N159" s="1359"/>
      <c r="O159" s="1359"/>
      <c r="P159" s="1288" t="s">
        <v>780</v>
      </c>
      <c r="Q159" s="1359">
        <v>0</v>
      </c>
      <c r="R159" s="1490"/>
      <c r="S159" s="649" t="s">
        <v>153</v>
      </c>
      <c r="T159" s="649" t="s">
        <v>13</v>
      </c>
      <c r="U159" s="1510" t="s">
        <v>726</v>
      </c>
      <c r="V159" s="722">
        <v>43</v>
      </c>
      <c r="W159" s="1504"/>
      <c r="X159" s="1490"/>
      <c r="Y159" s="834" t="s">
        <v>1672</v>
      </c>
      <c r="Z159" s="666">
        <v>1</v>
      </c>
      <c r="AA159" s="666"/>
      <c r="AB159" s="666"/>
      <c r="AC159" s="666"/>
      <c r="AD159" s="584">
        <v>70000</v>
      </c>
      <c r="AE159" s="585">
        <v>70000</v>
      </c>
      <c r="AF159" s="1505"/>
      <c r="AG159" s="1294"/>
      <c r="AH159" s="1507">
        <v>70000</v>
      </c>
    </row>
    <row r="160" spans="1:34" ht="25.5" x14ac:dyDescent="0.25">
      <c r="A160" s="652" t="s">
        <v>793</v>
      </c>
      <c r="B160" s="1510" t="s">
        <v>1673</v>
      </c>
      <c r="C160" s="1511"/>
      <c r="D160" s="1284" t="s">
        <v>1086</v>
      </c>
      <c r="E160" s="1284" t="s">
        <v>1373</v>
      </c>
      <c r="F160" s="1285" t="s">
        <v>1374</v>
      </c>
      <c r="G160" s="1286" t="s">
        <v>1375</v>
      </c>
      <c r="H160" s="1297"/>
      <c r="I160" s="1287"/>
      <c r="J160" s="1510"/>
      <c r="K160" s="1510"/>
      <c r="L160" s="1512"/>
      <c r="M160" s="1359"/>
      <c r="N160" s="1359"/>
      <c r="O160" s="1359"/>
      <c r="P160" s="1288" t="s">
        <v>780</v>
      </c>
      <c r="Q160" s="1359">
        <v>0</v>
      </c>
      <c r="R160" s="1490"/>
      <c r="S160" s="649" t="s">
        <v>153</v>
      </c>
      <c r="T160" s="649" t="s">
        <v>13</v>
      </c>
      <c r="U160" s="1510" t="s">
        <v>726</v>
      </c>
      <c r="V160" s="722">
        <v>44</v>
      </c>
      <c r="W160" s="1504"/>
      <c r="X160" s="1490"/>
      <c r="Y160" s="834" t="s">
        <v>1672</v>
      </c>
      <c r="Z160" s="666">
        <v>1</v>
      </c>
      <c r="AA160" s="666"/>
      <c r="AB160" s="666"/>
      <c r="AC160" s="666"/>
      <c r="AD160" s="584">
        <v>100000</v>
      </c>
      <c r="AE160" s="585">
        <v>100000</v>
      </c>
      <c r="AF160" s="1505"/>
      <c r="AG160" s="1294"/>
      <c r="AH160" s="1293">
        <v>100000</v>
      </c>
    </row>
    <row r="161" spans="1:34" x14ac:dyDescent="0.25">
      <c r="A161" s="1513" t="s">
        <v>1674</v>
      </c>
      <c r="B161" s="1514" t="s">
        <v>40</v>
      </c>
      <c r="C161" s="1514"/>
      <c r="D161" s="1515"/>
      <c r="E161" s="1515"/>
      <c r="F161" s="1515"/>
      <c r="G161" s="1515"/>
      <c r="H161" s="1515"/>
      <c r="I161" s="1254"/>
      <c r="J161" s="1514"/>
      <c r="K161" s="1514"/>
      <c r="L161" s="1514"/>
      <c r="M161" s="1514"/>
      <c r="N161" s="1514"/>
      <c r="O161" s="1514"/>
      <c r="P161" s="1514"/>
      <c r="Q161" s="1514"/>
      <c r="R161" s="1255"/>
      <c r="S161" s="1516"/>
      <c r="T161" s="1517"/>
      <c r="U161" s="1517"/>
      <c r="V161" s="1516"/>
      <c r="W161" s="1517"/>
      <c r="X161" s="1255"/>
      <c r="Y161" s="1514"/>
      <c r="Z161" s="1518"/>
      <c r="AA161" s="1518"/>
      <c r="AB161" s="1518"/>
      <c r="AC161" s="1518"/>
      <c r="AD161" s="1514"/>
      <c r="AE161" s="1519"/>
      <c r="AF161" s="1519"/>
      <c r="AG161" s="1243"/>
      <c r="AH161" s="1519"/>
    </row>
    <row r="162" spans="1:34" ht="63.75" x14ac:dyDescent="0.25">
      <c r="A162" s="652" t="s">
        <v>1675</v>
      </c>
      <c r="B162" s="1510" t="s">
        <v>1676</v>
      </c>
      <c r="C162" s="742"/>
      <c r="D162" s="1520"/>
      <c r="E162" s="1520"/>
      <c r="F162" s="1520"/>
      <c r="G162" s="1520"/>
      <c r="H162" s="1462"/>
      <c r="I162" s="639"/>
      <c r="J162" s="742"/>
      <c r="K162" s="742"/>
      <c r="L162" s="1521" t="s">
        <v>780</v>
      </c>
      <c r="M162" s="1308" t="s">
        <v>780</v>
      </c>
      <c r="N162" s="1308" t="s">
        <v>780</v>
      </c>
      <c r="O162" s="1308"/>
      <c r="P162" s="1308"/>
      <c r="Q162" s="1308"/>
      <c r="R162" s="1479"/>
      <c r="S162" s="580"/>
      <c r="T162" s="580"/>
      <c r="U162" s="1522"/>
      <c r="V162" s="722"/>
      <c r="W162" s="1504"/>
      <c r="X162" s="1479"/>
      <c r="Y162" s="834"/>
      <c r="Z162" s="666"/>
      <c r="AA162" s="666"/>
      <c r="AB162" s="666"/>
      <c r="AC162" s="666"/>
      <c r="AD162" s="584"/>
      <c r="AE162" s="585"/>
      <c r="AF162" s="1505"/>
      <c r="AG162" s="1294"/>
      <c r="AH162" s="1293"/>
    </row>
    <row r="163" spans="1:34" ht="63.75" x14ac:dyDescent="0.25">
      <c r="A163" s="652" t="s">
        <v>1677</v>
      </c>
      <c r="B163" s="1510" t="s">
        <v>1678</v>
      </c>
      <c r="C163" s="742"/>
      <c r="D163" s="1520"/>
      <c r="E163" s="1520"/>
      <c r="F163" s="1520"/>
      <c r="G163" s="1520"/>
      <c r="H163" s="1462"/>
      <c r="I163" s="639"/>
      <c r="J163" s="742"/>
      <c r="K163" s="742"/>
      <c r="L163" s="1521" t="s">
        <v>780</v>
      </c>
      <c r="M163" s="1521" t="s">
        <v>780</v>
      </c>
      <c r="N163" s="1521" t="s">
        <v>780</v>
      </c>
      <c r="O163" s="1521" t="s">
        <v>780</v>
      </c>
      <c r="P163" s="1521" t="s">
        <v>780</v>
      </c>
      <c r="Q163" s="1308"/>
      <c r="R163" s="1479"/>
      <c r="S163" s="580"/>
      <c r="T163" s="580"/>
      <c r="U163" s="1522"/>
      <c r="V163" s="722"/>
      <c r="W163" s="1504"/>
      <c r="X163" s="1479"/>
      <c r="Y163" s="834"/>
      <c r="Z163" s="666"/>
      <c r="AA163" s="666"/>
      <c r="AB163" s="666"/>
      <c r="AC163" s="666"/>
      <c r="AD163" s="584"/>
      <c r="AE163" s="585"/>
      <c r="AF163" s="1505"/>
      <c r="AG163" s="1294"/>
      <c r="AH163" s="1293"/>
    </row>
    <row r="164" spans="1:34" ht="25.5" x14ac:dyDescent="0.25">
      <c r="A164" s="652" t="s">
        <v>1679</v>
      </c>
      <c r="B164" s="1510" t="s">
        <v>1129</v>
      </c>
      <c r="C164" s="742"/>
      <c r="D164" s="1520"/>
      <c r="E164" s="1520"/>
      <c r="F164" s="1520"/>
      <c r="G164" s="1520"/>
      <c r="H164" s="1462"/>
      <c r="I164" s="639"/>
      <c r="J164" s="742"/>
      <c r="K164" s="742"/>
      <c r="L164" s="1521" t="s">
        <v>780</v>
      </c>
      <c r="M164" s="1521" t="s">
        <v>780</v>
      </c>
      <c r="N164" s="1521" t="s">
        <v>780</v>
      </c>
      <c r="O164" s="1521" t="s">
        <v>780</v>
      </c>
      <c r="P164" s="1308"/>
      <c r="Q164" s="1308"/>
      <c r="R164" s="1479"/>
      <c r="S164" s="580"/>
      <c r="T164" s="580"/>
      <c r="U164" s="1522"/>
      <c r="V164" s="722"/>
      <c r="W164" s="1504"/>
      <c r="X164" s="1479"/>
      <c r="Y164" s="834"/>
      <c r="Z164" s="666"/>
      <c r="AA164" s="666"/>
      <c r="AB164" s="666"/>
      <c r="AC164" s="666"/>
      <c r="AD164" s="584"/>
      <c r="AE164" s="585"/>
      <c r="AF164" s="1505"/>
      <c r="AG164" s="1294"/>
      <c r="AH164" s="1293"/>
    </row>
    <row r="165" spans="1:34" ht="51" x14ac:dyDescent="0.25">
      <c r="A165" s="652" t="s">
        <v>1680</v>
      </c>
      <c r="B165" s="1510" t="s">
        <v>1130</v>
      </c>
      <c r="C165" s="742"/>
      <c r="D165" s="1520"/>
      <c r="E165" s="1520"/>
      <c r="F165" s="1520"/>
      <c r="G165" s="1520"/>
      <c r="H165" s="1462"/>
      <c r="I165" s="639"/>
      <c r="J165" s="742"/>
      <c r="K165" s="742"/>
      <c r="L165" s="1521" t="s">
        <v>780</v>
      </c>
      <c r="M165" s="1308"/>
      <c r="N165" s="1308"/>
      <c r="O165" s="1308"/>
      <c r="P165" s="1308"/>
      <c r="Q165" s="1308"/>
      <c r="R165" s="1479"/>
      <c r="S165" s="580"/>
      <c r="T165" s="580"/>
      <c r="U165" s="1522"/>
      <c r="V165" s="722"/>
      <c r="W165" s="1504"/>
      <c r="X165" s="1479"/>
      <c r="Y165" s="834"/>
      <c r="Z165" s="666"/>
      <c r="AA165" s="666"/>
      <c r="AB165" s="666"/>
      <c r="AC165" s="666"/>
      <c r="AD165" s="584"/>
      <c r="AE165" s="585"/>
      <c r="AF165" s="1505"/>
      <c r="AG165" s="1294"/>
      <c r="AH165" s="1293"/>
    </row>
    <row r="166" spans="1:34" ht="38.25" x14ac:dyDescent="0.25">
      <c r="A166" s="652" t="s">
        <v>1681</v>
      </c>
      <c r="B166" s="1510" t="s">
        <v>1131</v>
      </c>
      <c r="C166" s="742"/>
      <c r="D166" s="1520"/>
      <c r="E166" s="1520"/>
      <c r="F166" s="1520"/>
      <c r="G166" s="1520"/>
      <c r="H166" s="1462"/>
      <c r="I166" s="639"/>
      <c r="J166" s="742"/>
      <c r="K166" s="742"/>
      <c r="L166" s="1521" t="s">
        <v>780</v>
      </c>
      <c r="M166" s="1308"/>
      <c r="N166" s="1308"/>
      <c r="O166" s="1308"/>
      <c r="P166" s="1308"/>
      <c r="Q166" s="1308"/>
      <c r="R166" s="1479"/>
      <c r="S166" s="580"/>
      <c r="T166" s="580"/>
      <c r="U166" s="1522"/>
      <c r="V166" s="722"/>
      <c r="W166" s="1504"/>
      <c r="X166" s="1479"/>
      <c r="Y166" s="834"/>
      <c r="Z166" s="666"/>
      <c r="AA166" s="666"/>
      <c r="AB166" s="666"/>
      <c r="AC166" s="666"/>
      <c r="AD166" s="584"/>
      <c r="AE166" s="585"/>
      <c r="AF166" s="1505"/>
      <c r="AG166" s="1294"/>
      <c r="AH166" s="1293"/>
    </row>
    <row r="167" spans="1:34" ht="38.25" x14ac:dyDescent="0.25">
      <c r="A167" s="652" t="s">
        <v>1682</v>
      </c>
      <c r="B167" s="1510" t="s">
        <v>1683</v>
      </c>
      <c r="C167" s="742"/>
      <c r="D167" s="1520"/>
      <c r="E167" s="1520"/>
      <c r="F167" s="1520"/>
      <c r="G167" s="1520"/>
      <c r="H167" s="1462"/>
      <c r="I167" s="639"/>
      <c r="J167" s="742"/>
      <c r="K167" s="742"/>
      <c r="L167" s="1521" t="s">
        <v>780</v>
      </c>
      <c r="M167" s="1308"/>
      <c r="N167" s="1308"/>
      <c r="O167" s="1308"/>
      <c r="P167" s="1308"/>
      <c r="Q167" s="1308"/>
      <c r="R167" s="1479"/>
      <c r="S167" s="580"/>
      <c r="T167" s="580"/>
      <c r="U167" s="1522"/>
      <c r="V167" s="722"/>
      <c r="W167" s="1504"/>
      <c r="X167" s="1479"/>
      <c r="Y167" s="834"/>
      <c r="Z167" s="666"/>
      <c r="AA167" s="666"/>
      <c r="AB167" s="666"/>
      <c r="AC167" s="666"/>
      <c r="AD167" s="584"/>
      <c r="AE167" s="585"/>
      <c r="AF167" s="1505"/>
      <c r="AG167" s="1294"/>
      <c r="AH167" s="1293"/>
    </row>
    <row r="168" spans="1:34" ht="51" x14ac:dyDescent="0.25">
      <c r="A168" s="652" t="s">
        <v>1684</v>
      </c>
      <c r="B168" s="1510" t="s">
        <v>1132</v>
      </c>
      <c r="C168" s="742"/>
      <c r="D168" s="1520"/>
      <c r="E168" s="1520"/>
      <c r="F168" s="1520"/>
      <c r="G168" s="1520"/>
      <c r="H168" s="1462"/>
      <c r="I168" s="639"/>
      <c r="J168" s="742"/>
      <c r="K168" s="742"/>
      <c r="L168" s="1521" t="s">
        <v>780</v>
      </c>
      <c r="M168" s="1308"/>
      <c r="N168" s="1308"/>
      <c r="O168" s="1308"/>
      <c r="P168" s="1308"/>
      <c r="Q168" s="1308"/>
      <c r="R168" s="1479"/>
      <c r="S168" s="580"/>
      <c r="T168" s="580"/>
      <c r="U168" s="1522"/>
      <c r="V168" s="722"/>
      <c r="W168" s="1504"/>
      <c r="X168" s="1479"/>
      <c r="Y168" s="834"/>
      <c r="Z168" s="666"/>
      <c r="AA168" s="666"/>
      <c r="AB168" s="666"/>
      <c r="AC168" s="666"/>
      <c r="AD168" s="584"/>
      <c r="AE168" s="585"/>
      <c r="AF168" s="1505"/>
      <c r="AG168" s="1294"/>
      <c r="AH168" s="1293"/>
    </row>
    <row r="169" spans="1:34" ht="51" x14ac:dyDescent="0.25">
      <c r="A169" s="652" t="s">
        <v>1685</v>
      </c>
      <c r="B169" s="1510" t="s">
        <v>1686</v>
      </c>
      <c r="C169" s="742"/>
      <c r="D169" s="1520"/>
      <c r="E169" s="1520"/>
      <c r="F169" s="1520"/>
      <c r="G169" s="1520"/>
      <c r="H169" s="1462"/>
      <c r="I169" s="639"/>
      <c r="J169" s="742"/>
      <c r="K169" s="742"/>
      <c r="L169" s="1521" t="s">
        <v>780</v>
      </c>
      <c r="M169" s="1308"/>
      <c r="N169" s="1308"/>
      <c r="O169" s="1308"/>
      <c r="P169" s="1308"/>
      <c r="Q169" s="1308"/>
      <c r="R169" s="1479"/>
      <c r="S169" s="580"/>
      <c r="T169" s="580"/>
      <c r="U169" s="1522"/>
      <c r="V169" s="722"/>
      <c r="W169" s="1504"/>
      <c r="X169" s="1479"/>
      <c r="Y169" s="834"/>
      <c r="Z169" s="666"/>
      <c r="AA169" s="666"/>
      <c r="AB169" s="666"/>
      <c r="AC169" s="666"/>
      <c r="AD169" s="584"/>
      <c r="AE169" s="585"/>
      <c r="AF169" s="1505"/>
      <c r="AG169" s="1294"/>
      <c r="AH169" s="1293"/>
    </row>
    <row r="170" spans="1:34" ht="38.25" x14ac:dyDescent="0.25">
      <c r="A170" s="652" t="s">
        <v>1687</v>
      </c>
      <c r="B170" s="1510" t="s">
        <v>1688</v>
      </c>
      <c r="C170" s="742"/>
      <c r="D170" s="1520"/>
      <c r="E170" s="1520"/>
      <c r="F170" s="1520"/>
      <c r="G170" s="1520"/>
      <c r="H170" s="1462"/>
      <c r="I170" s="639"/>
      <c r="J170" s="742"/>
      <c r="K170" s="742"/>
      <c r="L170" s="1521" t="s">
        <v>780</v>
      </c>
      <c r="M170" s="1521" t="s">
        <v>780</v>
      </c>
      <c r="N170" s="1521" t="s">
        <v>780</v>
      </c>
      <c r="O170" s="1521" t="s">
        <v>780</v>
      </c>
      <c r="P170" s="1521" t="s">
        <v>780</v>
      </c>
      <c r="Q170" s="1308"/>
      <c r="R170" s="1479"/>
      <c r="S170" s="580"/>
      <c r="T170" s="580"/>
      <c r="U170" s="1522"/>
      <c r="V170" s="722"/>
      <c r="W170" s="1504"/>
      <c r="X170" s="1479"/>
      <c r="Y170" s="834"/>
      <c r="Z170" s="666"/>
      <c r="AA170" s="666"/>
      <c r="AB170" s="666"/>
      <c r="AC170" s="666"/>
      <c r="AD170" s="584"/>
      <c r="AE170" s="585"/>
      <c r="AF170" s="1505"/>
      <c r="AG170" s="1294"/>
      <c r="AH170" s="1293"/>
    </row>
    <row r="171" spans="1:34" ht="25.5" x14ac:dyDescent="0.25">
      <c r="A171" s="652" t="s">
        <v>1689</v>
      </c>
      <c r="B171" s="1510" t="s">
        <v>1690</v>
      </c>
      <c r="C171" s="742"/>
      <c r="D171" s="1520"/>
      <c r="E171" s="1520"/>
      <c r="F171" s="1520"/>
      <c r="G171" s="1520"/>
      <c r="H171" s="1462"/>
      <c r="I171" s="639"/>
      <c r="J171" s="742"/>
      <c r="K171" s="742"/>
      <c r="L171" s="1521" t="s">
        <v>780</v>
      </c>
      <c r="M171" s="1521" t="s">
        <v>780</v>
      </c>
      <c r="N171" s="1521" t="s">
        <v>780</v>
      </c>
      <c r="O171" s="1521" t="s">
        <v>780</v>
      </c>
      <c r="P171" s="1521" t="s">
        <v>780</v>
      </c>
      <c r="Q171" s="1308"/>
      <c r="R171" s="1479"/>
      <c r="S171" s="580"/>
      <c r="T171" s="580"/>
      <c r="U171" s="1522"/>
      <c r="V171" s="722"/>
      <c r="W171" s="1504"/>
      <c r="X171" s="1479"/>
      <c r="Y171" s="834"/>
      <c r="Z171" s="666"/>
      <c r="AA171" s="666"/>
      <c r="AB171" s="666"/>
      <c r="AC171" s="666"/>
      <c r="AD171" s="584"/>
      <c r="AE171" s="585"/>
      <c r="AF171" s="1505"/>
      <c r="AG171" s="1294"/>
      <c r="AH171" s="1293"/>
    </row>
    <row r="172" spans="1:34" x14ac:dyDescent="0.25">
      <c r="A172" s="1120" t="s">
        <v>730</v>
      </c>
      <c r="B172" s="1121" t="s">
        <v>649</v>
      </c>
      <c r="C172" s="613"/>
      <c r="D172" s="1122"/>
      <c r="E172" s="1122"/>
      <c r="F172" s="1122"/>
      <c r="G172" s="1122"/>
      <c r="H172" s="1122"/>
      <c r="I172" s="772"/>
      <c r="J172" s="613"/>
      <c r="K172" s="613"/>
      <c r="L172" s="1123"/>
      <c r="M172" s="1123"/>
      <c r="N172" s="1123"/>
      <c r="O172" s="1123"/>
      <c r="P172" s="1123"/>
      <c r="Q172" s="1123"/>
      <c r="R172" s="1523"/>
      <c r="S172" s="1125"/>
      <c r="T172" s="1126"/>
      <c r="U172" s="1127"/>
      <c r="V172" s="1125"/>
      <c r="W172" s="1126"/>
      <c r="X172" s="1523"/>
      <c r="Y172" s="1121"/>
      <c r="Z172" s="1128"/>
      <c r="AA172" s="1128"/>
      <c r="AB172" s="1128"/>
      <c r="AC172" s="1128"/>
      <c r="AD172" s="1123"/>
      <c r="AE172" s="1129">
        <v>500000</v>
      </c>
      <c r="AF172" s="1129"/>
      <c r="AG172" s="1264"/>
      <c r="AH172" s="1129">
        <v>1700000</v>
      </c>
    </row>
    <row r="174" spans="1:34" x14ac:dyDescent="0.25">
      <c r="A174" s="750" t="s">
        <v>650</v>
      </c>
    </row>
    <row r="175" spans="1:34" x14ac:dyDescent="0.25">
      <c r="A175" s="751"/>
      <c r="B175" s="749" t="s">
        <v>1107</v>
      </c>
      <c r="AH175" s="1532"/>
    </row>
    <row r="176" spans="1:34" x14ac:dyDescent="0.25">
      <c r="A176" s="1120"/>
      <c r="B176" s="749" t="s">
        <v>1108</v>
      </c>
    </row>
    <row r="177" spans="1:34" x14ac:dyDescent="0.25">
      <c r="A177" s="1470"/>
      <c r="B177" s="749" t="s">
        <v>1109</v>
      </c>
    </row>
    <row r="178" spans="1:34" x14ac:dyDescent="0.25">
      <c r="A178" s="1533"/>
      <c r="B178" s="749" t="s">
        <v>127</v>
      </c>
    </row>
    <row r="179" spans="1:34" x14ac:dyDescent="0.25">
      <c r="A179" s="1534"/>
      <c r="B179" s="749" t="s">
        <v>1110</v>
      </c>
    </row>
    <row r="180" spans="1:34" x14ac:dyDescent="0.25">
      <c r="A180" s="1513"/>
      <c r="B180" s="749" t="s">
        <v>40</v>
      </c>
    </row>
    <row r="181" spans="1:34" x14ac:dyDescent="0.25">
      <c r="A181" s="752"/>
      <c r="B181" s="749" t="s">
        <v>1111</v>
      </c>
      <c r="S181" s="1535"/>
    </row>
    <row r="182" spans="1:34" x14ac:dyDescent="0.25">
      <c r="S182" s="1535"/>
      <c r="AH182" s="1537"/>
    </row>
    <row r="183" spans="1:34" x14ac:dyDescent="0.25">
      <c r="S183" s="1535"/>
    </row>
    <row r="184" spans="1:34" x14ac:dyDescent="0.25">
      <c r="S184" s="1535"/>
      <c r="AH184" s="1537"/>
    </row>
    <row r="185" spans="1:34" x14ac:dyDescent="0.25">
      <c r="AH185" s="1537"/>
    </row>
    <row r="191" spans="1:34" x14ac:dyDescent="0.25">
      <c r="S191" s="749"/>
    </row>
  </sheetData>
  <mergeCells count="40">
    <mergeCell ref="AH2:AH3"/>
    <mergeCell ref="S19:S20"/>
    <mergeCell ref="T19:T20"/>
    <mergeCell ref="U19:U20"/>
    <mergeCell ref="V19:V20"/>
    <mergeCell ref="W19:W20"/>
    <mergeCell ref="AA2:AA3"/>
    <mergeCell ref="AB2:AB3"/>
    <mergeCell ref="AC2:AC3"/>
    <mergeCell ref="AD2:AD3"/>
    <mergeCell ref="AE2:AE3"/>
    <mergeCell ref="AF2:AF3"/>
    <mergeCell ref="T2:T3"/>
    <mergeCell ref="U2:U3"/>
    <mergeCell ref="V2:V3"/>
    <mergeCell ref="W2:W3"/>
    <mergeCell ref="Y2:Y3"/>
    <mergeCell ref="Z2:Z3"/>
    <mergeCell ref="M2:M3"/>
    <mergeCell ref="N2:N3"/>
    <mergeCell ref="O2:O3"/>
    <mergeCell ref="P2:P3"/>
    <mergeCell ref="Q2:Q3"/>
    <mergeCell ref="S2:S3"/>
    <mergeCell ref="F2:F3"/>
    <mergeCell ref="G2:G3"/>
    <mergeCell ref="H2:H3"/>
    <mergeCell ref="J2:J3"/>
    <mergeCell ref="K2:K3"/>
    <mergeCell ref="L2:L3"/>
    <mergeCell ref="A1:B1"/>
    <mergeCell ref="C1:H1"/>
    <mergeCell ref="J1:Q1"/>
    <mergeCell ref="S1:W1"/>
    <mergeCell ref="Y1:AF1"/>
    <mergeCell ref="A2:A3"/>
    <mergeCell ref="B2:B3"/>
    <mergeCell ref="C2:C3"/>
    <mergeCell ref="D2:D3"/>
    <mergeCell ref="E2:E3"/>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B20" sqref="B20"/>
    </sheetView>
  </sheetViews>
  <sheetFormatPr baseColWidth="10" defaultRowHeight="12.75" x14ac:dyDescent="0.25"/>
  <cols>
    <col min="1" max="1" width="4.28515625" style="1646" customWidth="1"/>
    <col min="2" max="2" width="56.5703125" style="502" customWidth="1"/>
    <col min="3" max="3" width="27.140625" style="502" customWidth="1"/>
    <col min="4" max="4" width="11.42578125" style="502"/>
    <col min="5" max="5" width="30.28515625" style="502" hidden="1" customWidth="1"/>
    <col min="6" max="11" width="0" style="502" hidden="1" customWidth="1"/>
    <col min="12" max="16384" width="11.42578125" style="502"/>
  </cols>
  <sheetData>
    <row r="1" spans="1:14" x14ac:dyDescent="0.25">
      <c r="A1" s="896" t="s">
        <v>1721</v>
      </c>
      <c r="B1" s="896"/>
      <c r="C1" s="896"/>
    </row>
    <row r="3" spans="1:14" x14ac:dyDescent="0.25">
      <c r="A3" s="1644" t="s">
        <v>1004</v>
      </c>
      <c r="B3" s="1645" t="s">
        <v>1722</v>
      </c>
      <c r="C3" s="1644" t="s">
        <v>1723</v>
      </c>
    </row>
    <row r="4" spans="1:14" x14ac:dyDescent="0.25">
      <c r="A4" s="1646" t="s">
        <v>1366</v>
      </c>
      <c r="B4" s="1647" t="s">
        <v>1724</v>
      </c>
      <c r="C4" s="1648" t="s">
        <v>1725</v>
      </c>
    </row>
    <row r="5" spans="1:14" x14ac:dyDescent="0.25">
      <c r="A5" s="1646" t="s">
        <v>122</v>
      </c>
      <c r="B5" s="1647" t="s">
        <v>1726</v>
      </c>
      <c r="C5" s="1648" t="s">
        <v>1727</v>
      </c>
      <c r="N5" s="1649"/>
    </row>
    <row r="6" spans="1:14" x14ac:dyDescent="0.25">
      <c r="A6" s="1646" t="s">
        <v>1728</v>
      </c>
      <c r="B6" s="1647" t="s">
        <v>1729</v>
      </c>
      <c r="C6" s="1648" t="s">
        <v>1730</v>
      </c>
    </row>
    <row r="7" spans="1:14" x14ac:dyDescent="0.25">
      <c r="A7" s="1646" t="s">
        <v>1731</v>
      </c>
      <c r="B7" s="1647" t="s">
        <v>1732</v>
      </c>
      <c r="C7" s="1648" t="s">
        <v>1733</v>
      </c>
      <c r="N7" s="1649"/>
    </row>
    <row r="8" spans="1:14" x14ac:dyDescent="0.25">
      <c r="A8" s="1646" t="s">
        <v>1734</v>
      </c>
      <c r="B8" s="1647" t="s">
        <v>1735</v>
      </c>
      <c r="C8" s="1648" t="s">
        <v>1736</v>
      </c>
    </row>
    <row r="9" spans="1:14" x14ac:dyDescent="0.25">
      <c r="A9" s="1646" t="s">
        <v>1737</v>
      </c>
      <c r="B9" s="1647" t="s">
        <v>1738</v>
      </c>
      <c r="C9" s="1648" t="s">
        <v>1739</v>
      </c>
    </row>
    <row r="10" spans="1:14" x14ac:dyDescent="0.25">
      <c r="A10" s="1646" t="s">
        <v>1737</v>
      </c>
      <c r="B10" s="1647" t="s">
        <v>1740</v>
      </c>
      <c r="C10" s="1648" t="s">
        <v>1741</v>
      </c>
    </row>
    <row r="11" spans="1:14" ht="13.5" customHeight="1" x14ac:dyDescent="0.25">
      <c r="A11" s="1646" t="s">
        <v>1742</v>
      </c>
      <c r="B11" s="1650" t="s">
        <v>1743</v>
      </c>
      <c r="C11" s="1648" t="s">
        <v>1744</v>
      </c>
    </row>
    <row r="12" spans="1:14" s="1654" customFormat="1" x14ac:dyDescent="0.25">
      <c r="A12" s="1651" t="s">
        <v>1745</v>
      </c>
      <c r="B12" s="1652" t="s">
        <v>1746</v>
      </c>
      <c r="C12" s="1653" t="s">
        <v>1762</v>
      </c>
      <c r="E12" s="1654" t="s">
        <v>1747</v>
      </c>
      <c r="F12" s="1654">
        <v>21</v>
      </c>
    </row>
    <row r="13" spans="1:14" x14ac:dyDescent="0.25">
      <c r="E13" s="502" t="s">
        <v>1748</v>
      </c>
      <c r="F13" s="502">
        <f>(1439+229)/2</f>
        <v>834</v>
      </c>
    </row>
    <row r="14" spans="1:14" x14ac:dyDescent="0.25">
      <c r="A14" s="1644" t="s">
        <v>1004</v>
      </c>
      <c r="B14" s="1645" t="s">
        <v>1749</v>
      </c>
      <c r="C14" s="1644" t="s">
        <v>242</v>
      </c>
      <c r="E14" s="502" t="s">
        <v>1750</v>
      </c>
      <c r="F14" s="502">
        <v>561</v>
      </c>
    </row>
    <row r="15" spans="1:14" ht="51" x14ac:dyDescent="0.25">
      <c r="A15" s="1646" t="s">
        <v>1455</v>
      </c>
      <c r="B15" s="1650" t="s">
        <v>1751</v>
      </c>
      <c r="C15" s="1648"/>
      <c r="F15" s="502">
        <f>SUM(F12:F14)</f>
        <v>1416</v>
      </c>
      <c r="G15" s="1655">
        <v>0.3</v>
      </c>
      <c r="H15" s="1655">
        <v>0.3</v>
      </c>
      <c r="I15" s="1655">
        <v>0.2</v>
      </c>
      <c r="J15" s="1655">
        <v>0.1</v>
      </c>
      <c r="K15" s="1655">
        <v>0.1</v>
      </c>
    </row>
    <row r="16" spans="1:14" ht="63.75" x14ac:dyDescent="0.25">
      <c r="A16" s="1646" t="s">
        <v>1476</v>
      </c>
      <c r="B16" s="1656" t="s">
        <v>1752</v>
      </c>
    </row>
    <row r="17" spans="1:10" x14ac:dyDescent="0.25">
      <c r="B17" s="1656"/>
    </row>
    <row r="18" spans="1:10" x14ac:dyDescent="0.25">
      <c r="A18" s="1644" t="s">
        <v>1004</v>
      </c>
      <c r="B18" s="1645" t="s">
        <v>1753</v>
      </c>
    </row>
    <row r="19" spans="1:10" ht="38.25" x14ac:dyDescent="0.25">
      <c r="A19" s="1646" t="s">
        <v>123</v>
      </c>
      <c r="B19" s="1657" t="s">
        <v>1763</v>
      </c>
    </row>
    <row r="20" spans="1:10" x14ac:dyDescent="0.25">
      <c r="B20" s="1654"/>
    </row>
    <row r="21" spans="1:10" x14ac:dyDescent="0.25">
      <c r="A21" s="1644" t="s">
        <v>1004</v>
      </c>
      <c r="B21" s="1645" t="s">
        <v>1754</v>
      </c>
    </row>
    <row r="22" spans="1:10" ht="42" customHeight="1" x14ac:dyDescent="0.25">
      <c r="A22" s="1646" t="s">
        <v>1654</v>
      </c>
      <c r="B22" s="1657" t="s">
        <v>1755</v>
      </c>
    </row>
    <row r="23" spans="1:10" ht="38.25" x14ac:dyDescent="0.25">
      <c r="A23" s="1646" t="s">
        <v>1669</v>
      </c>
      <c r="B23" s="1657" t="s">
        <v>1756</v>
      </c>
    </row>
    <row r="24" spans="1:10" ht="38.25" x14ac:dyDescent="0.25">
      <c r="A24" s="1646" t="s">
        <v>1671</v>
      </c>
      <c r="B24" s="1657" t="s">
        <v>1757</v>
      </c>
    </row>
    <row r="25" spans="1:10" ht="51" x14ac:dyDescent="0.25">
      <c r="A25" s="1646" t="s">
        <v>1758</v>
      </c>
      <c r="B25" s="1657" t="s">
        <v>1759</v>
      </c>
    </row>
    <row r="26" spans="1:10" ht="38.25" x14ac:dyDescent="0.25">
      <c r="A26" s="1646" t="s">
        <v>1760</v>
      </c>
      <c r="B26" s="1657" t="s">
        <v>1761</v>
      </c>
    </row>
    <row r="29" spans="1:10" x14ac:dyDescent="0.25">
      <c r="A29" s="502"/>
      <c r="B29" s="1657"/>
      <c r="C29" s="1657"/>
      <c r="D29" s="1657"/>
      <c r="E29" s="1657"/>
      <c r="F29" s="1657"/>
      <c r="G29" s="1657"/>
      <c r="H29" s="1657"/>
      <c r="I29" s="1657"/>
      <c r="J29" s="1657"/>
    </row>
  </sheetData>
  <mergeCells count="1">
    <mergeCell ref="A1:C1"/>
  </mergeCells>
  <pageMargins left="0.70866141732283472" right="0.70866141732283472"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E7"/>
  <sheetViews>
    <sheetView workbookViewId="0">
      <selection activeCell="K20" sqref="K20"/>
    </sheetView>
  </sheetViews>
  <sheetFormatPr baseColWidth="10" defaultRowHeight="15" x14ac:dyDescent="0.25"/>
  <cols>
    <col min="1" max="16384" width="11.42578125" style="747"/>
  </cols>
  <sheetData>
    <row r="1" spans="4:5" x14ac:dyDescent="0.25">
      <c r="D1" s="747">
        <v>18285600</v>
      </c>
    </row>
    <row r="2" spans="4:5" x14ac:dyDescent="0.25">
      <c r="D2" s="747">
        <f>+D1*8%</f>
        <v>1462848</v>
      </c>
    </row>
    <row r="3" spans="4:5" x14ac:dyDescent="0.25">
      <c r="D3" s="747">
        <v>16931111</v>
      </c>
      <c r="E3" s="747">
        <f>+D3/5</f>
        <v>3386222.2</v>
      </c>
    </row>
    <row r="4" spans="4:5" x14ac:dyDescent="0.25">
      <c r="D4" s="748">
        <v>0.08</v>
      </c>
      <c r="E4" s="747">
        <f>+E3*8%</f>
        <v>270897.77600000001</v>
      </c>
    </row>
    <row r="5" spans="4:5" x14ac:dyDescent="0.25">
      <c r="D5" s="747">
        <f>+D3*D4</f>
        <v>1354488.8800000001</v>
      </c>
    </row>
    <row r="6" spans="4:5" x14ac:dyDescent="0.25">
      <c r="D6" s="747">
        <f>+D3+D5</f>
        <v>18285599.879999999</v>
      </c>
    </row>
    <row r="7" spans="4:5" x14ac:dyDescent="0.25">
      <c r="D7" s="747">
        <f>+D1-D6</f>
        <v>0.12000000104308128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B52"/>
  <sheetViews>
    <sheetView topLeftCell="A6" workbookViewId="0">
      <selection activeCell="A30" sqref="A30"/>
    </sheetView>
  </sheetViews>
  <sheetFormatPr baseColWidth="10" defaultRowHeight="12.75" x14ac:dyDescent="0.2"/>
  <cols>
    <col min="1" max="1" width="11.42578125" style="12"/>
    <col min="2" max="2" width="65.42578125" style="12" customWidth="1"/>
    <col min="3" max="16384" width="11.42578125" style="12"/>
  </cols>
  <sheetData>
    <row r="2" spans="1:2" ht="15.75" x14ac:dyDescent="0.2">
      <c r="A2" s="11" t="s">
        <v>246</v>
      </c>
      <c r="B2" s="11"/>
    </row>
    <row r="4" spans="1:2" x14ac:dyDescent="0.2">
      <c r="A4" s="13" t="s">
        <v>11</v>
      </c>
      <c r="B4" s="14" t="s">
        <v>12</v>
      </c>
    </row>
    <row r="5" spans="1:2" x14ac:dyDescent="0.2">
      <c r="A5" s="13" t="s">
        <v>13</v>
      </c>
      <c r="B5" s="14" t="s">
        <v>14</v>
      </c>
    </row>
    <row r="6" spans="1:2" x14ac:dyDescent="0.2">
      <c r="A6" s="13" t="s">
        <v>547</v>
      </c>
      <c r="B6" s="14" t="s">
        <v>914</v>
      </c>
    </row>
    <row r="7" spans="1:2" x14ac:dyDescent="0.2">
      <c r="A7" s="13" t="s">
        <v>15</v>
      </c>
      <c r="B7" s="14" t="s">
        <v>16</v>
      </c>
    </row>
    <row r="8" spans="1:2" x14ac:dyDescent="0.2">
      <c r="A8" s="13" t="s">
        <v>17</v>
      </c>
      <c r="B8" s="14" t="s">
        <v>18</v>
      </c>
    </row>
    <row r="9" spans="1:2" s="363" customFormat="1" x14ac:dyDescent="0.2">
      <c r="A9" s="362" t="s">
        <v>911</v>
      </c>
      <c r="B9" s="267" t="s">
        <v>912</v>
      </c>
    </row>
    <row r="10" spans="1:2" x14ac:dyDescent="0.2">
      <c r="A10" s="13" t="s">
        <v>19</v>
      </c>
      <c r="B10" s="14" t="s">
        <v>20</v>
      </c>
    </row>
    <row r="11" spans="1:2" x14ac:dyDescent="0.2">
      <c r="A11" s="13" t="s">
        <v>21</v>
      </c>
      <c r="B11" s="14" t="s">
        <v>22</v>
      </c>
    </row>
    <row r="12" spans="1:2" x14ac:dyDescent="0.2">
      <c r="A12" s="13" t="s">
        <v>23</v>
      </c>
      <c r="B12" s="14" t="s">
        <v>24</v>
      </c>
    </row>
    <row r="13" spans="1:2" x14ac:dyDescent="0.2">
      <c r="A13" s="13" t="s">
        <v>25</v>
      </c>
      <c r="B13" s="14" t="s">
        <v>26</v>
      </c>
    </row>
    <row r="14" spans="1:2" x14ac:dyDescent="0.2">
      <c r="A14" s="13" t="s">
        <v>27</v>
      </c>
      <c r="B14" s="14" t="s">
        <v>28</v>
      </c>
    </row>
    <row r="15" spans="1:2" x14ac:dyDescent="0.2">
      <c r="A15" s="13" t="s">
        <v>29</v>
      </c>
      <c r="B15" s="14" t="s">
        <v>30</v>
      </c>
    </row>
    <row r="16" spans="1:2" x14ac:dyDescent="0.2">
      <c r="A16" s="13" t="s">
        <v>31</v>
      </c>
      <c r="B16" s="14" t="s">
        <v>32</v>
      </c>
    </row>
    <row r="17" spans="1:2" x14ac:dyDescent="0.2">
      <c r="A17" s="13" t="s">
        <v>33</v>
      </c>
      <c r="B17" s="14" t="s">
        <v>34</v>
      </c>
    </row>
    <row r="18" spans="1:2" x14ac:dyDescent="0.2">
      <c r="A18" s="13" t="s">
        <v>35</v>
      </c>
      <c r="B18" s="14" t="s">
        <v>36</v>
      </c>
    </row>
    <row r="19" spans="1:2" x14ac:dyDescent="0.2">
      <c r="A19" s="13" t="s">
        <v>37</v>
      </c>
      <c r="B19" s="14" t="s">
        <v>38</v>
      </c>
    </row>
    <row r="20" spans="1:2" x14ac:dyDescent="0.2">
      <c r="A20" s="13" t="s">
        <v>39</v>
      </c>
      <c r="B20" s="14" t="s">
        <v>40</v>
      </c>
    </row>
    <row r="21" spans="1:2" x14ac:dyDescent="0.2">
      <c r="A21" s="13" t="s">
        <v>41</v>
      </c>
      <c r="B21" s="14" t="s">
        <v>42</v>
      </c>
    </row>
    <row r="22" spans="1:2" x14ac:dyDescent="0.2">
      <c r="A22" s="13" t="s">
        <v>43</v>
      </c>
      <c r="B22" s="14" t="s">
        <v>44</v>
      </c>
    </row>
    <row r="23" spans="1:2" x14ac:dyDescent="0.2">
      <c r="A23" s="13" t="s">
        <v>45</v>
      </c>
      <c r="B23" s="14" t="s">
        <v>46</v>
      </c>
    </row>
    <row r="24" spans="1:2" x14ac:dyDescent="0.2">
      <c r="A24" s="13" t="s">
        <v>47</v>
      </c>
      <c r="B24" s="14" t="s">
        <v>48</v>
      </c>
    </row>
    <row r="25" spans="1:2" x14ac:dyDescent="0.2">
      <c r="A25" s="13" t="s">
        <v>49</v>
      </c>
      <c r="B25" s="14" t="s">
        <v>50</v>
      </c>
    </row>
    <row r="26" spans="1:2" x14ac:dyDescent="0.2">
      <c r="A26" s="13" t="s">
        <v>51</v>
      </c>
      <c r="B26" s="14" t="s">
        <v>52</v>
      </c>
    </row>
    <row r="27" spans="1:2" x14ac:dyDescent="0.2">
      <c r="A27" s="13" t="s">
        <v>53</v>
      </c>
      <c r="B27" s="14" t="s">
        <v>8</v>
      </c>
    </row>
    <row r="28" spans="1:2" x14ac:dyDescent="0.2">
      <c r="A28" s="13" t="s">
        <v>54</v>
      </c>
      <c r="B28" s="14" t="s">
        <v>55</v>
      </c>
    </row>
    <row r="29" spans="1:2" x14ac:dyDescent="0.2">
      <c r="A29" s="13" t="s">
        <v>1338</v>
      </c>
      <c r="B29" s="14" t="s">
        <v>57</v>
      </c>
    </row>
    <row r="30" spans="1:2" x14ac:dyDescent="0.2">
      <c r="A30" s="13" t="s">
        <v>58</v>
      </c>
      <c r="B30" s="14" t="s">
        <v>59</v>
      </c>
    </row>
    <row r="31" spans="1:2" x14ac:dyDescent="0.2">
      <c r="A31" s="13" t="s">
        <v>60</v>
      </c>
      <c r="B31" s="14" t="s">
        <v>61</v>
      </c>
    </row>
    <row r="32" spans="1:2" x14ac:dyDescent="0.2">
      <c r="A32" s="13" t="s">
        <v>62</v>
      </c>
      <c r="B32" s="14" t="s">
        <v>63</v>
      </c>
    </row>
    <row r="33" spans="1:2" x14ac:dyDescent="0.2">
      <c r="A33" s="13" t="s">
        <v>64</v>
      </c>
      <c r="B33" s="14" t="s">
        <v>6</v>
      </c>
    </row>
    <row r="34" spans="1:2" x14ac:dyDescent="0.2">
      <c r="A34" s="13" t="s">
        <v>65</v>
      </c>
      <c r="B34" s="14" t="s">
        <v>66</v>
      </c>
    </row>
    <row r="35" spans="1:2" x14ac:dyDescent="0.2">
      <c r="A35" s="13" t="s">
        <v>67</v>
      </c>
      <c r="B35" s="14" t="s">
        <v>68</v>
      </c>
    </row>
    <row r="36" spans="1:2" x14ac:dyDescent="0.2">
      <c r="A36" s="13" t="s">
        <v>69</v>
      </c>
      <c r="B36" s="14" t="s">
        <v>70</v>
      </c>
    </row>
    <row r="37" spans="1:2" x14ac:dyDescent="0.2">
      <c r="A37" s="13" t="s">
        <v>71</v>
      </c>
      <c r="B37" s="14" t="s">
        <v>72</v>
      </c>
    </row>
    <row r="38" spans="1:2" x14ac:dyDescent="0.2">
      <c r="A38" s="13" t="s">
        <v>73</v>
      </c>
      <c r="B38" s="14" t="s">
        <v>74</v>
      </c>
    </row>
    <row r="39" spans="1:2" x14ac:dyDescent="0.2">
      <c r="A39" s="13" t="s">
        <v>546</v>
      </c>
      <c r="B39" s="14" t="s">
        <v>913</v>
      </c>
    </row>
    <row r="40" spans="1:2" x14ac:dyDescent="0.2">
      <c r="A40" s="13" t="s">
        <v>545</v>
      </c>
      <c r="B40" s="14" t="s">
        <v>550</v>
      </c>
    </row>
    <row r="41" spans="1:2" x14ac:dyDescent="0.2">
      <c r="A41" s="13" t="s">
        <v>75</v>
      </c>
      <c r="B41" s="14" t="s">
        <v>76</v>
      </c>
    </row>
    <row r="42" spans="1:2" x14ac:dyDescent="0.2">
      <c r="A42" s="13" t="s">
        <v>77</v>
      </c>
      <c r="B42" s="14" t="s">
        <v>78</v>
      </c>
    </row>
    <row r="43" spans="1:2" x14ac:dyDescent="0.2">
      <c r="A43" s="13" t="s">
        <v>79</v>
      </c>
      <c r="B43" s="14" t="s">
        <v>80</v>
      </c>
    </row>
    <row r="44" spans="1:2" x14ac:dyDescent="0.2">
      <c r="A44" s="13" t="s">
        <v>81</v>
      </c>
      <c r="B44" s="14" t="s">
        <v>82</v>
      </c>
    </row>
    <row r="45" spans="1:2" x14ac:dyDescent="0.2">
      <c r="A45" s="13" t="s">
        <v>83</v>
      </c>
      <c r="B45" s="14" t="s">
        <v>84</v>
      </c>
    </row>
    <row r="46" spans="1:2" x14ac:dyDescent="0.2">
      <c r="A46" s="13" t="s">
        <v>85</v>
      </c>
      <c r="B46" s="14" t="s">
        <v>86</v>
      </c>
    </row>
    <row r="47" spans="1:2" x14ac:dyDescent="0.2">
      <c r="A47" s="13" t="s">
        <v>87</v>
      </c>
      <c r="B47" s="14" t="s">
        <v>88</v>
      </c>
    </row>
    <row r="48" spans="1:2" x14ac:dyDescent="0.2">
      <c r="A48" s="13" t="s">
        <v>89</v>
      </c>
      <c r="B48" s="14" t="s">
        <v>90</v>
      </c>
    </row>
    <row r="49" spans="1:2" x14ac:dyDescent="0.2">
      <c r="A49" s="13" t="s">
        <v>91</v>
      </c>
      <c r="B49" s="14" t="s">
        <v>92</v>
      </c>
    </row>
    <row r="50" spans="1:2" x14ac:dyDescent="0.2">
      <c r="A50" s="13" t="s">
        <v>93</v>
      </c>
      <c r="B50" s="14" t="s">
        <v>94</v>
      </c>
    </row>
    <row r="51" spans="1:2" x14ac:dyDescent="0.2">
      <c r="A51" s="13" t="s">
        <v>95</v>
      </c>
      <c r="B51" s="14" t="s">
        <v>96</v>
      </c>
    </row>
    <row r="52" spans="1:2" x14ac:dyDescent="0.2">
      <c r="A52" s="13" t="s">
        <v>97</v>
      </c>
      <c r="B52" s="14" t="s">
        <v>98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workbookViewId="0">
      <selection activeCell="A6" sqref="A6"/>
    </sheetView>
  </sheetViews>
  <sheetFormatPr baseColWidth="10" defaultRowHeight="15" x14ac:dyDescent="0.25"/>
  <cols>
    <col min="1" max="1" width="72.7109375" customWidth="1"/>
  </cols>
  <sheetData>
    <row r="1" spans="1:2" x14ac:dyDescent="0.25">
      <c r="A1" t="s">
        <v>918</v>
      </c>
    </row>
    <row r="3" spans="1:2" x14ac:dyDescent="0.25">
      <c r="A3" s="253" t="s">
        <v>645</v>
      </c>
      <c r="B3" s="254">
        <f>SUM(B4,B40,B62,B106)</f>
        <v>9980000</v>
      </c>
    </row>
    <row r="4" spans="1:2" ht="25.5" x14ac:dyDescent="0.25">
      <c r="A4" s="255" t="s">
        <v>678</v>
      </c>
      <c r="B4" s="256">
        <f>SUM(B6,B21,B31)</f>
        <v>5345000</v>
      </c>
    </row>
    <row r="5" spans="1:2" x14ac:dyDescent="0.25">
      <c r="A5" s="258" t="s">
        <v>598</v>
      </c>
      <c r="B5" s="259"/>
    </row>
    <row r="6" spans="1:2" x14ac:dyDescent="0.25">
      <c r="A6" s="260" t="s">
        <v>360</v>
      </c>
      <c r="B6" s="261">
        <f>SUM(B7:B20)</f>
        <v>3150000</v>
      </c>
    </row>
    <row r="7" spans="1:2" x14ac:dyDescent="0.25">
      <c r="A7" s="111" t="s">
        <v>601</v>
      </c>
      <c r="B7" s="200"/>
    </row>
    <row r="8" spans="1:2" ht="89.25" x14ac:dyDescent="0.25">
      <c r="A8" s="251" t="s">
        <v>558</v>
      </c>
      <c r="B8" s="200">
        <v>1300000</v>
      </c>
    </row>
    <row r="9" spans="1:2" ht="30" x14ac:dyDescent="0.25">
      <c r="A9" s="251" t="s">
        <v>599</v>
      </c>
      <c r="B9" s="200">
        <v>700000</v>
      </c>
    </row>
    <row r="10" spans="1:2" ht="57.75" x14ac:dyDescent="0.25">
      <c r="A10" s="251" t="s">
        <v>560</v>
      </c>
      <c r="B10" s="200">
        <v>75000</v>
      </c>
    </row>
    <row r="11" spans="1:2" x14ac:dyDescent="0.25">
      <c r="A11" s="251" t="s">
        <v>472</v>
      </c>
      <c r="B11" s="200">
        <v>200000</v>
      </c>
    </row>
    <row r="12" spans="1:2" x14ac:dyDescent="0.25">
      <c r="A12" s="111" t="s">
        <v>658</v>
      </c>
      <c r="B12" s="200">
        <v>200000</v>
      </c>
    </row>
    <row r="13" spans="1:2" x14ac:dyDescent="0.25">
      <c r="A13" s="111" t="s">
        <v>605</v>
      </c>
      <c r="B13" s="200"/>
    </row>
    <row r="14" spans="1:2" x14ac:dyDescent="0.25">
      <c r="A14" s="251" t="s">
        <v>471</v>
      </c>
      <c r="B14" s="200">
        <v>200000</v>
      </c>
    </row>
    <row r="15" spans="1:2" x14ac:dyDescent="0.25">
      <c r="A15" s="111" t="s">
        <v>604</v>
      </c>
      <c r="B15" s="200"/>
    </row>
    <row r="16" spans="1:2" ht="27.75" x14ac:dyDescent="0.25">
      <c r="A16" s="279" t="s">
        <v>674</v>
      </c>
      <c r="B16" s="200">
        <v>200000</v>
      </c>
    </row>
    <row r="17" spans="1:2" x14ac:dyDescent="0.25">
      <c r="A17" s="111" t="s">
        <v>602</v>
      </c>
      <c r="B17" s="200"/>
    </row>
    <row r="18" spans="1:2" ht="38.25" x14ac:dyDescent="0.25">
      <c r="A18" s="251" t="s">
        <v>561</v>
      </c>
      <c r="B18" s="200">
        <v>200000</v>
      </c>
    </row>
    <row r="19" spans="1:2" x14ac:dyDescent="0.25">
      <c r="A19" s="111" t="s">
        <v>603</v>
      </c>
      <c r="B19" s="200"/>
    </row>
    <row r="20" spans="1:2" x14ac:dyDescent="0.25">
      <c r="A20" s="251" t="s">
        <v>562</v>
      </c>
      <c r="B20" s="200">
        <v>75000</v>
      </c>
    </row>
    <row r="21" spans="1:2" x14ac:dyDescent="0.25">
      <c r="A21" s="260" t="s">
        <v>380</v>
      </c>
      <c r="B21" s="261">
        <f>SUM(B22:B29)</f>
        <v>820000</v>
      </c>
    </row>
    <row r="22" spans="1:2" x14ac:dyDescent="0.25">
      <c r="A22" s="111" t="s">
        <v>606</v>
      </c>
      <c r="B22" s="200"/>
    </row>
    <row r="23" spans="1:2" ht="40.5" x14ac:dyDescent="0.25">
      <c r="A23" s="251" t="s">
        <v>563</v>
      </c>
      <c r="B23" s="200">
        <v>500000</v>
      </c>
    </row>
    <row r="24" spans="1:2" x14ac:dyDescent="0.25">
      <c r="A24" s="111" t="s">
        <v>607</v>
      </c>
      <c r="B24" s="200"/>
    </row>
    <row r="25" spans="1:2" ht="25.5" x14ac:dyDescent="0.25">
      <c r="A25" s="251" t="s">
        <v>473</v>
      </c>
      <c r="B25" s="200">
        <v>100000</v>
      </c>
    </row>
    <row r="26" spans="1:2" x14ac:dyDescent="0.25">
      <c r="A26" s="111" t="s">
        <v>608</v>
      </c>
      <c r="B26" s="200"/>
    </row>
    <row r="27" spans="1:2" x14ac:dyDescent="0.25">
      <c r="A27" s="251" t="s">
        <v>474</v>
      </c>
      <c r="B27" s="200">
        <v>150000</v>
      </c>
    </row>
    <row r="28" spans="1:2" x14ac:dyDescent="0.25">
      <c r="A28" s="111" t="s">
        <v>609</v>
      </c>
      <c r="B28" s="200"/>
    </row>
    <row r="29" spans="1:2" x14ac:dyDescent="0.25">
      <c r="A29" s="251" t="s">
        <v>475</v>
      </c>
      <c r="B29" s="200">
        <v>70000</v>
      </c>
    </row>
    <row r="30" spans="1:2" x14ac:dyDescent="0.25">
      <c r="A30" s="258" t="s">
        <v>671</v>
      </c>
      <c r="B30" s="259"/>
    </row>
    <row r="31" spans="1:2" x14ac:dyDescent="0.25">
      <c r="A31" s="260" t="s">
        <v>374</v>
      </c>
      <c r="B31" s="261">
        <f>SUM(B32:B38)</f>
        <v>1375000</v>
      </c>
    </row>
    <row r="32" spans="1:2" x14ac:dyDescent="0.25">
      <c r="A32" s="111" t="s">
        <v>610</v>
      </c>
      <c r="B32" s="200"/>
    </row>
    <row r="33" spans="1:2" ht="38.25" x14ac:dyDescent="0.25">
      <c r="A33" s="251" t="s">
        <v>683</v>
      </c>
      <c r="B33" s="200">
        <v>350000</v>
      </c>
    </row>
    <row r="34" spans="1:2" ht="25.5" x14ac:dyDescent="0.25">
      <c r="A34" s="251" t="s">
        <v>567</v>
      </c>
      <c r="B34" s="200">
        <v>250000</v>
      </c>
    </row>
    <row r="35" spans="1:2" ht="55.5" x14ac:dyDescent="0.25">
      <c r="A35" s="251" t="s">
        <v>568</v>
      </c>
      <c r="B35" s="200">
        <v>500000</v>
      </c>
    </row>
    <row r="36" spans="1:2" x14ac:dyDescent="0.25">
      <c r="A36" s="251" t="s">
        <v>472</v>
      </c>
      <c r="B36" s="200">
        <v>200000</v>
      </c>
    </row>
    <row r="37" spans="1:2" x14ac:dyDescent="0.25">
      <c r="A37" s="111" t="s">
        <v>611</v>
      </c>
      <c r="B37" s="200"/>
    </row>
    <row r="38" spans="1:2" x14ac:dyDescent="0.25">
      <c r="A38" s="251" t="s">
        <v>562</v>
      </c>
      <c r="B38" s="200">
        <v>75000</v>
      </c>
    </row>
    <row r="39" spans="1:2" x14ac:dyDescent="0.25">
      <c r="A39" s="110"/>
      <c r="B39" s="200"/>
    </row>
    <row r="40" spans="1:2" ht="25.5" x14ac:dyDescent="0.25">
      <c r="A40" s="255" t="s">
        <v>679</v>
      </c>
      <c r="B40" s="256">
        <f>SUM(B44:B58)</f>
        <v>865000</v>
      </c>
    </row>
    <row r="41" spans="1:2" x14ac:dyDescent="0.25">
      <c r="A41" s="258" t="s">
        <v>598</v>
      </c>
      <c r="B41" s="259"/>
    </row>
    <row r="42" spans="1:2" ht="38.25" x14ac:dyDescent="0.25">
      <c r="A42" s="264" t="s">
        <v>684</v>
      </c>
      <c r="B42" s="200"/>
    </row>
    <row r="43" spans="1:2" x14ac:dyDescent="0.25">
      <c r="A43" s="260" t="s">
        <v>685</v>
      </c>
      <c r="B43" s="262"/>
    </row>
    <row r="44" spans="1:2" x14ac:dyDescent="0.25">
      <c r="A44" s="111" t="s">
        <v>615</v>
      </c>
      <c r="B44" s="257"/>
    </row>
    <row r="45" spans="1:2" ht="38.25" x14ac:dyDescent="0.25">
      <c r="A45" s="264" t="s">
        <v>612</v>
      </c>
      <c r="B45" s="200"/>
    </row>
    <row r="46" spans="1:2" ht="25.5" x14ac:dyDescent="0.25">
      <c r="A46" s="264" t="s">
        <v>476</v>
      </c>
      <c r="B46" s="200"/>
    </row>
    <row r="47" spans="1:2" ht="25.5" x14ac:dyDescent="0.25">
      <c r="A47" s="111" t="s">
        <v>659</v>
      </c>
      <c r="B47" s="200"/>
    </row>
    <row r="48" spans="1:2" x14ac:dyDescent="0.25">
      <c r="A48" s="111" t="s">
        <v>613</v>
      </c>
      <c r="B48" s="200"/>
    </row>
    <row r="49" spans="1:2" x14ac:dyDescent="0.25">
      <c r="A49" s="251" t="s">
        <v>459</v>
      </c>
      <c r="B49" s="200"/>
    </row>
    <row r="50" spans="1:2" x14ac:dyDescent="0.25">
      <c r="A50" s="111" t="s">
        <v>614</v>
      </c>
      <c r="B50" s="200"/>
    </row>
    <row r="51" spans="1:2" ht="38.25" x14ac:dyDescent="0.25">
      <c r="A51" s="251" t="s">
        <v>644</v>
      </c>
      <c r="B51" s="200"/>
    </row>
    <row r="52" spans="1:2" x14ac:dyDescent="0.25">
      <c r="A52" s="111" t="s">
        <v>642</v>
      </c>
      <c r="B52" s="200"/>
    </row>
    <row r="53" spans="1:2" ht="25.5" x14ac:dyDescent="0.25">
      <c r="A53" s="251" t="s">
        <v>643</v>
      </c>
      <c r="B53" s="200"/>
    </row>
    <row r="54" spans="1:2" x14ac:dyDescent="0.25">
      <c r="A54" s="260" t="s">
        <v>654</v>
      </c>
      <c r="B54" s="262"/>
    </row>
    <row r="55" spans="1:2" ht="25.5" x14ac:dyDescent="0.25">
      <c r="A55" s="278" t="s">
        <v>672</v>
      </c>
      <c r="B55" s="200">
        <v>750000</v>
      </c>
    </row>
    <row r="56" spans="1:2" x14ac:dyDescent="0.25">
      <c r="A56" s="258" t="s">
        <v>570</v>
      </c>
      <c r="B56" s="259"/>
    </row>
    <row r="57" spans="1:2" x14ac:dyDescent="0.25">
      <c r="A57" s="111" t="s">
        <v>616</v>
      </c>
      <c r="B57" s="200"/>
    </row>
    <row r="58" spans="1:2" ht="81" x14ac:dyDescent="0.25">
      <c r="A58" s="251" t="s">
        <v>571</v>
      </c>
      <c r="B58" s="200">
        <v>115000</v>
      </c>
    </row>
    <row r="59" spans="1:2" x14ac:dyDescent="0.25">
      <c r="A59" s="111" t="s">
        <v>686</v>
      </c>
      <c r="B59" s="200"/>
    </row>
    <row r="60" spans="1:2" x14ac:dyDescent="0.25">
      <c r="A60" s="264" t="s">
        <v>687</v>
      </c>
      <c r="B60" s="200"/>
    </row>
    <row r="61" spans="1:2" x14ac:dyDescent="0.25">
      <c r="A61" s="110"/>
      <c r="B61" s="200"/>
    </row>
    <row r="62" spans="1:2" ht="25.5" x14ac:dyDescent="0.25">
      <c r="A62" s="255" t="s">
        <v>680</v>
      </c>
      <c r="B62" s="256">
        <f>SUM(B64,B73,B83,B86,B100)</f>
        <v>1625000</v>
      </c>
    </row>
    <row r="63" spans="1:2" x14ac:dyDescent="0.25">
      <c r="A63" s="258" t="s">
        <v>617</v>
      </c>
      <c r="B63" s="259"/>
    </row>
    <row r="64" spans="1:2" x14ac:dyDescent="0.25">
      <c r="A64" s="260" t="s">
        <v>479</v>
      </c>
      <c r="B64" s="261">
        <f>SUM(B66:B72)</f>
        <v>185000</v>
      </c>
    </row>
    <row r="65" spans="1:2" x14ac:dyDescent="0.25">
      <c r="A65" s="111" t="s">
        <v>618</v>
      </c>
      <c r="B65" s="200"/>
    </row>
    <row r="66" spans="1:2" ht="91.5" x14ac:dyDescent="0.25">
      <c r="A66" s="264" t="s">
        <v>573</v>
      </c>
      <c r="B66" s="200">
        <v>75000</v>
      </c>
    </row>
    <row r="67" spans="1:2" ht="25.5" x14ac:dyDescent="0.25">
      <c r="A67" s="264" t="s">
        <v>476</v>
      </c>
      <c r="B67" s="200">
        <v>30000</v>
      </c>
    </row>
    <row r="68" spans="1:2" ht="25.5" x14ac:dyDescent="0.25">
      <c r="A68" s="110" t="s">
        <v>660</v>
      </c>
      <c r="B68" s="200">
        <v>20000</v>
      </c>
    </row>
    <row r="69" spans="1:2" x14ac:dyDescent="0.25">
      <c r="A69" s="111" t="s">
        <v>688</v>
      </c>
      <c r="B69" s="200"/>
    </row>
    <row r="70" spans="1:2" x14ac:dyDescent="0.25">
      <c r="A70" s="200"/>
      <c r="B70" s="200"/>
    </row>
    <row r="71" spans="1:2" x14ac:dyDescent="0.25">
      <c r="A71" s="110" t="s">
        <v>620</v>
      </c>
      <c r="B71" s="200"/>
    </row>
    <row r="72" spans="1:2" ht="38.25" x14ac:dyDescent="0.25">
      <c r="A72" s="264" t="s">
        <v>484</v>
      </c>
      <c r="B72" s="200">
        <v>60000</v>
      </c>
    </row>
    <row r="73" spans="1:2" x14ac:dyDescent="0.25">
      <c r="A73" s="260" t="s">
        <v>405</v>
      </c>
      <c r="B73" s="261">
        <f>SUM(B74:B82)</f>
        <v>445000</v>
      </c>
    </row>
    <row r="74" spans="1:2" x14ac:dyDescent="0.25">
      <c r="A74" s="111" t="s">
        <v>621</v>
      </c>
      <c r="B74" s="200"/>
    </row>
    <row r="75" spans="1:2" ht="40.5" x14ac:dyDescent="0.25">
      <c r="A75" s="264" t="s">
        <v>574</v>
      </c>
      <c r="B75" s="200">
        <v>160000</v>
      </c>
    </row>
    <row r="76" spans="1:2" ht="106.5" x14ac:dyDescent="0.25">
      <c r="A76" s="264" t="s">
        <v>575</v>
      </c>
      <c r="B76" s="200">
        <v>85000</v>
      </c>
    </row>
    <row r="77" spans="1:2" ht="53.25" x14ac:dyDescent="0.25">
      <c r="A77" s="264" t="s">
        <v>576</v>
      </c>
      <c r="B77" s="200">
        <v>75000</v>
      </c>
    </row>
    <row r="78" spans="1:2" x14ac:dyDescent="0.25">
      <c r="A78" s="110" t="s">
        <v>689</v>
      </c>
      <c r="B78" s="200">
        <v>35000</v>
      </c>
    </row>
    <row r="79" spans="1:2" x14ac:dyDescent="0.25">
      <c r="A79" s="110" t="s">
        <v>690</v>
      </c>
      <c r="B79" s="200"/>
    </row>
    <row r="80" spans="1:2" x14ac:dyDescent="0.25">
      <c r="A80" s="264"/>
      <c r="B80" s="200"/>
    </row>
    <row r="81" spans="1:2" x14ac:dyDescent="0.25">
      <c r="A81" s="110" t="s">
        <v>622</v>
      </c>
      <c r="B81" s="200"/>
    </row>
    <row r="82" spans="1:2" ht="51" x14ac:dyDescent="0.25">
      <c r="A82" s="264" t="s">
        <v>485</v>
      </c>
      <c r="B82" s="200">
        <v>90000</v>
      </c>
    </row>
    <row r="83" spans="1:2" x14ac:dyDescent="0.25">
      <c r="A83" s="260" t="s">
        <v>691</v>
      </c>
      <c r="B83" s="281">
        <f>SUM(B84:B85)</f>
        <v>275000</v>
      </c>
    </row>
    <row r="84" spans="1:2" ht="38.25" x14ac:dyDescent="0.25">
      <c r="A84" s="264" t="s">
        <v>692</v>
      </c>
      <c r="B84" s="200">
        <v>75000</v>
      </c>
    </row>
    <row r="85" spans="1:2" ht="102" x14ac:dyDescent="0.25">
      <c r="A85" s="264" t="s">
        <v>693</v>
      </c>
      <c r="B85" s="200">
        <v>200000</v>
      </c>
    </row>
    <row r="86" spans="1:2" x14ac:dyDescent="0.25">
      <c r="A86" s="258" t="s">
        <v>570</v>
      </c>
      <c r="B86" s="259">
        <f>SUM(B87:B99)</f>
        <v>445000</v>
      </c>
    </row>
    <row r="87" spans="1:2" x14ac:dyDescent="0.25">
      <c r="A87" s="111" t="s">
        <v>616</v>
      </c>
      <c r="B87" s="200"/>
    </row>
    <row r="88" spans="1:2" ht="40.5" x14ac:dyDescent="0.25">
      <c r="A88" s="264" t="s">
        <v>577</v>
      </c>
      <c r="B88" s="200">
        <v>85000</v>
      </c>
    </row>
    <row r="89" spans="1:2" ht="89.25" x14ac:dyDescent="0.25">
      <c r="A89" s="264" t="s">
        <v>483</v>
      </c>
      <c r="B89" s="200">
        <v>65000</v>
      </c>
    </row>
    <row r="90" spans="1:2" ht="40.5" x14ac:dyDescent="0.25">
      <c r="A90" s="264" t="s">
        <v>579</v>
      </c>
      <c r="B90" s="200">
        <v>70000</v>
      </c>
    </row>
    <row r="91" spans="1:2" ht="25.5" x14ac:dyDescent="0.25">
      <c r="A91" s="110" t="s">
        <v>661</v>
      </c>
      <c r="B91" s="200">
        <v>30000</v>
      </c>
    </row>
    <row r="92" spans="1:2" x14ac:dyDescent="0.25">
      <c r="A92" s="111" t="s">
        <v>662</v>
      </c>
      <c r="B92" s="200"/>
    </row>
    <row r="93" spans="1:2" ht="27.75" x14ac:dyDescent="0.25">
      <c r="A93" s="264" t="s">
        <v>578</v>
      </c>
      <c r="B93" s="200">
        <v>20000</v>
      </c>
    </row>
    <row r="94" spans="1:2" x14ac:dyDescent="0.25">
      <c r="A94" s="111" t="s">
        <v>663</v>
      </c>
      <c r="B94" s="200"/>
    </row>
    <row r="95" spans="1:2" ht="38.25" x14ac:dyDescent="0.25">
      <c r="A95" s="264" t="s">
        <v>580</v>
      </c>
      <c r="B95" s="200">
        <v>40000</v>
      </c>
    </row>
    <row r="96" spans="1:2" x14ac:dyDescent="0.25">
      <c r="A96" s="110" t="s">
        <v>664</v>
      </c>
      <c r="B96" s="200"/>
    </row>
    <row r="97" spans="1:2" ht="38.25" x14ac:dyDescent="0.25">
      <c r="A97" s="264" t="s">
        <v>486</v>
      </c>
      <c r="B97" s="200">
        <v>60000</v>
      </c>
    </row>
    <row r="98" spans="1:2" x14ac:dyDescent="0.25">
      <c r="A98" s="110" t="s">
        <v>665</v>
      </c>
      <c r="B98" s="200"/>
    </row>
    <row r="99" spans="1:2" x14ac:dyDescent="0.25">
      <c r="A99" s="264" t="s">
        <v>418</v>
      </c>
      <c r="B99" s="200">
        <v>75000</v>
      </c>
    </row>
    <row r="100" spans="1:2" x14ac:dyDescent="0.25">
      <c r="A100" s="258" t="s">
        <v>656</v>
      </c>
      <c r="B100" s="259">
        <f>SUM(B101:B105)</f>
        <v>275000</v>
      </c>
    </row>
    <row r="101" spans="1:2" x14ac:dyDescent="0.25">
      <c r="A101" s="111" t="s">
        <v>655</v>
      </c>
      <c r="B101" s="200"/>
    </row>
    <row r="102" spans="1:2" ht="38.25" x14ac:dyDescent="0.25">
      <c r="A102" s="264" t="s">
        <v>666</v>
      </c>
      <c r="B102" s="200">
        <v>150000</v>
      </c>
    </row>
    <row r="103" spans="1:2" x14ac:dyDescent="0.25">
      <c r="A103" s="111" t="s">
        <v>623</v>
      </c>
      <c r="B103" s="200"/>
    </row>
    <row r="104" spans="1:2" ht="25.5" x14ac:dyDescent="0.25">
      <c r="A104" s="264" t="s">
        <v>581</v>
      </c>
      <c r="B104" s="200">
        <v>125000</v>
      </c>
    </row>
    <row r="105" spans="1:2" x14ac:dyDescent="0.25">
      <c r="A105" s="110"/>
      <c r="B105" s="200"/>
    </row>
    <row r="106" spans="1:2" ht="25.5" x14ac:dyDescent="0.25">
      <c r="A106" s="255" t="s">
        <v>681</v>
      </c>
      <c r="B106" s="256">
        <f>SUM(B108,B111,B132,B143,B149,B160)</f>
        <v>2145000</v>
      </c>
    </row>
    <row r="107" spans="1:2" x14ac:dyDescent="0.25">
      <c r="A107" s="263" t="s">
        <v>598</v>
      </c>
      <c r="B107" s="259"/>
    </row>
    <row r="108" spans="1:2" x14ac:dyDescent="0.25">
      <c r="A108" s="260" t="s">
        <v>694</v>
      </c>
      <c r="B108" s="261">
        <v>500000</v>
      </c>
    </row>
    <row r="109" spans="1:2" s="282" customFormat="1" x14ac:dyDescent="0.25">
      <c r="A109" s="111" t="s">
        <v>695</v>
      </c>
      <c r="B109" s="200">
        <v>400000</v>
      </c>
    </row>
    <row r="110" spans="1:2" s="282" customFormat="1" x14ac:dyDescent="0.25">
      <c r="A110" s="111" t="s">
        <v>696</v>
      </c>
      <c r="B110" s="200">
        <v>100000</v>
      </c>
    </row>
    <row r="111" spans="1:2" x14ac:dyDescent="0.25">
      <c r="A111" s="260" t="s">
        <v>294</v>
      </c>
      <c r="B111" s="261">
        <f>SUM(B112:B123)</f>
        <v>360000</v>
      </c>
    </row>
    <row r="112" spans="1:2" x14ac:dyDescent="0.25">
      <c r="A112" s="111" t="s">
        <v>624</v>
      </c>
      <c r="B112" s="200"/>
    </row>
    <row r="113" spans="1:2" ht="89.25" x14ac:dyDescent="0.25">
      <c r="A113" s="264" t="s">
        <v>454</v>
      </c>
      <c r="B113" s="200">
        <v>100000</v>
      </c>
    </row>
    <row r="114" spans="1:2" ht="38.25" x14ac:dyDescent="0.25">
      <c r="A114" s="264" t="s">
        <v>584</v>
      </c>
      <c r="B114" s="200">
        <v>50000</v>
      </c>
    </row>
    <row r="115" spans="1:2" ht="38.25" x14ac:dyDescent="0.25">
      <c r="A115" s="264" t="s">
        <v>489</v>
      </c>
      <c r="B115" s="200">
        <v>40000</v>
      </c>
    </row>
    <row r="116" spans="1:2" x14ac:dyDescent="0.25">
      <c r="A116" s="111" t="s">
        <v>625</v>
      </c>
      <c r="B116" s="200"/>
    </row>
    <row r="117" spans="1:2" ht="38.25" x14ac:dyDescent="0.25">
      <c r="A117" s="264" t="s">
        <v>457</v>
      </c>
      <c r="B117" s="200">
        <v>20000</v>
      </c>
    </row>
    <row r="118" spans="1:2" x14ac:dyDescent="0.25">
      <c r="A118" s="111" t="s">
        <v>697</v>
      </c>
      <c r="B118" s="200"/>
    </row>
    <row r="119" spans="1:2" x14ac:dyDescent="0.25">
      <c r="A119" s="265"/>
      <c r="B119" s="200"/>
    </row>
    <row r="120" spans="1:2" x14ac:dyDescent="0.25">
      <c r="A120" s="252" t="s">
        <v>626</v>
      </c>
      <c r="B120" s="200"/>
    </row>
    <row r="121" spans="1:2" ht="25.5" x14ac:dyDescent="0.25">
      <c r="A121" s="264" t="s">
        <v>455</v>
      </c>
      <c r="B121" s="200">
        <v>100000</v>
      </c>
    </row>
    <row r="122" spans="1:2" x14ac:dyDescent="0.25">
      <c r="A122" s="110" t="s">
        <v>627</v>
      </c>
      <c r="B122" s="257"/>
    </row>
    <row r="123" spans="1:2" x14ac:dyDescent="0.25">
      <c r="A123" s="264" t="s">
        <v>456</v>
      </c>
      <c r="B123" s="200">
        <v>50000</v>
      </c>
    </row>
    <row r="124" spans="1:2" x14ac:dyDescent="0.25">
      <c r="A124" s="260" t="s">
        <v>698</v>
      </c>
      <c r="B124" s="261"/>
    </row>
    <row r="125" spans="1:2" ht="102" x14ac:dyDescent="0.25">
      <c r="A125" s="251" t="s">
        <v>699</v>
      </c>
      <c r="B125" s="200"/>
    </row>
    <row r="126" spans="1:2" ht="25.5" x14ac:dyDescent="0.25">
      <c r="A126" s="264" t="s">
        <v>593</v>
      </c>
      <c r="B126" s="200"/>
    </row>
    <row r="127" spans="1:2" x14ac:dyDescent="0.25">
      <c r="A127" s="111" t="s">
        <v>628</v>
      </c>
      <c r="B127" s="200"/>
    </row>
    <row r="128" spans="1:2" ht="25.5" x14ac:dyDescent="0.25">
      <c r="A128" s="264" t="s">
        <v>586</v>
      </c>
      <c r="B128" s="200"/>
    </row>
    <row r="129" spans="1:2" x14ac:dyDescent="0.25">
      <c r="A129" s="110" t="s">
        <v>629</v>
      </c>
      <c r="B129" s="200"/>
    </row>
    <row r="130" spans="1:2" x14ac:dyDescent="0.25">
      <c r="A130" s="264" t="s">
        <v>585</v>
      </c>
      <c r="B130" s="200"/>
    </row>
    <row r="131" spans="1:2" x14ac:dyDescent="0.25">
      <c r="A131" s="258" t="s">
        <v>582</v>
      </c>
      <c r="B131" s="259">
        <f>SUM(B132,B143,B149,B160)</f>
        <v>1285000</v>
      </c>
    </row>
    <row r="132" spans="1:2" x14ac:dyDescent="0.25">
      <c r="A132" s="260" t="s">
        <v>453</v>
      </c>
      <c r="B132" s="261">
        <f>SUM(B133:B142)</f>
        <v>290000</v>
      </c>
    </row>
    <row r="133" spans="1:2" x14ac:dyDescent="0.25">
      <c r="A133" s="111" t="s">
        <v>630</v>
      </c>
      <c r="B133" s="200"/>
    </row>
    <row r="134" spans="1:2" ht="89.25" x14ac:dyDescent="0.25">
      <c r="A134" s="264" t="s">
        <v>458</v>
      </c>
      <c r="B134" s="200">
        <v>90000</v>
      </c>
    </row>
    <row r="135" spans="1:2" ht="38.25" x14ac:dyDescent="0.25">
      <c r="A135" s="264" t="s">
        <v>587</v>
      </c>
      <c r="B135" s="200">
        <v>20000</v>
      </c>
    </row>
    <row r="136" spans="1:2" ht="25.5" x14ac:dyDescent="0.25">
      <c r="A136" s="110" t="s">
        <v>667</v>
      </c>
      <c r="B136" s="200">
        <v>70000</v>
      </c>
    </row>
    <row r="137" spans="1:2" x14ac:dyDescent="0.25">
      <c r="A137" s="111" t="s">
        <v>631</v>
      </c>
      <c r="B137" s="200"/>
    </row>
    <row r="138" spans="1:2" x14ac:dyDescent="0.25">
      <c r="A138" s="264" t="s">
        <v>459</v>
      </c>
      <c r="B138" s="200">
        <v>10000</v>
      </c>
    </row>
    <row r="139" spans="1:2" x14ac:dyDescent="0.25">
      <c r="A139" s="110" t="s">
        <v>632</v>
      </c>
      <c r="B139" s="200"/>
    </row>
    <row r="140" spans="1:2" ht="25.5" x14ac:dyDescent="0.25">
      <c r="A140" s="264" t="s">
        <v>460</v>
      </c>
      <c r="B140" s="200">
        <v>50000</v>
      </c>
    </row>
    <row r="141" spans="1:2" x14ac:dyDescent="0.25">
      <c r="A141" s="110" t="s">
        <v>633</v>
      </c>
      <c r="B141" s="200"/>
    </row>
    <row r="142" spans="1:2" x14ac:dyDescent="0.25">
      <c r="A142" s="264" t="s">
        <v>588</v>
      </c>
      <c r="B142" s="200">
        <v>50000</v>
      </c>
    </row>
    <row r="143" spans="1:2" x14ac:dyDescent="0.25">
      <c r="A143" s="260" t="s">
        <v>461</v>
      </c>
      <c r="B143" s="261">
        <f>SUM(B144:B148)</f>
        <v>250000</v>
      </c>
    </row>
    <row r="144" spans="1:2" x14ac:dyDescent="0.25">
      <c r="A144" s="111" t="s">
        <v>634</v>
      </c>
      <c r="B144" s="200"/>
    </row>
    <row r="145" spans="1:2" ht="91.5" x14ac:dyDescent="0.25">
      <c r="A145" s="264" t="s">
        <v>589</v>
      </c>
      <c r="B145" s="200">
        <v>40000</v>
      </c>
    </row>
    <row r="146" spans="1:2" ht="38.25" x14ac:dyDescent="0.25">
      <c r="A146" s="264" t="s">
        <v>590</v>
      </c>
      <c r="B146" s="200">
        <v>180000</v>
      </c>
    </row>
    <row r="147" spans="1:2" x14ac:dyDescent="0.25">
      <c r="A147" s="110" t="s">
        <v>635</v>
      </c>
      <c r="B147" s="200"/>
    </row>
    <row r="148" spans="1:2" ht="38.25" x14ac:dyDescent="0.25">
      <c r="A148" s="264" t="s">
        <v>462</v>
      </c>
      <c r="B148" s="200">
        <v>30000</v>
      </c>
    </row>
    <row r="149" spans="1:2" x14ac:dyDescent="0.25">
      <c r="A149" s="260" t="s">
        <v>463</v>
      </c>
      <c r="B149" s="261">
        <f>SUM(B150:B159)</f>
        <v>330000</v>
      </c>
    </row>
    <row r="150" spans="1:2" x14ac:dyDescent="0.25">
      <c r="A150" s="111" t="s">
        <v>636</v>
      </c>
      <c r="B150" s="200"/>
    </row>
    <row r="151" spans="1:2" ht="89.25" x14ac:dyDescent="0.25">
      <c r="A151" s="264" t="s">
        <v>458</v>
      </c>
      <c r="B151" s="200">
        <v>40000</v>
      </c>
    </row>
    <row r="152" spans="1:2" ht="63.75" x14ac:dyDescent="0.25">
      <c r="A152" s="264" t="s">
        <v>490</v>
      </c>
      <c r="B152" s="200">
        <v>150000</v>
      </c>
    </row>
    <row r="153" spans="1:2" x14ac:dyDescent="0.25">
      <c r="A153" s="264" t="s">
        <v>465</v>
      </c>
      <c r="B153" s="200">
        <v>10000</v>
      </c>
    </row>
    <row r="154" spans="1:2" ht="27.75" x14ac:dyDescent="0.25">
      <c r="A154" s="264" t="s">
        <v>591</v>
      </c>
      <c r="B154" s="200">
        <v>20000</v>
      </c>
    </row>
    <row r="155" spans="1:2" ht="38.25" x14ac:dyDescent="0.25">
      <c r="A155" s="264" t="s">
        <v>488</v>
      </c>
      <c r="B155" s="200">
        <v>50000</v>
      </c>
    </row>
    <row r="156" spans="1:2" x14ac:dyDescent="0.25">
      <c r="A156" s="111" t="s">
        <v>637</v>
      </c>
      <c r="B156" s="200"/>
    </row>
    <row r="157" spans="1:2" x14ac:dyDescent="0.25">
      <c r="A157" s="264" t="s">
        <v>464</v>
      </c>
      <c r="B157" s="200">
        <v>10000</v>
      </c>
    </row>
    <row r="158" spans="1:2" x14ac:dyDescent="0.25">
      <c r="A158" s="110" t="s">
        <v>657</v>
      </c>
      <c r="B158" s="200"/>
    </row>
    <row r="159" spans="1:2" x14ac:dyDescent="0.25">
      <c r="A159" s="264" t="s">
        <v>588</v>
      </c>
      <c r="B159" s="200">
        <v>50000</v>
      </c>
    </row>
    <row r="160" spans="1:2" x14ac:dyDescent="0.25">
      <c r="A160" s="260" t="s">
        <v>466</v>
      </c>
      <c r="B160" s="261">
        <f>SUM(B162:B171)</f>
        <v>415000</v>
      </c>
    </row>
    <row r="161" spans="1:2" x14ac:dyDescent="0.25">
      <c r="A161" s="111" t="s">
        <v>636</v>
      </c>
      <c r="B161" s="200"/>
    </row>
    <row r="162" spans="1:2" ht="89.25" x14ac:dyDescent="0.25">
      <c r="A162" s="264" t="s">
        <v>467</v>
      </c>
      <c r="B162" s="200">
        <v>40000</v>
      </c>
    </row>
    <row r="163" spans="1:2" ht="51" x14ac:dyDescent="0.25">
      <c r="A163" s="264" t="s">
        <v>469</v>
      </c>
      <c r="B163" s="200">
        <v>30000</v>
      </c>
    </row>
    <row r="164" spans="1:2" ht="38.25" x14ac:dyDescent="0.25">
      <c r="A164" s="264" t="s">
        <v>488</v>
      </c>
      <c r="B164" s="200">
        <v>50000</v>
      </c>
    </row>
    <row r="165" spans="1:2" ht="25.5" x14ac:dyDescent="0.25">
      <c r="A165" s="110" t="s">
        <v>668</v>
      </c>
      <c r="B165" s="200">
        <v>70000</v>
      </c>
    </row>
    <row r="166" spans="1:2" x14ac:dyDescent="0.25">
      <c r="A166" s="111" t="s">
        <v>638</v>
      </c>
      <c r="B166" s="200"/>
    </row>
    <row r="167" spans="1:2" ht="38.25" x14ac:dyDescent="0.25">
      <c r="A167" s="264" t="s">
        <v>468</v>
      </c>
      <c r="B167" s="200">
        <v>10000</v>
      </c>
    </row>
    <row r="168" spans="1:2" x14ac:dyDescent="0.25">
      <c r="A168" s="110" t="s">
        <v>639</v>
      </c>
      <c r="B168" s="200"/>
    </row>
    <row r="169" spans="1:2" ht="76.5" x14ac:dyDescent="0.25">
      <c r="A169" s="264" t="s">
        <v>470</v>
      </c>
      <c r="B169" s="200">
        <v>165000</v>
      </c>
    </row>
    <row r="170" spans="1:2" x14ac:dyDescent="0.25">
      <c r="A170" s="110" t="s">
        <v>640</v>
      </c>
      <c r="B170" s="200"/>
    </row>
    <row r="171" spans="1:2" x14ac:dyDescent="0.25">
      <c r="A171" s="264" t="s">
        <v>592</v>
      </c>
      <c r="B171" s="200">
        <v>50000</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C8" sqref="C8"/>
    </sheetView>
  </sheetViews>
  <sheetFormatPr baseColWidth="10" defaultColWidth="11.42578125" defaultRowHeight="12.75" x14ac:dyDescent="0.2"/>
  <cols>
    <col min="1" max="1" width="29.5703125" style="12" customWidth="1"/>
    <col min="2" max="2" width="31.42578125" style="12" customWidth="1"/>
    <col min="3" max="3" width="11.42578125" style="12" customWidth="1"/>
    <col min="4" max="4" width="5.42578125" style="12" customWidth="1"/>
    <col min="5" max="5" width="29.5703125" style="12" customWidth="1"/>
    <col min="6" max="6" width="31.42578125" style="12" customWidth="1"/>
    <col min="7" max="16384" width="11.42578125" style="12"/>
  </cols>
  <sheetData>
    <row r="1" spans="1:8" s="15" customFormat="1" ht="28.5" customHeight="1" x14ac:dyDescent="0.25">
      <c r="A1" s="17" t="s">
        <v>128</v>
      </c>
    </row>
    <row r="3" spans="1:8" ht="35.25" customHeight="1" x14ac:dyDescent="0.25">
      <c r="A3" s="1066" t="s">
        <v>129</v>
      </c>
      <c r="B3" s="1067"/>
      <c r="C3" s="1068"/>
      <c r="E3" s="1066" t="s">
        <v>898</v>
      </c>
      <c r="F3" s="1067"/>
      <c r="G3" s="1068"/>
      <c r="H3" s="16"/>
    </row>
    <row r="4" spans="1:8" ht="7.5" customHeight="1" x14ac:dyDescent="0.2">
      <c r="A4" s="18"/>
      <c r="B4" s="19"/>
      <c r="C4" s="20"/>
      <c r="E4" s="21"/>
      <c r="F4" s="22"/>
      <c r="G4" s="23"/>
    </row>
    <row r="5" spans="1:8" ht="15.75" customHeight="1" x14ac:dyDescent="0.2">
      <c r="A5" s="24" t="s">
        <v>130</v>
      </c>
      <c r="B5" s="25"/>
      <c r="C5" s="20"/>
      <c r="E5" s="26"/>
      <c r="F5" s="25"/>
      <c r="G5" s="20"/>
    </row>
    <row r="6" spans="1:8" ht="23.25" customHeight="1" x14ac:dyDescent="0.2">
      <c r="A6" s="27" t="s">
        <v>47</v>
      </c>
      <c r="B6" s="28" t="s">
        <v>131</v>
      </c>
      <c r="C6" s="29" t="s">
        <v>132</v>
      </c>
      <c r="E6" s="30" t="s">
        <v>133</v>
      </c>
      <c r="F6" s="28" t="s">
        <v>131</v>
      </c>
      <c r="G6" s="29" t="s">
        <v>132</v>
      </c>
    </row>
    <row r="7" spans="1:8" s="15" customFormat="1" ht="59.25" customHeight="1" x14ac:dyDescent="0.25">
      <c r="A7" s="31" t="s">
        <v>134</v>
      </c>
      <c r="B7" s="32" t="s">
        <v>135</v>
      </c>
      <c r="C7" s="33">
        <v>30</v>
      </c>
      <c r="E7" s="31" t="s">
        <v>134</v>
      </c>
      <c r="F7" s="32" t="s">
        <v>136</v>
      </c>
      <c r="G7" s="33"/>
    </row>
    <row r="8" spans="1:8" s="15" customFormat="1" ht="46.5" customHeight="1" x14ac:dyDescent="0.25">
      <c r="A8" s="31" t="s">
        <v>137</v>
      </c>
      <c r="B8" s="32" t="s">
        <v>899</v>
      </c>
      <c r="C8" s="33">
        <v>185</v>
      </c>
      <c r="E8" s="31" t="s">
        <v>137</v>
      </c>
      <c r="F8" s="32" t="s">
        <v>138</v>
      </c>
      <c r="G8" s="33"/>
    </row>
    <row r="9" spans="1:8" s="15" customFormat="1" ht="42.75" customHeight="1" x14ac:dyDescent="0.25">
      <c r="A9" s="34" t="s">
        <v>139</v>
      </c>
      <c r="B9" s="35" t="s">
        <v>140</v>
      </c>
      <c r="C9" s="36"/>
      <c r="E9" s="37" t="s">
        <v>139</v>
      </c>
      <c r="F9" s="32" t="s">
        <v>140</v>
      </c>
      <c r="G9" s="33"/>
    </row>
    <row r="10" spans="1:8" s="15" customFormat="1" x14ac:dyDescent="0.2">
      <c r="A10" s="38"/>
      <c r="B10" s="39"/>
      <c r="C10" s="33">
        <f>SUM(C7:C9)</f>
        <v>215</v>
      </c>
      <c r="E10" s="18"/>
      <c r="F10" s="19"/>
      <c r="G10" s="20"/>
    </row>
    <row r="11" spans="1:8" s="15" customFormat="1" x14ac:dyDescent="0.2">
      <c r="A11" s="38"/>
      <c r="B11" s="39"/>
      <c r="C11" s="33"/>
      <c r="E11" s="40"/>
      <c r="F11" s="41"/>
      <c r="G11" s="42"/>
    </row>
    <row r="12" spans="1:8" ht="24" x14ac:dyDescent="0.2">
      <c r="A12" s="27" t="s">
        <v>141</v>
      </c>
      <c r="B12" s="28" t="s">
        <v>131</v>
      </c>
      <c r="C12" s="29" t="s">
        <v>132</v>
      </c>
      <c r="E12" s="43"/>
      <c r="F12" s="43"/>
      <c r="G12" s="43"/>
    </row>
    <row r="13" spans="1:8" s="15" customFormat="1" ht="56.25" customHeight="1" x14ac:dyDescent="0.25">
      <c r="A13" s="31" t="s">
        <v>134</v>
      </c>
      <c r="B13" s="32" t="s">
        <v>135</v>
      </c>
      <c r="C13" s="33"/>
      <c r="E13" s="43"/>
      <c r="F13" s="43"/>
      <c r="G13" s="43"/>
    </row>
    <row r="14" spans="1:8" s="15" customFormat="1" ht="45.75" customHeight="1" x14ac:dyDescent="0.25">
      <c r="A14" s="31" t="s">
        <v>137</v>
      </c>
      <c r="B14" s="32" t="s">
        <v>138</v>
      </c>
      <c r="C14" s="33"/>
      <c r="E14" s="43"/>
      <c r="F14" s="43"/>
      <c r="G14" s="43"/>
    </row>
    <row r="15" spans="1:8" s="15" customFormat="1" ht="45.75" customHeight="1" x14ac:dyDescent="0.2">
      <c r="A15" s="34" t="s">
        <v>139</v>
      </c>
      <c r="B15" s="35" t="s">
        <v>140</v>
      </c>
      <c r="C15" s="36"/>
      <c r="E15" s="12"/>
      <c r="F15" s="12"/>
      <c r="G15" s="12"/>
    </row>
    <row r="16" spans="1:8" x14ac:dyDescent="0.2">
      <c r="A16" s="18"/>
      <c r="B16" s="19"/>
      <c r="C16" s="20">
        <f>SUM(C13:C15)</f>
        <v>0</v>
      </c>
    </row>
    <row r="17" spans="1:7" x14ac:dyDescent="0.2">
      <c r="A17" s="18"/>
      <c r="B17" s="19"/>
      <c r="C17" s="20"/>
      <c r="E17" s="44"/>
      <c r="F17" s="44"/>
    </row>
    <row r="18" spans="1:7" ht="24" x14ac:dyDescent="0.2">
      <c r="A18" s="27" t="s">
        <v>23</v>
      </c>
      <c r="B18" s="28" t="s">
        <v>131</v>
      </c>
      <c r="C18" s="29" t="s">
        <v>132</v>
      </c>
    </row>
    <row r="19" spans="1:7" s="15" customFormat="1" ht="58.5" customHeight="1" x14ac:dyDescent="0.2">
      <c r="A19" s="31" t="s">
        <v>134</v>
      </c>
      <c r="B19" s="32" t="s">
        <v>142</v>
      </c>
      <c r="C19" s="33"/>
      <c r="E19" s="12"/>
      <c r="F19" s="12"/>
      <c r="G19" s="12"/>
    </row>
    <row r="20" spans="1:7" s="15" customFormat="1" ht="47.25" customHeight="1" x14ac:dyDescent="0.2">
      <c r="A20" s="31" t="s">
        <v>137</v>
      </c>
      <c r="B20" s="32" t="s">
        <v>138</v>
      </c>
      <c r="C20" s="33"/>
      <c r="E20" s="12"/>
      <c r="F20" s="12"/>
      <c r="G20" s="12"/>
    </row>
    <row r="21" spans="1:7" s="15" customFormat="1" ht="47.25" customHeight="1" x14ac:dyDescent="0.2">
      <c r="A21" s="34" t="s">
        <v>143</v>
      </c>
      <c r="B21" s="35" t="s">
        <v>140</v>
      </c>
      <c r="C21" s="45"/>
      <c r="E21" s="12"/>
      <c r="F21" s="12"/>
      <c r="G21" s="12"/>
    </row>
    <row r="22" spans="1:7" x14ac:dyDescent="0.2">
      <c r="A22" s="18"/>
      <c r="B22" s="19"/>
      <c r="C22" s="20">
        <f>SUM(C19:C21)</f>
        <v>0</v>
      </c>
    </row>
    <row r="23" spans="1:7" x14ac:dyDescent="0.2">
      <c r="A23" s="46" t="s">
        <v>144</v>
      </c>
      <c r="B23" s="47"/>
      <c r="C23" s="20"/>
    </row>
    <row r="24" spans="1:7" ht="30.75" customHeight="1" x14ac:dyDescent="0.2">
      <c r="A24" s="27" t="s">
        <v>145</v>
      </c>
      <c r="B24" s="28" t="s">
        <v>131</v>
      </c>
      <c r="C24" s="29" t="s">
        <v>132</v>
      </c>
    </row>
    <row r="25" spans="1:7" s="15" customFormat="1" ht="47.25" customHeight="1" x14ac:dyDescent="0.2">
      <c r="A25" s="31" t="s">
        <v>146</v>
      </c>
      <c r="B25" s="32" t="s">
        <v>147</v>
      </c>
      <c r="C25" s="33"/>
      <c r="E25" s="12"/>
      <c r="F25" s="12"/>
      <c r="G25" s="12"/>
    </row>
    <row r="26" spans="1:7" s="15" customFormat="1" ht="47.25" customHeight="1" x14ac:dyDescent="0.2">
      <c r="A26" s="31" t="s">
        <v>148</v>
      </c>
      <c r="B26" s="32" t="s">
        <v>149</v>
      </c>
      <c r="C26" s="33"/>
      <c r="E26" s="12"/>
      <c r="F26" s="12"/>
      <c r="G26" s="12"/>
    </row>
    <row r="27" spans="1:7" s="15" customFormat="1" ht="47.25" customHeight="1" x14ac:dyDescent="0.2">
      <c r="A27" s="31" t="s">
        <v>137</v>
      </c>
      <c r="B27" s="32" t="s">
        <v>138</v>
      </c>
      <c r="C27" s="33"/>
      <c r="E27" s="12"/>
      <c r="F27" s="12"/>
      <c r="G27" s="12"/>
    </row>
    <row r="28" spans="1:7" s="15" customFormat="1" ht="47.25" customHeight="1" x14ac:dyDescent="0.2">
      <c r="A28" s="34" t="s">
        <v>139</v>
      </c>
      <c r="B28" s="35" t="s">
        <v>150</v>
      </c>
      <c r="C28" s="36"/>
      <c r="E28" s="12"/>
      <c r="F28" s="12"/>
      <c r="G28" s="12"/>
    </row>
    <row r="29" spans="1:7" x14ac:dyDescent="0.2">
      <c r="A29" s="18"/>
      <c r="B29" s="19"/>
      <c r="C29" s="20">
        <f>SUM(C25:C28)</f>
        <v>0</v>
      </c>
    </row>
    <row r="30" spans="1:7" x14ac:dyDescent="0.2">
      <c r="A30" s="18"/>
      <c r="B30" s="19"/>
      <c r="C30" s="20"/>
    </row>
    <row r="31" spans="1:7" ht="36" customHeight="1" x14ac:dyDescent="0.2">
      <c r="A31" s="48" t="s">
        <v>151</v>
      </c>
      <c r="B31" s="49" t="s">
        <v>131</v>
      </c>
      <c r="C31" s="50" t="s">
        <v>132</v>
      </c>
    </row>
    <row r="32" spans="1:7" s="15" customFormat="1" ht="47.25" customHeight="1" x14ac:dyDescent="0.2">
      <c r="A32" s="31" t="s">
        <v>146</v>
      </c>
      <c r="B32" s="32" t="s">
        <v>147</v>
      </c>
      <c r="C32" s="33"/>
      <c r="E32" s="12"/>
      <c r="F32" s="12"/>
      <c r="G32" s="12"/>
    </row>
    <row r="33" spans="1:7" s="15" customFormat="1" ht="47.25" customHeight="1" x14ac:dyDescent="0.2">
      <c r="A33" s="31" t="s">
        <v>148</v>
      </c>
      <c r="B33" s="32" t="s">
        <v>149</v>
      </c>
      <c r="C33" s="33"/>
      <c r="E33" s="12"/>
      <c r="F33" s="12"/>
      <c r="G33" s="12"/>
    </row>
    <row r="34" spans="1:7" s="15" customFormat="1" ht="47.25" customHeight="1" x14ac:dyDescent="0.2">
      <c r="A34" s="31" t="s">
        <v>137</v>
      </c>
      <c r="B34" s="32" t="s">
        <v>138</v>
      </c>
      <c r="C34" s="33"/>
      <c r="E34" s="12"/>
      <c r="F34" s="12"/>
      <c r="G34" s="12"/>
    </row>
    <row r="35" spans="1:7" s="15" customFormat="1" ht="47.25" customHeight="1" x14ac:dyDescent="0.2">
      <c r="A35" s="34" t="s">
        <v>139</v>
      </c>
      <c r="B35" s="35" t="s">
        <v>150</v>
      </c>
      <c r="C35" s="36"/>
      <c r="E35" s="12"/>
      <c r="F35" s="12"/>
      <c r="G35" s="12"/>
    </row>
    <row r="36" spans="1:7" x14ac:dyDescent="0.2">
      <c r="C36" s="12">
        <f>SUM(C32:C35)</f>
        <v>0</v>
      </c>
    </row>
    <row r="38" spans="1:7" x14ac:dyDescent="0.2">
      <c r="A38" s="46" t="s">
        <v>152</v>
      </c>
    </row>
    <row r="39" spans="1:7" ht="24" x14ac:dyDescent="0.2">
      <c r="A39" s="48" t="s">
        <v>153</v>
      </c>
      <c r="B39" s="49" t="s">
        <v>131</v>
      </c>
      <c r="C39" s="50" t="s">
        <v>132</v>
      </c>
    </row>
    <row r="40" spans="1:7" ht="38.25" x14ac:dyDescent="0.2">
      <c r="A40" s="31" t="s">
        <v>154</v>
      </c>
      <c r="B40" s="32" t="s">
        <v>155</v>
      </c>
      <c r="C40" s="33"/>
    </row>
    <row r="41" spans="1:7" ht="38.25" x14ac:dyDescent="0.2">
      <c r="A41" s="31" t="s">
        <v>137</v>
      </c>
      <c r="B41" s="32" t="s">
        <v>138</v>
      </c>
      <c r="C41" s="33"/>
    </row>
    <row r="42" spans="1:7" ht="38.25" x14ac:dyDescent="0.2">
      <c r="A42" s="34" t="s">
        <v>139</v>
      </c>
      <c r="B42" s="35" t="s">
        <v>150</v>
      </c>
      <c r="C42" s="36"/>
    </row>
    <row r="43" spans="1:7" x14ac:dyDescent="0.2">
      <c r="C43" s="12">
        <f>SUM(C40:C42)</f>
        <v>0</v>
      </c>
    </row>
  </sheetData>
  <mergeCells count="2">
    <mergeCell ref="A3:C3"/>
    <mergeCell ref="E3:G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0" zoomScaleNormal="80" zoomScalePageLayoutView="90" workbookViewId="0">
      <selection activeCell="G19" sqref="G19"/>
    </sheetView>
  </sheetViews>
  <sheetFormatPr baseColWidth="10" defaultColWidth="9.140625" defaultRowHeight="15" x14ac:dyDescent="0.25"/>
  <cols>
    <col min="1" max="1" width="17.7109375" customWidth="1"/>
    <col min="2" max="2" width="42.42578125" style="94" customWidth="1"/>
    <col min="3" max="3" width="17.42578125" hidden="1" customWidth="1"/>
    <col min="4" max="4" width="16.28515625" bestFit="1" customWidth="1"/>
    <col min="5" max="5" width="70" style="95" customWidth="1"/>
    <col min="6" max="6" width="18.5703125" style="192" customWidth="1"/>
    <col min="7" max="7" width="15.42578125" style="192" customWidth="1"/>
    <col min="8" max="8" width="9.140625" style="71"/>
  </cols>
  <sheetData>
    <row r="1" spans="1:7" ht="35.25" customHeight="1" thickBot="1" x14ac:dyDescent="0.3">
      <c r="A1" s="87" t="s">
        <v>356</v>
      </c>
      <c r="B1" s="88" t="s">
        <v>357</v>
      </c>
      <c r="C1" s="124" t="s">
        <v>358</v>
      </c>
      <c r="D1" s="124" t="s">
        <v>303</v>
      </c>
      <c r="E1" s="89" t="s">
        <v>359</v>
      </c>
      <c r="F1" s="193" t="s">
        <v>554</v>
      </c>
      <c r="G1" s="193" t="s">
        <v>555</v>
      </c>
    </row>
    <row r="2" spans="1:7" ht="107.1" customHeight="1" x14ac:dyDescent="0.25">
      <c r="A2" s="1069" t="s">
        <v>360</v>
      </c>
      <c r="B2" s="78" t="s">
        <v>406</v>
      </c>
      <c r="C2" s="125"/>
      <c r="D2" s="80">
        <v>1300000</v>
      </c>
      <c r="E2" s="76" t="s">
        <v>361</v>
      </c>
      <c r="F2" s="194" t="s">
        <v>559</v>
      </c>
      <c r="G2" s="195" t="str">
        <f>+'8.2_MP MA'!A48</f>
        <v>3.1.4.1.1.1</v>
      </c>
    </row>
    <row r="3" spans="1:7" ht="29.25" customHeight="1" x14ac:dyDescent="0.25">
      <c r="A3" s="1070"/>
      <c r="B3" s="79" t="s">
        <v>298</v>
      </c>
      <c r="C3" s="126"/>
      <c r="D3" s="65">
        <v>250000</v>
      </c>
      <c r="E3" s="72" t="s">
        <v>362</v>
      </c>
      <c r="F3" s="194" t="s">
        <v>559</v>
      </c>
      <c r="G3" s="195" t="str">
        <f>+'8.2_MP MA'!A72</f>
        <v>3.3.6.3</v>
      </c>
    </row>
    <row r="4" spans="1:7" ht="33.6" customHeight="1" x14ac:dyDescent="0.25">
      <c r="A4" s="1070"/>
      <c r="B4" s="78" t="s">
        <v>363</v>
      </c>
      <c r="C4" s="125"/>
      <c r="D4" s="80">
        <v>700000</v>
      </c>
      <c r="E4" s="76" t="s">
        <v>364</v>
      </c>
      <c r="F4" s="194" t="s">
        <v>559</v>
      </c>
      <c r="G4" s="195" t="str">
        <f>+'8.2_MP MA'!A49</f>
        <v>3.1.4.1.1.2</v>
      </c>
    </row>
    <row r="5" spans="1:7" ht="60" x14ac:dyDescent="0.25">
      <c r="A5" s="1070"/>
      <c r="B5" s="79" t="s">
        <v>524</v>
      </c>
      <c r="C5" s="127"/>
      <c r="D5" s="65">
        <v>120000</v>
      </c>
      <c r="E5" s="69" t="s">
        <v>525</v>
      </c>
      <c r="F5" s="194" t="s">
        <v>559</v>
      </c>
      <c r="G5" s="195" t="str">
        <f>+'8.2_MP MA'!A50</f>
        <v>3.1.4.1.1.3</v>
      </c>
    </row>
    <row r="6" spans="1:7" ht="38.25" customHeight="1" x14ac:dyDescent="0.25">
      <c r="A6" s="1070"/>
      <c r="B6" s="79" t="s">
        <v>328</v>
      </c>
      <c r="C6" s="126"/>
      <c r="D6" s="65">
        <v>750000</v>
      </c>
      <c r="E6" s="69" t="s">
        <v>365</v>
      </c>
      <c r="F6" s="194" t="s">
        <v>559</v>
      </c>
      <c r="G6" s="195" t="str">
        <f>+'8.2_MP MA'!A71</f>
        <v>3.3.6.2</v>
      </c>
    </row>
    <row r="7" spans="1:7" ht="27" customHeight="1" x14ac:dyDescent="0.25">
      <c r="A7" s="1070"/>
      <c r="B7" s="79" t="s">
        <v>366</v>
      </c>
      <c r="C7" s="127"/>
      <c r="D7" s="65">
        <v>200000</v>
      </c>
      <c r="E7" s="72" t="s">
        <v>367</v>
      </c>
      <c r="F7" s="194" t="s">
        <v>559</v>
      </c>
      <c r="G7" s="195" t="str">
        <f>+'8.2_MP MA'!A51</f>
        <v>3.1.4.1.1.4</v>
      </c>
    </row>
    <row r="8" spans="1:7" ht="45" x14ac:dyDescent="0.25">
      <c r="A8" s="1070"/>
      <c r="B8" s="79" t="s">
        <v>368</v>
      </c>
      <c r="C8" s="126"/>
      <c r="D8" s="65">
        <v>275000</v>
      </c>
      <c r="E8" s="69" t="s">
        <v>526</v>
      </c>
      <c r="F8" s="194" t="s">
        <v>559</v>
      </c>
      <c r="G8" s="195" t="str">
        <f>+'8.2_MP MA'!A54</f>
        <v>3.1.4.1.3.1</v>
      </c>
    </row>
    <row r="9" spans="1:7" ht="24" customHeight="1" x14ac:dyDescent="0.25">
      <c r="A9" s="1070"/>
      <c r="B9" s="79" t="s">
        <v>297</v>
      </c>
      <c r="C9" s="126"/>
      <c r="D9" s="65">
        <v>100000</v>
      </c>
      <c r="E9" s="72" t="s">
        <v>369</v>
      </c>
      <c r="F9" s="194" t="s">
        <v>559</v>
      </c>
      <c r="G9" s="195"/>
    </row>
    <row r="10" spans="1:7" ht="27" customHeight="1" x14ac:dyDescent="0.25">
      <c r="A10" s="1070"/>
      <c r="B10" s="79" t="s">
        <v>309</v>
      </c>
      <c r="C10" s="126"/>
      <c r="D10" s="65">
        <v>270000</v>
      </c>
      <c r="E10" s="69" t="s">
        <v>370</v>
      </c>
      <c r="F10" s="194" t="s">
        <v>559</v>
      </c>
      <c r="G10" s="195" t="str">
        <f>+'8.2_MP MA'!A52</f>
        <v>3.1.4.1.2</v>
      </c>
    </row>
    <row r="11" spans="1:7" ht="15.75" thickBot="1" x14ac:dyDescent="0.3">
      <c r="A11" s="128">
        <f>SUM(D2:D10)</f>
        <v>3965000</v>
      </c>
      <c r="B11" s="129"/>
      <c r="C11" s="130"/>
      <c r="D11" s="130"/>
      <c r="E11" s="131"/>
      <c r="F11" s="191"/>
      <c r="G11" s="191"/>
    </row>
    <row r="12" spans="1:7" ht="51" customHeight="1" x14ac:dyDescent="0.25">
      <c r="A12" s="1071" t="s">
        <v>380</v>
      </c>
      <c r="B12" s="91" t="s">
        <v>527</v>
      </c>
      <c r="C12" s="132"/>
      <c r="D12" s="65">
        <v>800000</v>
      </c>
      <c r="E12" s="69" t="s">
        <v>528</v>
      </c>
      <c r="F12" s="194" t="s">
        <v>559</v>
      </c>
      <c r="G12" s="195" t="str">
        <f>+'8.2_MP MA'!A58</f>
        <v>3.1.4.2.1.1</v>
      </c>
    </row>
    <row r="13" spans="1:7" ht="26.25" customHeight="1" x14ac:dyDescent="0.25">
      <c r="A13" s="1072"/>
      <c r="B13" s="64" t="s">
        <v>298</v>
      </c>
      <c r="C13" s="127"/>
      <c r="D13" s="65">
        <v>160000</v>
      </c>
      <c r="E13" s="72" t="s">
        <v>381</v>
      </c>
      <c r="F13" s="194" t="s">
        <v>559</v>
      </c>
      <c r="G13" s="195" t="str">
        <f>+'8.2_MP MA'!A74</f>
        <v>3.3.6.5</v>
      </c>
    </row>
    <row r="14" spans="1:7" ht="29.25" customHeight="1" x14ac:dyDescent="0.25">
      <c r="A14" s="1072"/>
      <c r="B14" s="64" t="s">
        <v>328</v>
      </c>
      <c r="C14" s="127"/>
      <c r="D14" s="65">
        <v>150000</v>
      </c>
      <c r="E14" s="72" t="s">
        <v>382</v>
      </c>
      <c r="F14" s="194" t="s">
        <v>559</v>
      </c>
      <c r="G14" s="195" t="str">
        <f>+'8.2_MP MA'!A73</f>
        <v>3.3.6.4</v>
      </c>
    </row>
    <row r="15" spans="1:7" ht="24" customHeight="1" x14ac:dyDescent="0.25">
      <c r="A15" s="1072"/>
      <c r="B15" s="64" t="s">
        <v>368</v>
      </c>
      <c r="C15" s="127"/>
      <c r="D15" s="65">
        <v>70000</v>
      </c>
      <c r="E15" s="72" t="s">
        <v>383</v>
      </c>
      <c r="F15" s="194" t="s">
        <v>559</v>
      </c>
      <c r="G15" s="195" t="str">
        <f>+'8.2_MP MA'!A60</f>
        <v>3.1.4.2.2.1</v>
      </c>
    </row>
    <row r="16" spans="1:7" ht="15.75" thickBot="1" x14ac:dyDescent="0.3">
      <c r="A16" s="133">
        <f>SUM(D12:D15)</f>
        <v>1180000</v>
      </c>
      <c r="B16" s="129"/>
      <c r="C16" s="130"/>
      <c r="D16" s="130"/>
      <c r="E16" s="131"/>
      <c r="F16" s="191"/>
      <c r="G16" s="191"/>
    </row>
    <row r="17" spans="1:7" ht="67.5" customHeight="1" x14ac:dyDescent="0.25">
      <c r="A17" s="1069" t="s">
        <v>74</v>
      </c>
      <c r="B17" s="92" t="s">
        <v>384</v>
      </c>
      <c r="C17" s="80">
        <v>500000</v>
      </c>
      <c r="D17" s="65">
        <v>500000</v>
      </c>
      <c r="E17" s="93" t="s">
        <v>529</v>
      </c>
      <c r="F17" s="194" t="s">
        <v>564</v>
      </c>
      <c r="G17" s="195"/>
    </row>
    <row r="18" spans="1:7" ht="49.35" customHeight="1" x14ac:dyDescent="0.25">
      <c r="A18" s="1070"/>
      <c r="B18" s="92" t="s">
        <v>530</v>
      </c>
      <c r="C18" s="80"/>
      <c r="D18" s="65">
        <v>1000000</v>
      </c>
      <c r="E18" s="93" t="s">
        <v>531</v>
      </c>
      <c r="F18" s="194" t="s">
        <v>564</v>
      </c>
      <c r="G18" s="195" t="str">
        <f>+'8.2_MP MA'!A21</f>
        <v>1.2.5.1</v>
      </c>
    </row>
    <row r="19" spans="1:7" ht="49.35" customHeight="1" x14ac:dyDescent="0.25">
      <c r="A19" s="1070"/>
      <c r="B19" s="92" t="s">
        <v>385</v>
      </c>
      <c r="C19" s="80"/>
      <c r="D19" s="65">
        <v>450000</v>
      </c>
      <c r="E19" s="93" t="s">
        <v>532</v>
      </c>
      <c r="F19" s="194" t="s">
        <v>557</v>
      </c>
      <c r="G19" s="195"/>
    </row>
    <row r="20" spans="1:7" ht="49.35" customHeight="1" x14ac:dyDescent="0.25">
      <c r="A20" s="1070"/>
      <c r="B20" s="92" t="s">
        <v>346</v>
      </c>
      <c r="C20" s="80"/>
      <c r="D20" s="65">
        <v>350000</v>
      </c>
      <c r="E20" s="93" t="s">
        <v>394</v>
      </c>
      <c r="F20" s="194" t="s">
        <v>565</v>
      </c>
      <c r="G20" s="195" t="str">
        <f>+'8.2_MP MA'!A11</f>
        <v>1.2.1.1</v>
      </c>
    </row>
    <row r="21" spans="1:7" ht="15.75" thickBot="1" x14ac:dyDescent="0.3">
      <c r="A21" s="133">
        <f>SUM(D17:D20)</f>
        <v>2300000</v>
      </c>
      <c r="B21" s="129"/>
      <c r="C21" s="130"/>
      <c r="D21" s="130"/>
      <c r="E21" s="131"/>
      <c r="F21" s="191"/>
      <c r="G21" s="191"/>
    </row>
    <row r="22" spans="1:7" x14ac:dyDescent="0.25">
      <c r="A22" s="87" t="s">
        <v>523</v>
      </c>
    </row>
    <row r="23" spans="1:7" x14ac:dyDescent="0.25">
      <c r="A23" s="134">
        <f>SUM(A21,A16,A11)</f>
        <v>7445000</v>
      </c>
      <c r="B23" s="94" t="s">
        <v>452</v>
      </c>
    </row>
    <row r="25" spans="1:7" ht="15.75" x14ac:dyDescent="0.25">
      <c r="B25" s="96"/>
      <c r="C25" s="97"/>
      <c r="D25" s="98"/>
    </row>
    <row r="26" spans="1:7" ht="15.75" x14ac:dyDescent="0.25">
      <c r="B26" s="96"/>
      <c r="C26" s="97"/>
      <c r="D26" s="98"/>
    </row>
    <row r="27" spans="1:7" ht="15.75" x14ac:dyDescent="0.25">
      <c r="B27" s="96"/>
      <c r="C27" s="97"/>
      <c r="D27" s="98"/>
    </row>
    <row r="28" spans="1:7" ht="15.75" x14ac:dyDescent="0.25">
      <c r="B28" s="96"/>
      <c r="C28" s="97"/>
      <c r="D28" s="98"/>
    </row>
    <row r="29" spans="1:7" ht="15.75" x14ac:dyDescent="0.25">
      <c r="B29" s="96"/>
      <c r="C29" s="97"/>
      <c r="D29" s="98"/>
    </row>
    <row r="30" spans="1:7" ht="15.75" x14ac:dyDescent="0.25">
      <c r="B30" s="96"/>
      <c r="C30" s="97"/>
      <c r="D30" s="98"/>
    </row>
    <row r="31" spans="1:7" ht="15.75" x14ac:dyDescent="0.25">
      <c r="B31" s="96"/>
      <c r="C31" s="97"/>
      <c r="D31" s="98"/>
    </row>
  </sheetData>
  <autoFilter ref="B1:B23"/>
  <mergeCells count="3">
    <mergeCell ref="A2:A10"/>
    <mergeCell ref="A12:A15"/>
    <mergeCell ref="A17:A20"/>
  </mergeCells>
  <pageMargins left="0.7" right="0.7" top="0.75" bottom="0.75" header="0.3" footer="0.3"/>
  <pageSetup scale="57" fitToHeight="0" orientation="landscape" horizontalDpi="4294967293"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
  <sheetViews>
    <sheetView showGridLines="0" zoomScale="80" zoomScaleNormal="80" workbookViewId="0">
      <selection activeCell="G16" sqref="G16"/>
    </sheetView>
  </sheetViews>
  <sheetFormatPr baseColWidth="10" defaultColWidth="10.85546875" defaultRowHeight="15" customHeight="1" x14ac:dyDescent="0.25"/>
  <cols>
    <col min="1" max="1" width="22" style="205" customWidth="1"/>
    <col min="2" max="2" width="42.85546875" style="202" customWidth="1"/>
    <col min="3" max="3" width="15.140625" style="202" hidden="1" customWidth="1"/>
    <col min="4" max="4" width="18.140625" style="202" customWidth="1"/>
    <col min="5" max="5" width="81.85546875" style="203" customWidth="1"/>
    <col min="6" max="6" width="18.5703125" style="206" customWidth="1"/>
    <col min="7" max="7" width="15.42578125" style="206" customWidth="1"/>
    <col min="8" max="256" width="10.85546875" style="145" customWidth="1"/>
    <col min="257" max="16384" width="10.85546875" style="155"/>
  </cols>
  <sheetData>
    <row r="1" spans="1:8" ht="30" customHeight="1" x14ac:dyDescent="0.25">
      <c r="A1" s="154" t="s">
        <v>356</v>
      </c>
      <c r="B1" s="144" t="s">
        <v>435</v>
      </c>
      <c r="C1" s="144" t="s">
        <v>358</v>
      </c>
      <c r="D1" s="144" t="s">
        <v>303</v>
      </c>
      <c r="E1" s="144" t="s">
        <v>359</v>
      </c>
      <c r="F1" s="193" t="s">
        <v>554</v>
      </c>
      <c r="G1" s="193" t="s">
        <v>555</v>
      </c>
    </row>
    <row r="2" spans="1:8" ht="65.25" customHeight="1" x14ac:dyDescent="0.25">
      <c r="A2" s="1073" t="s">
        <v>438</v>
      </c>
      <c r="B2" s="146" t="s">
        <v>439</v>
      </c>
      <c r="C2" s="147"/>
      <c r="D2" s="65">
        <v>300000</v>
      </c>
      <c r="E2" s="185" t="s">
        <v>436</v>
      </c>
      <c r="F2" s="194" t="s">
        <v>569</v>
      </c>
      <c r="G2" s="195" t="e">
        <f>+'8.2_MP MA'!#REF!</f>
        <v>#REF!</v>
      </c>
    </row>
    <row r="3" spans="1:8" ht="21" customHeight="1" x14ac:dyDescent="0.25">
      <c r="A3" s="1073"/>
      <c r="B3" s="146" t="s">
        <v>298</v>
      </c>
      <c r="C3" s="147">
        <v>5</v>
      </c>
      <c r="D3" s="65">
        <v>15000</v>
      </c>
      <c r="E3" s="148" t="s">
        <v>339</v>
      </c>
      <c r="F3" s="194" t="s">
        <v>569</v>
      </c>
      <c r="G3" s="195" t="e">
        <f>+'8.2_MP MA'!#REF!</f>
        <v>#REF!</v>
      </c>
    </row>
    <row r="4" spans="1:8" ht="30" customHeight="1" x14ac:dyDescent="0.25">
      <c r="A4" s="1073"/>
      <c r="B4" s="146" t="s">
        <v>299</v>
      </c>
      <c r="C4" s="147"/>
      <c r="D4" s="65">
        <v>35000</v>
      </c>
      <c r="E4" s="148" t="s">
        <v>401</v>
      </c>
      <c r="F4" s="194" t="s">
        <v>569</v>
      </c>
      <c r="G4" s="195" t="e">
        <f>+'8.2_MP MA'!#REF!</f>
        <v>#REF!</v>
      </c>
    </row>
    <row r="5" spans="1:8" ht="24.75" customHeight="1" x14ac:dyDescent="0.25">
      <c r="A5" s="1073"/>
      <c r="B5" s="64" t="s">
        <v>309</v>
      </c>
      <c r="C5" s="147"/>
      <c r="D5" s="65">
        <v>40000</v>
      </c>
      <c r="E5" s="149" t="s">
        <v>402</v>
      </c>
      <c r="F5" s="194" t="s">
        <v>569</v>
      </c>
      <c r="G5" s="195" t="e">
        <f>+'8.2_MP MA'!#REF!</f>
        <v>#REF!</v>
      </c>
    </row>
    <row r="6" spans="1:8" ht="30.75" customHeight="1" x14ac:dyDescent="0.25">
      <c r="A6" s="1074"/>
      <c r="B6" s="64" t="s">
        <v>368</v>
      </c>
      <c r="C6" s="147"/>
      <c r="D6" s="65">
        <v>35000</v>
      </c>
      <c r="E6" s="150" t="s">
        <v>437</v>
      </c>
      <c r="F6" s="194" t="s">
        <v>569</v>
      </c>
      <c r="G6" s="195" t="e">
        <f>+'8.2_MP MA'!#REF!</f>
        <v>#REF!</v>
      </c>
    </row>
    <row r="7" spans="1:8" ht="15" customHeight="1" x14ac:dyDescent="0.25">
      <c r="A7" s="212">
        <f>SUM(D2:D6)</f>
        <v>425000</v>
      </c>
      <c r="B7" s="208"/>
      <c r="C7" s="151"/>
      <c r="D7" s="152"/>
      <c r="E7" s="153"/>
      <c r="F7" s="153"/>
      <c r="G7" s="213"/>
      <c r="H7" s="231"/>
    </row>
    <row r="8" spans="1:8" ht="60" x14ac:dyDescent="0.25">
      <c r="A8" s="1075" t="s">
        <v>440</v>
      </c>
      <c r="B8" s="146" t="s">
        <v>439</v>
      </c>
      <c r="C8" s="147"/>
      <c r="D8" s="65">
        <v>300000</v>
      </c>
      <c r="E8" s="185" t="s">
        <v>436</v>
      </c>
      <c r="F8" s="194" t="s">
        <v>569</v>
      </c>
      <c r="G8" s="195" t="e">
        <f>+'8.2_MP MA'!#REF!</f>
        <v>#REF!</v>
      </c>
    </row>
    <row r="9" spans="1:8" ht="24" customHeight="1" x14ac:dyDescent="0.25">
      <c r="A9" s="1075"/>
      <c r="B9" s="146" t="s">
        <v>298</v>
      </c>
      <c r="C9" s="147">
        <v>5</v>
      </c>
      <c r="D9" s="65">
        <v>15000</v>
      </c>
      <c r="E9" s="148" t="s">
        <v>339</v>
      </c>
      <c r="F9" s="194" t="s">
        <v>569</v>
      </c>
      <c r="G9" s="195" t="e">
        <f>+'8.2_MP MA'!#REF!</f>
        <v>#REF!</v>
      </c>
    </row>
    <row r="10" spans="1:8" ht="30" customHeight="1" x14ac:dyDescent="0.25">
      <c r="A10" s="1075"/>
      <c r="B10" s="146" t="s">
        <v>299</v>
      </c>
      <c r="C10" s="147"/>
      <c r="D10" s="65">
        <v>35000</v>
      </c>
      <c r="E10" s="148" t="s">
        <v>401</v>
      </c>
      <c r="F10" s="194" t="s">
        <v>569</v>
      </c>
      <c r="G10" s="195" t="e">
        <f>+'8.2_MP MA'!#REF!</f>
        <v>#REF!</v>
      </c>
    </row>
    <row r="11" spans="1:8" ht="25.5" customHeight="1" x14ac:dyDescent="0.25">
      <c r="A11" s="1075"/>
      <c r="B11" s="64" t="s">
        <v>309</v>
      </c>
      <c r="C11" s="147"/>
      <c r="D11" s="65">
        <v>40000</v>
      </c>
      <c r="E11" s="149" t="s">
        <v>402</v>
      </c>
      <c r="F11" s="194" t="s">
        <v>569</v>
      </c>
      <c r="G11" s="195" t="e">
        <f>+'8.2_MP MA'!#REF!</f>
        <v>#REF!</v>
      </c>
    </row>
    <row r="12" spans="1:8" ht="30" customHeight="1" x14ac:dyDescent="0.25">
      <c r="A12" s="1076"/>
      <c r="B12" s="64" t="s">
        <v>368</v>
      </c>
      <c r="C12" s="147"/>
      <c r="D12" s="65">
        <v>35000</v>
      </c>
      <c r="E12" s="150" t="s">
        <v>437</v>
      </c>
      <c r="F12" s="194" t="s">
        <v>569</v>
      </c>
      <c r="G12" s="195" t="e">
        <f>+'8.2_MP MA'!#REF!</f>
        <v>#REF!</v>
      </c>
    </row>
    <row r="13" spans="1:8" ht="15" customHeight="1" x14ac:dyDescent="0.25">
      <c r="A13" s="212">
        <f>SUM(D8:D12)</f>
        <v>425000</v>
      </c>
      <c r="B13" s="208"/>
      <c r="C13" s="151"/>
      <c r="D13" s="152"/>
      <c r="E13" s="153"/>
      <c r="F13" s="153"/>
      <c r="G13" s="213"/>
      <c r="H13" s="231"/>
    </row>
    <row r="14" spans="1:8" ht="57.75" customHeight="1" x14ac:dyDescent="0.25">
      <c r="A14" s="1075"/>
      <c r="B14" s="92" t="s">
        <v>445</v>
      </c>
      <c r="C14" s="138"/>
      <c r="D14" s="65">
        <v>0</v>
      </c>
      <c r="E14" s="69" t="s">
        <v>446</v>
      </c>
      <c r="F14" s="194" t="s">
        <v>556</v>
      </c>
      <c r="G14" s="198"/>
    </row>
    <row r="15" spans="1:8" ht="160.5" customHeight="1" x14ac:dyDescent="0.25">
      <c r="A15" s="1075"/>
      <c r="B15" s="107" t="s">
        <v>344</v>
      </c>
      <c r="C15" s="65">
        <v>200000</v>
      </c>
      <c r="D15" s="65">
        <v>200000</v>
      </c>
      <c r="E15" s="108" t="s">
        <v>447</v>
      </c>
      <c r="F15" s="194" t="s">
        <v>564</v>
      </c>
      <c r="G15" s="195" t="str">
        <f>+'8.2_MP MA'!A37</f>
        <v>1.2.9.3</v>
      </c>
    </row>
    <row r="16" spans="1:8" ht="150" x14ac:dyDescent="0.25">
      <c r="A16" s="1075"/>
      <c r="B16" s="107" t="s">
        <v>346</v>
      </c>
      <c r="C16" s="65">
        <v>350000</v>
      </c>
      <c r="D16" s="65">
        <v>400000</v>
      </c>
      <c r="E16" s="108" t="s">
        <v>449</v>
      </c>
      <c r="F16" s="194" t="s">
        <v>565</v>
      </c>
      <c r="G16" s="195"/>
    </row>
    <row r="17" spans="1:7" ht="60" x14ac:dyDescent="0.25">
      <c r="A17" s="1075"/>
      <c r="B17" s="92" t="s">
        <v>354</v>
      </c>
      <c r="C17" s="109"/>
      <c r="D17" s="65">
        <v>300000</v>
      </c>
      <c r="E17" s="69" t="s">
        <v>451</v>
      </c>
      <c r="F17" s="194" t="s">
        <v>564</v>
      </c>
      <c r="G17" s="195" t="e">
        <f>+'8.2_MP MA'!#REF!</f>
        <v>#REF!</v>
      </c>
    </row>
    <row r="18" spans="1:7" ht="15" customHeight="1" x14ac:dyDescent="0.25">
      <c r="A18" s="207">
        <f>SUM(D14:D17)</f>
        <v>900000</v>
      </c>
      <c r="B18" s="207"/>
      <c r="C18" s="207"/>
      <c r="D18" s="207"/>
      <c r="E18" s="207"/>
      <c r="F18" s="207"/>
      <c r="G18" s="207"/>
    </row>
    <row r="19" spans="1:7" ht="15" customHeight="1" x14ac:dyDescent="0.25">
      <c r="A19" s="201" t="s">
        <v>523</v>
      </c>
      <c r="F19" s="209"/>
      <c r="G19" s="210"/>
    </row>
    <row r="20" spans="1:7" ht="15" customHeight="1" x14ac:dyDescent="0.25">
      <c r="A20" s="204">
        <f>SUM(A18,A13,A7)</f>
        <v>1750000</v>
      </c>
      <c r="B20" s="232" t="s">
        <v>452</v>
      </c>
      <c r="F20" s="209"/>
      <c r="G20" s="210"/>
    </row>
    <row r="21" spans="1:7" ht="15" customHeight="1" x14ac:dyDescent="0.25">
      <c r="F21" s="211"/>
      <c r="G21" s="211"/>
    </row>
  </sheetData>
  <autoFilter ref="B1:B20"/>
  <mergeCells count="3">
    <mergeCell ref="A2:A6"/>
    <mergeCell ref="A8:A12"/>
    <mergeCell ref="A14:A17"/>
  </mergeCells>
  <pageMargins left="0.7" right="0.7" top="0.75" bottom="0.75" header="0.3" footer="0.3"/>
  <pageSetup scale="64" fitToHeight="0" orientation="landscape" horizontalDpi="4294967293" r:id="rId1"/>
  <headerFooter>
    <oddFooter>&amp;C&amp;"Helvetica,Regular"&amp;12&amp;K000000&amp;P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80" zoomScaleNormal="80" workbookViewId="0"/>
  </sheetViews>
  <sheetFormatPr baseColWidth="10" defaultColWidth="9.140625" defaultRowHeight="15" x14ac:dyDescent="0.25"/>
  <cols>
    <col min="1" max="1" width="20" customWidth="1"/>
    <col min="2" max="2" width="40.85546875" customWidth="1"/>
    <col min="3" max="3" width="18.7109375" hidden="1" customWidth="1"/>
    <col min="4" max="4" width="19.28515625" customWidth="1"/>
    <col min="5" max="5" width="63.42578125" customWidth="1"/>
    <col min="6" max="6" width="19.5703125" customWidth="1"/>
    <col min="7" max="7" width="14.140625" customWidth="1"/>
  </cols>
  <sheetData>
    <row r="1" spans="1:7" ht="31.35" customHeight="1" thickBot="1" x14ac:dyDescent="0.3">
      <c r="A1" s="99" t="s">
        <v>356</v>
      </c>
      <c r="B1" s="100" t="s">
        <v>399</v>
      </c>
      <c r="C1" s="135" t="s">
        <v>358</v>
      </c>
      <c r="D1" s="135" t="s">
        <v>303</v>
      </c>
      <c r="E1" s="99" t="s">
        <v>359</v>
      </c>
      <c r="F1" s="193" t="s">
        <v>554</v>
      </c>
      <c r="G1" s="193" t="s">
        <v>555</v>
      </c>
    </row>
    <row r="2" spans="1:7" ht="135" x14ac:dyDescent="0.25">
      <c r="A2" s="1077" t="s">
        <v>533</v>
      </c>
      <c r="B2" s="79" t="s">
        <v>295</v>
      </c>
      <c r="C2" s="136"/>
      <c r="D2" s="65">
        <v>75000</v>
      </c>
      <c r="E2" s="70" t="s">
        <v>400</v>
      </c>
      <c r="F2" s="216" t="s">
        <v>572</v>
      </c>
      <c r="G2" s="217" t="str">
        <f>+'8.2_MP MA'!A83</f>
        <v>3.2.3.1.1.1</v>
      </c>
    </row>
    <row r="3" spans="1:7" ht="30" x14ac:dyDescent="0.25">
      <c r="A3" s="1078"/>
      <c r="B3" s="79" t="s">
        <v>299</v>
      </c>
      <c r="C3" s="136"/>
      <c r="D3" s="65">
        <v>38000</v>
      </c>
      <c r="E3" s="70" t="s">
        <v>401</v>
      </c>
      <c r="F3" s="216" t="s">
        <v>572</v>
      </c>
      <c r="G3" s="217" t="str">
        <f>+'8.2_MP MA'!A84</f>
        <v>3.2.3.1.1.2</v>
      </c>
    </row>
    <row r="4" spans="1:7" ht="30" customHeight="1" x14ac:dyDescent="0.25">
      <c r="A4" s="1078"/>
      <c r="B4" s="79" t="s">
        <v>309</v>
      </c>
      <c r="C4" s="136"/>
      <c r="D4" s="65">
        <v>15000</v>
      </c>
      <c r="E4" s="70" t="s">
        <v>402</v>
      </c>
      <c r="F4" s="216" t="s">
        <v>572</v>
      </c>
      <c r="G4" s="217" t="str">
        <f>+'8.2_MP MA'!A88</f>
        <v>3.2.3.1.4</v>
      </c>
    </row>
    <row r="5" spans="1:7" ht="45" x14ac:dyDescent="0.25">
      <c r="A5" s="1078"/>
      <c r="B5" s="79" t="s">
        <v>368</v>
      </c>
      <c r="C5" s="136"/>
      <c r="D5" s="65">
        <v>60000</v>
      </c>
      <c r="E5" s="70" t="s">
        <v>403</v>
      </c>
      <c r="F5" s="216" t="s">
        <v>572</v>
      </c>
      <c r="G5" s="217" t="str">
        <f>+'8.2_MP MA'!A88</f>
        <v>3.2.3.1.4</v>
      </c>
    </row>
    <row r="6" spans="1:7" ht="45" x14ac:dyDescent="0.25">
      <c r="A6" s="1078"/>
      <c r="B6" s="79" t="s">
        <v>328</v>
      </c>
      <c r="C6" s="136"/>
      <c r="D6" s="65">
        <v>75000</v>
      </c>
      <c r="E6" s="70" t="s">
        <v>404</v>
      </c>
      <c r="F6" s="216" t="s">
        <v>572</v>
      </c>
      <c r="G6" s="217" t="e">
        <f>+'8.2_MP MA'!#REF!</f>
        <v>#REF!</v>
      </c>
    </row>
    <row r="7" spans="1:7" ht="15.75" thickBot="1" x14ac:dyDescent="0.3">
      <c r="A7" s="219">
        <f>SUM(D2:D6)</f>
        <v>263000</v>
      </c>
      <c r="B7" s="137"/>
      <c r="C7" s="138"/>
      <c r="D7" s="139"/>
      <c r="E7" s="104"/>
      <c r="F7" s="104"/>
      <c r="G7" s="229"/>
    </row>
    <row r="8" spans="1:7" ht="45" x14ac:dyDescent="0.25">
      <c r="A8" s="1079" t="s">
        <v>405</v>
      </c>
      <c r="B8" s="101" t="s">
        <v>406</v>
      </c>
      <c r="C8" s="140"/>
      <c r="D8" s="65">
        <v>160000</v>
      </c>
      <c r="E8" s="102" t="s">
        <v>407</v>
      </c>
      <c r="F8" s="216" t="s">
        <v>572</v>
      </c>
      <c r="G8" s="217" t="str">
        <f>+'8.2_MP MA'!A91</f>
        <v>3.2.3.2.1.1</v>
      </c>
    </row>
    <row r="9" spans="1:7" ht="150" x14ac:dyDescent="0.25">
      <c r="A9" s="1080"/>
      <c r="B9" s="64" t="s">
        <v>295</v>
      </c>
      <c r="C9" s="136"/>
      <c r="D9" s="65">
        <v>85000</v>
      </c>
      <c r="E9" s="69" t="s">
        <v>408</v>
      </c>
      <c r="F9" s="216" t="s">
        <v>572</v>
      </c>
      <c r="G9" s="217" t="str">
        <f>+'8.2_MP MA'!A92</f>
        <v>3.2.3.2.1.2</v>
      </c>
    </row>
    <row r="10" spans="1:7" ht="60" x14ac:dyDescent="0.25">
      <c r="A10" s="1080"/>
      <c r="B10" s="64" t="s">
        <v>409</v>
      </c>
      <c r="C10" s="136"/>
      <c r="D10" s="65">
        <v>75000</v>
      </c>
      <c r="E10" s="69" t="s">
        <v>410</v>
      </c>
      <c r="F10" s="216" t="s">
        <v>572</v>
      </c>
      <c r="G10" s="217" t="str">
        <f>+'8.2_MP MA'!A93</f>
        <v>3.2.3.2.1.3</v>
      </c>
    </row>
    <row r="11" spans="1:7" ht="36" customHeight="1" x14ac:dyDescent="0.25">
      <c r="A11" s="1080"/>
      <c r="B11" s="64" t="s">
        <v>309</v>
      </c>
      <c r="C11" s="136"/>
      <c r="D11" s="65">
        <v>35000</v>
      </c>
      <c r="E11" s="69" t="s">
        <v>402</v>
      </c>
      <c r="F11" s="216" t="s">
        <v>572</v>
      </c>
      <c r="G11" s="217" t="str">
        <f>+'8.2_MP MA'!A94</f>
        <v>3.2.3.2.2</v>
      </c>
    </row>
    <row r="12" spans="1:7" ht="60" x14ac:dyDescent="0.25">
      <c r="A12" s="1080"/>
      <c r="B12" s="64" t="s">
        <v>368</v>
      </c>
      <c r="C12" s="136"/>
      <c r="D12" s="65">
        <v>90000</v>
      </c>
      <c r="E12" s="69" t="s">
        <v>411</v>
      </c>
      <c r="F12" s="216" t="s">
        <v>572</v>
      </c>
      <c r="G12" s="217" t="str">
        <f>+'8.2_MP MA'!A96</f>
        <v>3.2.3.2.3.1</v>
      </c>
    </row>
    <row r="13" spans="1:7" ht="135" x14ac:dyDescent="0.25">
      <c r="A13" s="1080"/>
      <c r="B13" s="64" t="s">
        <v>412</v>
      </c>
      <c r="C13" s="136"/>
      <c r="D13" s="65">
        <v>300000</v>
      </c>
      <c r="E13" s="69" t="s">
        <v>413</v>
      </c>
      <c r="F13" s="216" t="s">
        <v>572</v>
      </c>
      <c r="G13" s="217" t="e">
        <f>+'8.2_MP MA'!#REF!</f>
        <v>#REF!</v>
      </c>
    </row>
    <row r="14" spans="1:7" ht="15.75" thickBot="1" x14ac:dyDescent="0.3">
      <c r="A14" s="219">
        <f>SUM(D8:D13)</f>
        <v>745000</v>
      </c>
      <c r="B14" s="137"/>
      <c r="C14" s="138"/>
      <c r="D14" s="139"/>
      <c r="E14" s="104"/>
      <c r="F14" s="104"/>
      <c r="G14" s="229"/>
    </row>
    <row r="15" spans="1:7" ht="45" x14ac:dyDescent="0.25">
      <c r="A15" s="1081" t="s">
        <v>74</v>
      </c>
      <c r="B15" s="92" t="s">
        <v>445</v>
      </c>
      <c r="C15" s="141"/>
      <c r="D15" s="65">
        <v>0</v>
      </c>
      <c r="E15" s="69" t="s">
        <v>534</v>
      </c>
      <c r="F15" s="216"/>
      <c r="G15" s="228"/>
    </row>
    <row r="16" spans="1:7" ht="90" x14ac:dyDescent="0.25">
      <c r="A16" s="1082"/>
      <c r="B16" s="82" t="s">
        <v>427</v>
      </c>
      <c r="C16" s="65"/>
      <c r="D16" s="65">
        <v>400000</v>
      </c>
      <c r="E16" s="142" t="s">
        <v>428</v>
      </c>
      <c r="F16" s="216" t="s">
        <v>564</v>
      </c>
      <c r="G16" s="217"/>
    </row>
    <row r="17" spans="1:7" ht="165" x14ac:dyDescent="0.25">
      <c r="A17" s="1082"/>
      <c r="B17" s="92" t="s">
        <v>429</v>
      </c>
      <c r="C17" s="65"/>
      <c r="D17" s="65">
        <v>300000</v>
      </c>
      <c r="E17" s="69" t="s">
        <v>430</v>
      </c>
      <c r="F17" s="216" t="s">
        <v>564</v>
      </c>
      <c r="G17" s="217"/>
    </row>
    <row r="18" spans="1:7" ht="90" x14ac:dyDescent="0.25">
      <c r="A18" s="1082"/>
      <c r="B18" s="82" t="s">
        <v>346</v>
      </c>
      <c r="C18" s="65"/>
      <c r="D18" s="65">
        <v>200000</v>
      </c>
      <c r="E18" s="69" t="s">
        <v>431</v>
      </c>
      <c r="F18" s="216" t="s">
        <v>565</v>
      </c>
      <c r="G18" s="217"/>
    </row>
    <row r="19" spans="1:7" ht="45" x14ac:dyDescent="0.25">
      <c r="A19" s="1082"/>
      <c r="B19" s="82" t="s">
        <v>352</v>
      </c>
      <c r="C19" s="65"/>
      <c r="D19" s="65">
        <v>150000</v>
      </c>
      <c r="E19" s="93" t="s">
        <v>353</v>
      </c>
      <c r="F19" s="216" t="s">
        <v>564</v>
      </c>
      <c r="G19" s="217"/>
    </row>
    <row r="20" spans="1:7" ht="75" x14ac:dyDescent="0.25">
      <c r="A20" s="1082"/>
      <c r="B20" s="92" t="s">
        <v>354</v>
      </c>
      <c r="C20" s="103"/>
      <c r="D20" s="65">
        <v>200000</v>
      </c>
      <c r="E20" s="69" t="s">
        <v>434</v>
      </c>
      <c r="F20" s="216" t="s">
        <v>564</v>
      </c>
      <c r="G20" s="217"/>
    </row>
    <row r="21" spans="1:7" ht="15.75" thickBot="1" x14ac:dyDescent="0.3">
      <c r="A21" s="218">
        <f>SUM(D15:D20)</f>
        <v>1250000</v>
      </c>
      <c r="B21" s="137"/>
      <c r="C21" s="138"/>
      <c r="D21" s="139"/>
      <c r="E21" s="104"/>
      <c r="F21" s="104"/>
      <c r="G21" s="229"/>
    </row>
    <row r="22" spans="1:7" x14ac:dyDescent="0.25">
      <c r="A22" s="99" t="s">
        <v>523</v>
      </c>
    </row>
    <row r="23" spans="1:7" x14ac:dyDescent="0.25">
      <c r="A23" s="143">
        <f>SUM(A21,A14,A7)</f>
        <v>2258000</v>
      </c>
      <c r="B23" t="s">
        <v>452</v>
      </c>
    </row>
  </sheetData>
  <autoFilter ref="B1:B23"/>
  <mergeCells count="3">
    <mergeCell ref="A2:A6"/>
    <mergeCell ref="A8:A13"/>
    <mergeCell ref="A15:A20"/>
  </mergeCells>
  <pageMargins left="0.7" right="0.7" top="0.75" bottom="0.75" header="0.3" footer="0.3"/>
  <pageSetup scale="66" fitToHeight="0"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zoomScale="80" zoomScaleNormal="80" zoomScalePageLayoutView="90" workbookViewId="0">
      <selection activeCell="F38" sqref="F38:F41"/>
    </sheetView>
  </sheetViews>
  <sheetFormatPr baseColWidth="10" defaultColWidth="9.140625" defaultRowHeight="15" x14ac:dyDescent="0.25"/>
  <cols>
    <col min="1" max="1" width="18" bestFit="1" customWidth="1"/>
    <col min="2" max="2" width="49.28515625" style="84" customWidth="1"/>
    <col min="3" max="3" width="20.140625" style="122" customWidth="1"/>
    <col min="4" max="4" width="83.85546875" customWidth="1"/>
    <col min="5" max="5" width="20" customWidth="1"/>
    <col min="6" max="6" width="17.5703125" customWidth="1"/>
  </cols>
  <sheetData>
    <row r="1" spans="1:6" s="68" customFormat="1" ht="36.75" customHeight="1" thickBot="1" x14ac:dyDescent="0.3">
      <c r="A1" s="66" t="s">
        <v>301</v>
      </c>
      <c r="B1" s="67" t="s">
        <v>302</v>
      </c>
      <c r="C1" s="112" t="s">
        <v>303</v>
      </c>
      <c r="D1" s="67" t="s">
        <v>304</v>
      </c>
      <c r="E1" s="193" t="s">
        <v>554</v>
      </c>
      <c r="F1" s="193" t="s">
        <v>555</v>
      </c>
    </row>
    <row r="2" spans="1:6" ht="114" customHeight="1" x14ac:dyDescent="0.25">
      <c r="A2" s="1085" t="s">
        <v>466</v>
      </c>
      <c r="B2" s="113" t="s">
        <v>295</v>
      </c>
      <c r="C2" s="65">
        <v>40000</v>
      </c>
      <c r="D2" s="69" t="s">
        <v>305</v>
      </c>
      <c r="E2" s="189" t="s">
        <v>583</v>
      </c>
      <c r="F2" s="190" t="e">
        <f>+'8.2_MP MA'!#REF!</f>
        <v>#REF!</v>
      </c>
    </row>
    <row r="3" spans="1:6" s="71" customFormat="1" ht="50.25" customHeight="1" x14ac:dyDescent="0.25">
      <c r="A3" s="1086"/>
      <c r="B3" s="113" t="s">
        <v>298</v>
      </c>
      <c r="C3" s="65">
        <v>10000</v>
      </c>
      <c r="D3" s="70" t="s">
        <v>306</v>
      </c>
      <c r="E3" s="189" t="s">
        <v>583</v>
      </c>
      <c r="F3" s="190" t="e">
        <f>+'8.2_MP MA'!#REF!</f>
        <v>#REF!</v>
      </c>
    </row>
    <row r="4" spans="1:6" ht="68.25" customHeight="1" x14ac:dyDescent="0.25">
      <c r="A4" s="1086"/>
      <c r="B4" s="113" t="s">
        <v>299</v>
      </c>
      <c r="C4" s="65">
        <v>30000</v>
      </c>
      <c r="D4" s="69" t="s">
        <v>307</v>
      </c>
      <c r="E4" s="189" t="s">
        <v>583</v>
      </c>
      <c r="F4" s="190" t="e">
        <f>+'8.2_MP MA'!#REF!</f>
        <v>#REF!</v>
      </c>
    </row>
    <row r="5" spans="1:6" ht="98.25" customHeight="1" x14ac:dyDescent="0.25">
      <c r="A5" s="1086"/>
      <c r="B5" s="113" t="s">
        <v>296</v>
      </c>
      <c r="C5" s="65">
        <v>165000</v>
      </c>
      <c r="D5" s="69" t="s">
        <v>308</v>
      </c>
      <c r="E5" s="189" t="s">
        <v>583</v>
      </c>
      <c r="F5" s="190" t="e">
        <f>+'8.2_MP MA'!#REF!</f>
        <v>#REF!</v>
      </c>
    </row>
    <row r="6" spans="1:6" ht="37.5" customHeight="1" x14ac:dyDescent="0.25">
      <c r="A6" s="1086"/>
      <c r="B6" s="113" t="s">
        <v>309</v>
      </c>
      <c r="C6" s="65">
        <v>70000</v>
      </c>
      <c r="D6" s="72" t="s">
        <v>310</v>
      </c>
      <c r="E6" s="189" t="s">
        <v>583</v>
      </c>
      <c r="F6" s="190" t="e">
        <f>+'8.2_MP MA'!#REF!</f>
        <v>#REF!</v>
      </c>
    </row>
    <row r="7" spans="1:6" ht="33.75" customHeight="1" x14ac:dyDescent="0.25">
      <c r="A7" s="1086"/>
      <c r="B7" s="113" t="s">
        <v>297</v>
      </c>
      <c r="C7" s="65">
        <v>100000</v>
      </c>
      <c r="D7" s="114" t="s">
        <v>311</v>
      </c>
      <c r="E7" s="189" t="s">
        <v>583</v>
      </c>
      <c r="F7" s="190" t="e">
        <f>+'8.2_MP MA'!#REF!</f>
        <v>#REF!</v>
      </c>
    </row>
    <row r="8" spans="1:6" s="74" customFormat="1" ht="15.75" thickBot="1" x14ac:dyDescent="0.3">
      <c r="A8" s="115">
        <f>SUM(C2:C7)</f>
        <v>415000</v>
      </c>
      <c r="B8" s="116"/>
      <c r="C8" s="117"/>
      <c r="D8" s="117"/>
      <c r="E8" s="117"/>
      <c r="F8" s="117"/>
    </row>
    <row r="9" spans="1:6" ht="111" customHeight="1" x14ac:dyDescent="0.25">
      <c r="A9" s="1085" t="s">
        <v>519</v>
      </c>
      <c r="B9" s="113" t="s">
        <v>295</v>
      </c>
      <c r="C9" s="65">
        <v>100000</v>
      </c>
      <c r="D9" s="70" t="s">
        <v>314</v>
      </c>
      <c r="E9" s="189" t="s">
        <v>583</v>
      </c>
      <c r="F9" s="190" t="str">
        <f>+'8.2_MP MA'!A130</f>
        <v>3.3.1.1.1</v>
      </c>
    </row>
    <row r="10" spans="1:6" ht="48.6" customHeight="1" x14ac:dyDescent="0.25">
      <c r="A10" s="1086"/>
      <c r="B10" s="64" t="s">
        <v>296</v>
      </c>
      <c r="C10" s="65">
        <v>150000</v>
      </c>
      <c r="D10" s="70" t="s">
        <v>315</v>
      </c>
      <c r="E10" s="189" t="s">
        <v>583</v>
      </c>
      <c r="F10" s="190" t="str">
        <f>+'8.2_MP MA'!A134</f>
        <v>3.3.1.2.1</v>
      </c>
    </row>
    <row r="11" spans="1:6" ht="36" customHeight="1" x14ac:dyDescent="0.25">
      <c r="A11" s="1086"/>
      <c r="B11" s="64" t="s">
        <v>297</v>
      </c>
      <c r="C11" s="65">
        <v>100000</v>
      </c>
      <c r="D11" s="70" t="s">
        <v>316</v>
      </c>
      <c r="E11" s="189" t="s">
        <v>583</v>
      </c>
      <c r="F11" s="190" t="e">
        <f>+'8.2_MP MA'!#REF!</f>
        <v>#REF!</v>
      </c>
    </row>
    <row r="12" spans="1:6" ht="49.5" customHeight="1" x14ac:dyDescent="0.25">
      <c r="A12" s="1086"/>
      <c r="B12" s="64" t="s">
        <v>298</v>
      </c>
      <c r="C12" s="65">
        <v>20000</v>
      </c>
      <c r="D12" s="70" t="s">
        <v>317</v>
      </c>
      <c r="E12" s="189" t="s">
        <v>583</v>
      </c>
      <c r="F12" s="190" t="str">
        <f>+'8.2_MP MA'!A139</f>
        <v>3.3.2.1.1</v>
      </c>
    </row>
    <row r="13" spans="1:6" ht="37.5" customHeight="1" x14ac:dyDescent="0.25">
      <c r="A13" s="1086"/>
      <c r="B13" s="64" t="s">
        <v>299</v>
      </c>
      <c r="C13" s="65">
        <v>70000</v>
      </c>
      <c r="D13" s="70" t="s">
        <v>318</v>
      </c>
      <c r="E13" s="189" t="s">
        <v>583</v>
      </c>
      <c r="F13" s="190" t="str">
        <f>+'8.2_MP MA'!A131</f>
        <v>3.3.1.1.2</v>
      </c>
    </row>
    <row r="14" spans="1:6" s="74" customFormat="1" ht="15.75" thickBot="1" x14ac:dyDescent="0.3">
      <c r="A14" s="115">
        <f>SUM(C9:C13)</f>
        <v>440000</v>
      </c>
      <c r="B14" s="116"/>
      <c r="C14" s="117"/>
      <c r="D14" s="117"/>
      <c r="E14" s="117"/>
      <c r="F14" s="117"/>
    </row>
    <row r="15" spans="1:6" s="77" customFormat="1" ht="108" customHeight="1" x14ac:dyDescent="0.25">
      <c r="A15" s="1087" t="s">
        <v>323</v>
      </c>
      <c r="B15" s="118" t="s">
        <v>325</v>
      </c>
      <c r="C15" s="80">
        <v>322000</v>
      </c>
      <c r="D15" s="76" t="s">
        <v>326</v>
      </c>
      <c r="E15" s="189" t="s">
        <v>583</v>
      </c>
      <c r="F15" s="190" t="e">
        <f>+'8.2_MP MA'!#REF!</f>
        <v>#REF!</v>
      </c>
    </row>
    <row r="16" spans="1:6" s="77" customFormat="1" ht="30" customHeight="1" x14ac:dyDescent="0.25">
      <c r="A16" s="1088"/>
      <c r="B16" s="64" t="s">
        <v>297</v>
      </c>
      <c r="C16" s="65">
        <v>75000</v>
      </c>
      <c r="D16" s="69" t="s">
        <v>327</v>
      </c>
      <c r="E16" s="189" t="s">
        <v>583</v>
      </c>
      <c r="F16" s="190" t="e">
        <f>+'8.2_MP MA'!#REF!</f>
        <v>#REF!</v>
      </c>
    </row>
    <row r="17" spans="1:6" s="74" customFormat="1" ht="35.450000000000003" customHeight="1" x14ac:dyDescent="0.25">
      <c r="A17" s="1088"/>
      <c r="B17" s="64" t="s">
        <v>328</v>
      </c>
      <c r="C17" s="65">
        <v>50000</v>
      </c>
      <c r="D17" s="69" t="s">
        <v>329</v>
      </c>
      <c r="E17" s="189" t="s">
        <v>583</v>
      </c>
      <c r="F17" s="190" t="e">
        <f>+'8.2_MP MA'!#REF!</f>
        <v>#REF!</v>
      </c>
    </row>
    <row r="18" spans="1:6" s="74" customFormat="1" ht="15.75" thickBot="1" x14ac:dyDescent="0.3">
      <c r="A18" s="115">
        <f>SUM(C15:C17)</f>
        <v>447000</v>
      </c>
      <c r="B18" s="116"/>
      <c r="C18" s="117"/>
      <c r="D18" s="117"/>
      <c r="E18" s="117"/>
      <c r="F18" s="117"/>
    </row>
    <row r="19" spans="1:6" ht="113.25" customHeight="1" x14ac:dyDescent="0.25">
      <c r="A19" s="1085" t="s">
        <v>520</v>
      </c>
      <c r="B19" s="113" t="s">
        <v>295</v>
      </c>
      <c r="C19" s="65">
        <v>40000</v>
      </c>
      <c r="D19" s="69" t="s">
        <v>330</v>
      </c>
      <c r="E19" s="189" t="s">
        <v>583</v>
      </c>
      <c r="F19" s="190" t="str">
        <f>+'8.2_MP MA'!A154</f>
        <v>3.3.5.2.1</v>
      </c>
    </row>
    <row r="20" spans="1:6" ht="35.1" customHeight="1" x14ac:dyDescent="0.25">
      <c r="A20" s="1086"/>
      <c r="B20" s="79" t="s">
        <v>296</v>
      </c>
      <c r="C20" s="65">
        <v>30000</v>
      </c>
      <c r="D20" s="69" t="s">
        <v>331</v>
      </c>
      <c r="E20" s="189" t="s">
        <v>583</v>
      </c>
      <c r="F20" s="190" t="str">
        <f>+'8.2_MP MA'!A157</f>
        <v>3.2.5.2.2</v>
      </c>
    </row>
    <row r="21" spans="1:6" ht="33.6" customHeight="1" x14ac:dyDescent="0.25">
      <c r="A21" s="1086"/>
      <c r="B21" s="64" t="s">
        <v>406</v>
      </c>
      <c r="C21" s="65">
        <v>180000</v>
      </c>
      <c r="D21" s="70" t="s">
        <v>332</v>
      </c>
      <c r="E21" s="189" t="s">
        <v>583</v>
      </c>
      <c r="F21" s="190" t="str">
        <f>+'8.2_MP MA'!A156</f>
        <v>3.3.3.2.1.2</v>
      </c>
    </row>
    <row r="22" spans="1:6" ht="15.75" thickBot="1" x14ac:dyDescent="0.3">
      <c r="A22" s="115">
        <f>SUM(C19:C21)</f>
        <v>250000</v>
      </c>
      <c r="B22" s="119"/>
      <c r="C22" s="120"/>
      <c r="D22" s="120"/>
      <c r="E22" s="117"/>
      <c r="F22" s="117"/>
    </row>
    <row r="23" spans="1:6" ht="90" customHeight="1" x14ac:dyDescent="0.25">
      <c r="A23" s="1089" t="s">
        <v>521</v>
      </c>
      <c r="B23" s="113" t="s">
        <v>295</v>
      </c>
      <c r="C23" s="65">
        <v>40000</v>
      </c>
      <c r="D23" s="69" t="s">
        <v>330</v>
      </c>
      <c r="E23" s="189" t="s">
        <v>583</v>
      </c>
      <c r="F23" s="190" t="e">
        <f>+'8.2_MP MA'!#REF!</f>
        <v>#REF!</v>
      </c>
    </row>
    <row r="24" spans="1:6" ht="64.349999999999994" customHeight="1" x14ac:dyDescent="0.25">
      <c r="A24" s="1088"/>
      <c r="B24" s="64" t="s">
        <v>333</v>
      </c>
      <c r="C24" s="65">
        <f>50000+100000</f>
        <v>150000</v>
      </c>
      <c r="D24" s="69" t="s">
        <v>334</v>
      </c>
      <c r="E24" s="189" t="s">
        <v>583</v>
      </c>
      <c r="F24" s="190" t="e">
        <f>+'8.2_MP MA'!#REF!</f>
        <v>#REF!</v>
      </c>
    </row>
    <row r="25" spans="1:6" ht="25.5" customHeight="1" x14ac:dyDescent="0.25">
      <c r="A25" s="1088"/>
      <c r="B25" s="64" t="s">
        <v>298</v>
      </c>
      <c r="C25" s="65">
        <v>10000</v>
      </c>
      <c r="D25" s="72" t="s">
        <v>335</v>
      </c>
      <c r="E25" s="189" t="s">
        <v>583</v>
      </c>
      <c r="F25" s="190" t="e">
        <f>+'8.2_MP MA'!#REF!</f>
        <v>#REF!</v>
      </c>
    </row>
    <row r="26" spans="1:6" ht="24.75" customHeight="1" x14ac:dyDescent="0.25">
      <c r="A26" s="1088"/>
      <c r="B26" s="64" t="s">
        <v>299</v>
      </c>
      <c r="C26" s="65">
        <v>10000</v>
      </c>
      <c r="D26" s="72" t="s">
        <v>336</v>
      </c>
      <c r="E26" s="189" t="s">
        <v>583</v>
      </c>
      <c r="F26" s="190" t="e">
        <f>+'8.2_MP MA'!#REF!</f>
        <v>#REF!</v>
      </c>
    </row>
    <row r="27" spans="1:6" ht="21" customHeight="1" x14ac:dyDescent="0.25">
      <c r="A27" s="1088"/>
      <c r="B27" s="113" t="s">
        <v>297</v>
      </c>
      <c r="C27" s="65">
        <v>100000</v>
      </c>
      <c r="D27" s="72" t="s">
        <v>337</v>
      </c>
      <c r="E27" s="189" t="s">
        <v>583</v>
      </c>
      <c r="F27" s="190" t="e">
        <f>+'8.2_MP MA'!#REF!</f>
        <v>#REF!</v>
      </c>
    </row>
    <row r="28" spans="1:6" ht="32.25" customHeight="1" x14ac:dyDescent="0.25">
      <c r="A28" s="1088"/>
      <c r="B28" s="64" t="s">
        <v>406</v>
      </c>
      <c r="C28" s="65">
        <v>20000</v>
      </c>
      <c r="D28" s="72" t="s">
        <v>338</v>
      </c>
      <c r="E28" s="189" t="s">
        <v>583</v>
      </c>
      <c r="F28" s="190" t="e">
        <f>+'8.2_MP MA'!#REF!</f>
        <v>#REF!</v>
      </c>
    </row>
    <row r="29" spans="1:6" ht="15.75" thickBot="1" x14ac:dyDescent="0.3">
      <c r="A29" s="115">
        <f>SUM(C23:C28)</f>
        <v>330000</v>
      </c>
      <c r="B29" s="116"/>
      <c r="C29" s="117"/>
      <c r="D29" s="117"/>
      <c r="E29" s="117"/>
      <c r="F29" s="117"/>
    </row>
    <row r="30" spans="1:6" ht="89.1" customHeight="1" x14ac:dyDescent="0.25">
      <c r="A30" s="1090" t="s">
        <v>522</v>
      </c>
      <c r="B30" s="113" t="s">
        <v>295</v>
      </c>
      <c r="C30" s="65">
        <v>90000</v>
      </c>
      <c r="D30" s="69" t="s">
        <v>330</v>
      </c>
      <c r="E30" s="189" t="s">
        <v>583</v>
      </c>
      <c r="F30" s="190" t="str">
        <f>+'8.2_MP MA'!A146</f>
        <v>3.3.5.1.1</v>
      </c>
    </row>
    <row r="31" spans="1:6" s="81" customFormat="1" ht="23.1" customHeight="1" x14ac:dyDescent="0.25">
      <c r="A31" s="1091"/>
      <c r="B31" s="79" t="s">
        <v>298</v>
      </c>
      <c r="C31" s="65">
        <v>10000</v>
      </c>
      <c r="D31" s="72" t="s">
        <v>339</v>
      </c>
      <c r="E31" s="189" t="s">
        <v>583</v>
      </c>
      <c r="F31" s="190" t="str">
        <f>+'8.2_MP MA'!A142</f>
        <v>3.3.4.3.1</v>
      </c>
    </row>
    <row r="32" spans="1:6" s="81" customFormat="1" ht="32.450000000000003" customHeight="1" x14ac:dyDescent="0.25">
      <c r="A32" s="1091"/>
      <c r="B32" s="79" t="s">
        <v>299</v>
      </c>
      <c r="C32" s="65">
        <v>20000</v>
      </c>
      <c r="D32" s="69" t="s">
        <v>340</v>
      </c>
      <c r="E32" s="189" t="s">
        <v>583</v>
      </c>
      <c r="F32" s="190" t="str">
        <f>+'8.2_MP MA'!A148</f>
        <v>3.3.1.1.1.2</v>
      </c>
    </row>
    <row r="33" spans="1:6" s="81" customFormat="1" ht="23.45" customHeight="1" x14ac:dyDescent="0.25">
      <c r="A33" s="1091"/>
      <c r="B33" s="79" t="s">
        <v>309</v>
      </c>
      <c r="C33" s="65">
        <v>70000</v>
      </c>
      <c r="D33" s="72" t="s">
        <v>310</v>
      </c>
      <c r="E33" s="189" t="s">
        <v>583</v>
      </c>
      <c r="F33" s="190" t="str">
        <f>+'8.2_MP MA'!A149</f>
        <v>3.3.5.1.2</v>
      </c>
    </row>
    <row r="34" spans="1:6" s="81" customFormat="1" ht="21" customHeight="1" x14ac:dyDescent="0.25">
      <c r="A34" s="1091"/>
      <c r="B34" s="113" t="s">
        <v>297</v>
      </c>
      <c r="C34" s="65">
        <v>75000</v>
      </c>
      <c r="D34" s="72" t="s">
        <v>337</v>
      </c>
      <c r="E34" s="189" t="s">
        <v>583</v>
      </c>
      <c r="F34" s="190" t="e">
        <f>+'8.2_MP MA'!#REF!</f>
        <v>#REF!</v>
      </c>
    </row>
    <row r="35" spans="1:6" s="81" customFormat="1" ht="21.6" customHeight="1" x14ac:dyDescent="0.25">
      <c r="A35" s="1091"/>
      <c r="B35" s="79" t="s">
        <v>296</v>
      </c>
      <c r="C35" s="65">
        <v>50000</v>
      </c>
      <c r="D35" s="72" t="s">
        <v>341</v>
      </c>
      <c r="E35" s="189" t="s">
        <v>583</v>
      </c>
      <c r="F35" s="190" t="str">
        <f>+'8.2_MP MA'!A151</f>
        <v>3.3.3.1.3.1</v>
      </c>
    </row>
    <row r="36" spans="1:6" ht="15.75" thickBot="1" x14ac:dyDescent="0.3">
      <c r="A36" s="115">
        <f>SUM(C30:C35)</f>
        <v>315000</v>
      </c>
      <c r="B36" s="116"/>
      <c r="C36" s="117"/>
      <c r="D36" s="117"/>
      <c r="E36" s="117"/>
      <c r="F36" s="117"/>
    </row>
    <row r="37" spans="1:6" ht="47.25" customHeight="1" x14ac:dyDescent="0.25">
      <c r="A37" s="1083"/>
      <c r="B37" s="79" t="s">
        <v>342</v>
      </c>
      <c r="C37" s="80">
        <v>350000</v>
      </c>
      <c r="D37" s="83" t="s">
        <v>343</v>
      </c>
      <c r="E37" s="189" t="s">
        <v>565</v>
      </c>
      <c r="F37" s="190" t="e">
        <f>+'8.2_MP MA'!#REF!</f>
        <v>#REF!</v>
      </c>
    </row>
    <row r="38" spans="1:6" ht="67.5" customHeight="1" x14ac:dyDescent="0.25">
      <c r="A38" s="1084"/>
      <c r="B38" s="79" t="s">
        <v>344</v>
      </c>
      <c r="C38" s="80">
        <v>200000</v>
      </c>
      <c r="D38" s="83" t="s">
        <v>345</v>
      </c>
      <c r="E38" s="189" t="s">
        <v>564</v>
      </c>
      <c r="F38" s="190"/>
    </row>
    <row r="39" spans="1:6" ht="55.5" customHeight="1" x14ac:dyDescent="0.25">
      <c r="A39" s="1084"/>
      <c r="B39" s="79" t="s">
        <v>346</v>
      </c>
      <c r="C39" s="80">
        <v>250000</v>
      </c>
      <c r="D39" s="83" t="s">
        <v>347</v>
      </c>
      <c r="E39" s="189" t="s">
        <v>565</v>
      </c>
      <c r="F39" s="190"/>
    </row>
    <row r="40" spans="1:6" ht="48" customHeight="1" x14ac:dyDescent="0.25">
      <c r="A40" s="1084"/>
      <c r="B40" s="79" t="s">
        <v>352</v>
      </c>
      <c r="C40" s="80">
        <v>350000</v>
      </c>
      <c r="D40" s="83" t="s">
        <v>353</v>
      </c>
      <c r="E40" s="189" t="s">
        <v>564</v>
      </c>
      <c r="F40" s="190"/>
    </row>
    <row r="41" spans="1:6" ht="60" x14ac:dyDescent="0.25">
      <c r="A41" s="1084"/>
      <c r="B41" s="79" t="s">
        <v>354</v>
      </c>
      <c r="C41" s="80">
        <v>200000</v>
      </c>
      <c r="D41" s="83" t="s">
        <v>355</v>
      </c>
      <c r="E41" s="189" t="s">
        <v>564</v>
      </c>
      <c r="F41" s="190"/>
    </row>
    <row r="42" spans="1:6" ht="15.75" thickBot="1" x14ac:dyDescent="0.3">
      <c r="A42" s="115">
        <f>SUM(C37:C41)</f>
        <v>1350000</v>
      </c>
      <c r="B42" s="116"/>
      <c r="C42" s="117"/>
      <c r="D42" s="117"/>
      <c r="E42" s="117"/>
      <c r="F42" s="117"/>
    </row>
    <row r="43" spans="1:6" s="74" customFormat="1" x14ac:dyDescent="0.25">
      <c r="A43" s="121" t="s">
        <v>523</v>
      </c>
      <c r="B43" s="84"/>
      <c r="C43" s="122"/>
      <c r="D43"/>
    </row>
    <row r="44" spans="1:6" s="74" customFormat="1" ht="15.75" thickBot="1" x14ac:dyDescent="0.3">
      <c r="A44" s="123">
        <f>SUM(A42,A36,A29,A22,A18,A14,A8)</f>
        <v>3547000</v>
      </c>
      <c r="B44" s="84" t="s">
        <v>452</v>
      </c>
      <c r="C44" s="122"/>
      <c r="D44"/>
    </row>
    <row r="45" spans="1:6" x14ac:dyDescent="0.25">
      <c r="D45" s="74"/>
    </row>
    <row r="46" spans="1:6" s="85" customFormat="1" ht="18.75" x14ac:dyDescent="0.3">
      <c r="B46" s="74"/>
      <c r="C46" s="74"/>
      <c r="D46"/>
    </row>
    <row r="47" spans="1:6" s="74" customFormat="1" x14ac:dyDescent="0.25">
      <c r="B47" s="84"/>
      <c r="C47" s="122"/>
      <c r="D47"/>
    </row>
    <row r="49" spans="2:4" x14ac:dyDescent="0.25">
      <c r="D49" s="74"/>
    </row>
    <row r="50" spans="2:4" s="74" customFormat="1" x14ac:dyDescent="0.25">
      <c r="D50"/>
    </row>
    <row r="53" spans="2:4" s="74" customFormat="1" x14ac:dyDescent="0.25">
      <c r="B53" s="84"/>
      <c r="C53" s="122"/>
    </row>
    <row r="54" spans="2:4" x14ac:dyDescent="0.25">
      <c r="B54" s="74"/>
      <c r="C54" s="74"/>
      <c r="D54" s="74"/>
    </row>
    <row r="55" spans="2:4" x14ac:dyDescent="0.25">
      <c r="B55" s="74"/>
      <c r="C55" s="74"/>
    </row>
    <row r="56" spans="2:4" s="74" customFormat="1" ht="18.75" x14ac:dyDescent="0.3">
      <c r="B56" s="86"/>
      <c r="C56" s="122"/>
      <c r="D56" s="85"/>
    </row>
    <row r="57" spans="2:4" ht="18.75" x14ac:dyDescent="0.3">
      <c r="B57" s="85"/>
      <c r="C57" s="85"/>
      <c r="D57" s="74"/>
    </row>
    <row r="58" spans="2:4" x14ac:dyDescent="0.25">
      <c r="B58" s="74"/>
      <c r="C58" s="74"/>
    </row>
    <row r="60" spans="2:4" s="74" customFormat="1" x14ac:dyDescent="0.25">
      <c r="B60" s="84"/>
      <c r="C60" s="122"/>
    </row>
    <row r="61" spans="2:4" x14ac:dyDescent="0.25">
      <c r="B61" s="74"/>
      <c r="C61" s="74"/>
    </row>
    <row r="63" spans="2:4" s="74" customFormat="1" x14ac:dyDescent="0.25">
      <c r="B63" s="84"/>
      <c r="C63" s="122"/>
    </row>
    <row r="64" spans="2:4" x14ac:dyDescent="0.25">
      <c r="B64" s="74"/>
      <c r="C64" s="74"/>
    </row>
    <row r="65" spans="2:4" s="85" customFormat="1" ht="18.75" x14ac:dyDescent="0.3">
      <c r="B65" s="84"/>
      <c r="C65" s="122"/>
      <c r="D65"/>
    </row>
    <row r="66" spans="2:4" x14ac:dyDescent="0.25">
      <c r="D66" s="74"/>
    </row>
    <row r="67" spans="2:4" x14ac:dyDescent="0.25">
      <c r="B67" s="74"/>
      <c r="C67" s="74"/>
    </row>
    <row r="70" spans="2:4" x14ac:dyDescent="0.25">
      <c r="D70" s="74"/>
    </row>
    <row r="71" spans="2:4" s="74" customFormat="1" x14ac:dyDescent="0.25">
      <c r="D71"/>
    </row>
    <row r="72" spans="2:4" s="74" customFormat="1" x14ac:dyDescent="0.25">
      <c r="B72" s="84"/>
      <c r="C72" s="122"/>
      <c r="D72"/>
    </row>
    <row r="73" spans="2:4" x14ac:dyDescent="0.25">
      <c r="D73" s="74"/>
    </row>
    <row r="74" spans="2:4" s="74" customFormat="1" x14ac:dyDescent="0.25">
      <c r="D74"/>
    </row>
    <row r="75" spans="2:4" ht="18.75" x14ac:dyDescent="0.3">
      <c r="D75" s="85"/>
    </row>
    <row r="76" spans="2:4" ht="18.75" x14ac:dyDescent="0.3">
      <c r="B76" s="85"/>
      <c r="C76" s="85"/>
    </row>
    <row r="77" spans="2:4" s="74" customFormat="1" x14ac:dyDescent="0.25">
      <c r="B77" s="84"/>
      <c r="C77" s="122"/>
      <c r="D77"/>
    </row>
    <row r="80" spans="2:4" ht="18" customHeight="1" x14ac:dyDescent="0.25"/>
    <row r="81" spans="2:4" x14ac:dyDescent="0.25">
      <c r="D81" s="74"/>
    </row>
    <row r="82" spans="2:4" x14ac:dyDescent="0.25">
      <c r="B82" s="74"/>
      <c r="C82" s="74"/>
      <c r="D82" s="74"/>
    </row>
    <row r="83" spans="2:4" x14ac:dyDescent="0.25">
      <c r="B83" s="74"/>
      <c r="C83" s="74"/>
    </row>
    <row r="84" spans="2:4" x14ac:dyDescent="0.25">
      <c r="D84" s="74"/>
    </row>
    <row r="85" spans="2:4" x14ac:dyDescent="0.25">
      <c r="B85" s="74"/>
      <c r="C85" s="74"/>
    </row>
    <row r="87" spans="2:4" x14ac:dyDescent="0.25">
      <c r="D87" s="74"/>
    </row>
    <row r="88" spans="2:4" x14ac:dyDescent="0.25">
      <c r="B88" s="74"/>
      <c r="C88" s="74"/>
    </row>
    <row r="96" spans="2:4" x14ac:dyDescent="0.25">
      <c r="B96" s="86"/>
    </row>
    <row r="97" spans="2:2" x14ac:dyDescent="0.25">
      <c r="B97" s="86"/>
    </row>
  </sheetData>
  <autoFilter ref="B1:B97"/>
  <mergeCells count="7">
    <mergeCell ref="A37:A41"/>
    <mergeCell ref="A2:A7"/>
    <mergeCell ref="A9:A13"/>
    <mergeCell ref="A15:A17"/>
    <mergeCell ref="A19:A21"/>
    <mergeCell ref="A23:A28"/>
    <mergeCell ref="A30:A35"/>
  </mergeCells>
  <pageMargins left="0.7" right="0.7" top="0.75" bottom="0.75" header="0.3" footer="0.3"/>
  <pageSetup scale="57" fitToHeight="0" orientation="landscape" horizontalDpi="4294967293"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80" zoomScaleNormal="80" zoomScalePageLayoutView="90" workbookViewId="0">
      <selection activeCell="J11" sqref="J11"/>
    </sheetView>
  </sheetViews>
  <sheetFormatPr baseColWidth="10" defaultRowHeight="15" x14ac:dyDescent="0.25"/>
  <cols>
    <col min="1" max="1" width="19.140625" style="105" customWidth="1"/>
    <col min="2" max="2" width="25.42578125" style="105" customWidth="1"/>
    <col min="3" max="3" width="15.28515625" style="105" customWidth="1"/>
    <col min="4" max="4" width="25" style="106" customWidth="1"/>
    <col min="5" max="5" width="14.7109375" style="106" customWidth="1"/>
    <col min="6" max="6" width="26.140625" customWidth="1"/>
    <col min="7" max="7" width="15.140625" customWidth="1"/>
    <col min="8" max="8" width="27.42578125" customWidth="1"/>
    <col min="9" max="9" width="14.28515625" customWidth="1"/>
    <col min="10" max="10" width="14.42578125" bestFit="1" customWidth="1"/>
  </cols>
  <sheetData>
    <row r="1" spans="1:10" ht="30" x14ac:dyDescent="0.25">
      <c r="A1" s="156" t="s">
        <v>491</v>
      </c>
      <c r="B1" s="157" t="s">
        <v>492</v>
      </c>
      <c r="C1" s="157" t="s">
        <v>535</v>
      </c>
      <c r="D1" s="158" t="s">
        <v>493</v>
      </c>
      <c r="E1" s="157" t="s">
        <v>536</v>
      </c>
      <c r="F1" s="158" t="s">
        <v>494</v>
      </c>
      <c r="G1" s="157" t="s">
        <v>537</v>
      </c>
      <c r="H1" s="158" t="s">
        <v>495</v>
      </c>
      <c r="I1" s="159" t="s">
        <v>538</v>
      </c>
      <c r="J1" s="160" t="s">
        <v>104</v>
      </c>
    </row>
    <row r="2" spans="1:10" ht="30" x14ac:dyDescent="0.25">
      <c r="A2" s="161" t="s">
        <v>496</v>
      </c>
      <c r="B2" s="162"/>
      <c r="C2" s="163">
        <f>SUM(C3:C6)</f>
        <v>900000</v>
      </c>
      <c r="D2" s="162"/>
      <c r="E2" s="163">
        <f>SUM(E3:E6)</f>
        <v>450000</v>
      </c>
      <c r="F2" s="162"/>
      <c r="G2" s="163">
        <f>SUM(G3:G6)</f>
        <v>550000</v>
      </c>
      <c r="H2" s="162"/>
      <c r="I2" s="163">
        <f>SUM(I3:I6)</f>
        <v>200000</v>
      </c>
      <c r="J2" s="164">
        <f>SUM(I2,G2,E2,C2)</f>
        <v>2100000</v>
      </c>
    </row>
    <row r="3" spans="1:10" ht="90" x14ac:dyDescent="0.25">
      <c r="A3" s="156" t="s">
        <v>497</v>
      </c>
      <c r="B3" s="69" t="s">
        <v>342</v>
      </c>
      <c r="C3" s="165">
        <v>350000</v>
      </c>
      <c r="D3" s="69" t="s">
        <v>498</v>
      </c>
      <c r="E3" s="166" t="s">
        <v>539</v>
      </c>
      <c r="F3" s="69" t="s">
        <v>499</v>
      </c>
      <c r="G3" s="165" t="s">
        <v>274</v>
      </c>
      <c r="H3" s="69" t="s">
        <v>500</v>
      </c>
      <c r="I3" s="165" t="s">
        <v>274</v>
      </c>
      <c r="J3" s="167"/>
    </row>
    <row r="4" spans="1:10" ht="45.75" customHeight="1" x14ac:dyDescent="0.25">
      <c r="A4" s="1098" t="s">
        <v>501</v>
      </c>
      <c r="B4" s="69" t="s">
        <v>344</v>
      </c>
      <c r="C4" s="165">
        <v>200000</v>
      </c>
      <c r="D4" s="69" t="s">
        <v>540</v>
      </c>
      <c r="E4" s="1092">
        <v>450000</v>
      </c>
      <c r="F4" s="1094" t="s">
        <v>502</v>
      </c>
      <c r="G4" s="1092">
        <v>400000</v>
      </c>
      <c r="H4" s="69" t="s">
        <v>503</v>
      </c>
      <c r="I4" s="165">
        <v>200000</v>
      </c>
      <c r="J4" s="167"/>
    </row>
    <row r="5" spans="1:10" ht="105" x14ac:dyDescent="0.25">
      <c r="A5" s="1098"/>
      <c r="B5" s="69" t="s">
        <v>350</v>
      </c>
      <c r="C5" s="165" t="s">
        <v>539</v>
      </c>
      <c r="D5" s="69" t="s">
        <v>541</v>
      </c>
      <c r="E5" s="1093"/>
      <c r="F5" s="1095"/>
      <c r="G5" s="1093"/>
      <c r="H5" s="1094" t="s">
        <v>350</v>
      </c>
      <c r="I5" s="1096" t="s">
        <v>539</v>
      </c>
      <c r="J5" s="167"/>
    </row>
    <row r="6" spans="1:10" ht="21.75" customHeight="1" x14ac:dyDescent="0.25">
      <c r="A6" s="1098"/>
      <c r="B6" s="69" t="s">
        <v>395</v>
      </c>
      <c r="C6" s="165">
        <v>350000</v>
      </c>
      <c r="D6" s="69" t="s">
        <v>395</v>
      </c>
      <c r="E6" s="166" t="s">
        <v>539</v>
      </c>
      <c r="F6" s="69" t="s">
        <v>395</v>
      </c>
      <c r="G6" s="165">
        <v>150000</v>
      </c>
      <c r="H6" s="1095"/>
      <c r="I6" s="1097"/>
      <c r="J6" s="167"/>
    </row>
    <row r="7" spans="1:10" ht="30" x14ac:dyDescent="0.25">
      <c r="A7" s="161" t="s">
        <v>504</v>
      </c>
      <c r="B7" s="162"/>
      <c r="C7" s="163">
        <f>SUM(C8:C12)</f>
        <v>2197000</v>
      </c>
      <c r="D7" s="162"/>
      <c r="E7" s="163">
        <f>SUM(E8:E12)</f>
        <v>5145000</v>
      </c>
      <c r="F7" s="162"/>
      <c r="G7" s="163">
        <f>SUM(G8:G12)</f>
        <v>1008000</v>
      </c>
      <c r="H7" s="162"/>
      <c r="I7" s="163">
        <f>SUM(I8:I12)</f>
        <v>850000</v>
      </c>
      <c r="J7" s="168">
        <f t="shared" ref="J7:J17" si="0">SUM(I7,G7,E7,C7)</f>
        <v>9200000</v>
      </c>
    </row>
    <row r="8" spans="1:10" ht="32.25" customHeight="1" x14ac:dyDescent="0.25">
      <c r="A8" s="1098" t="s">
        <v>505</v>
      </c>
      <c r="B8" s="69" t="s">
        <v>542</v>
      </c>
      <c r="C8" s="165">
        <f>150000+962000</f>
        <v>1112000</v>
      </c>
      <c r="D8" s="69" t="s">
        <v>542</v>
      </c>
      <c r="E8" s="165">
        <v>2220000</v>
      </c>
      <c r="F8" s="69" t="s">
        <v>542</v>
      </c>
      <c r="G8" s="165">
        <v>433000</v>
      </c>
      <c r="H8" s="69" t="s">
        <v>542</v>
      </c>
      <c r="I8" s="165">
        <v>670000</v>
      </c>
      <c r="J8" s="167"/>
    </row>
    <row r="9" spans="1:10" ht="25.5" customHeight="1" x14ac:dyDescent="0.25">
      <c r="A9" s="1098"/>
      <c r="B9" s="69" t="s">
        <v>506</v>
      </c>
      <c r="C9" s="165">
        <v>100000</v>
      </c>
      <c r="D9" s="69" t="s">
        <v>506</v>
      </c>
      <c r="E9" s="165">
        <v>1310000</v>
      </c>
      <c r="F9" s="69" t="s">
        <v>506</v>
      </c>
      <c r="G9" s="165">
        <v>375000</v>
      </c>
      <c r="H9" s="69" t="s">
        <v>506</v>
      </c>
      <c r="I9" s="165">
        <v>30000</v>
      </c>
      <c r="J9" s="167"/>
    </row>
    <row r="10" spans="1:10" ht="45" x14ac:dyDescent="0.25">
      <c r="A10" s="1098" t="s">
        <v>507</v>
      </c>
      <c r="B10" s="69" t="s">
        <v>543</v>
      </c>
      <c r="C10" s="165">
        <v>845000</v>
      </c>
      <c r="D10" s="69" t="s">
        <v>363</v>
      </c>
      <c r="E10" s="165">
        <v>700000</v>
      </c>
      <c r="F10" s="69" t="s">
        <v>508</v>
      </c>
      <c r="G10" s="165">
        <v>200000</v>
      </c>
      <c r="H10" s="69" t="s">
        <v>509</v>
      </c>
      <c r="I10" s="165">
        <v>150000</v>
      </c>
      <c r="J10" s="167"/>
    </row>
    <row r="11" spans="1:10" ht="29.25" customHeight="1" x14ac:dyDescent="0.25">
      <c r="A11" s="1098"/>
      <c r="B11" s="69" t="s">
        <v>309</v>
      </c>
      <c r="C11" s="165">
        <v>140000</v>
      </c>
      <c r="D11" s="69" t="s">
        <v>510</v>
      </c>
      <c r="E11" s="165">
        <v>200000</v>
      </c>
      <c r="F11" s="69" t="s">
        <v>510</v>
      </c>
      <c r="G11" s="165" t="s">
        <v>539</v>
      </c>
      <c r="H11" s="69" t="s">
        <v>511</v>
      </c>
      <c r="I11" s="165" t="s">
        <v>539</v>
      </c>
      <c r="J11" s="167"/>
    </row>
    <row r="12" spans="1:10" ht="33.75" customHeight="1" x14ac:dyDescent="0.25">
      <c r="A12" s="1098"/>
      <c r="B12" s="69" t="s">
        <v>512</v>
      </c>
      <c r="C12" s="165" t="s">
        <v>539</v>
      </c>
      <c r="D12" s="69" t="s">
        <v>513</v>
      </c>
      <c r="E12" s="165">
        <v>715000</v>
      </c>
      <c r="F12" s="69" t="s">
        <v>512</v>
      </c>
      <c r="G12" s="165" t="s">
        <v>539</v>
      </c>
      <c r="H12" s="69" t="s">
        <v>512</v>
      </c>
      <c r="I12" s="165" t="s">
        <v>539</v>
      </c>
      <c r="J12" s="167"/>
    </row>
    <row r="13" spans="1:10" ht="45" x14ac:dyDescent="0.25">
      <c r="A13" s="161" t="s">
        <v>514</v>
      </c>
      <c r="B13" s="162" t="s">
        <v>386</v>
      </c>
      <c r="C13" s="163">
        <f>SUM(C14:C16)</f>
        <v>450000</v>
      </c>
      <c r="D13" s="162" t="s">
        <v>384</v>
      </c>
      <c r="E13" s="163">
        <f>SUM(E14:E16)</f>
        <v>1850000</v>
      </c>
      <c r="F13" s="162" t="s">
        <v>386</v>
      </c>
      <c r="G13" s="163">
        <f>SUM(G14:G16)</f>
        <v>700000</v>
      </c>
      <c r="H13" s="162" t="s">
        <v>386</v>
      </c>
      <c r="I13" s="163">
        <f>SUM(I14:I16)</f>
        <v>700000</v>
      </c>
      <c r="J13" s="168">
        <f t="shared" si="0"/>
        <v>3700000</v>
      </c>
    </row>
    <row r="14" spans="1:10" ht="75" x14ac:dyDescent="0.25">
      <c r="A14" s="69"/>
      <c r="B14" s="69" t="s">
        <v>515</v>
      </c>
      <c r="C14" s="165">
        <v>250000</v>
      </c>
      <c r="D14" s="69" t="s">
        <v>544</v>
      </c>
      <c r="E14" s="165">
        <v>500000</v>
      </c>
      <c r="F14" s="69" t="s">
        <v>515</v>
      </c>
      <c r="G14" s="165">
        <v>300000</v>
      </c>
      <c r="H14" s="69" t="s">
        <v>515</v>
      </c>
      <c r="I14" s="165">
        <v>400000</v>
      </c>
      <c r="J14" s="167"/>
    </row>
    <row r="15" spans="1:10" ht="75" x14ac:dyDescent="0.25">
      <c r="A15" s="69"/>
      <c r="B15" s="69" t="s">
        <v>516</v>
      </c>
      <c r="C15" s="165" t="s">
        <v>539</v>
      </c>
      <c r="D15" s="69" t="s">
        <v>530</v>
      </c>
      <c r="E15" s="165">
        <v>1000000</v>
      </c>
      <c r="F15" s="69" t="s">
        <v>429</v>
      </c>
      <c r="G15" s="165">
        <v>200000</v>
      </c>
      <c r="H15" s="69" t="s">
        <v>516</v>
      </c>
      <c r="I15" s="165" t="s">
        <v>539</v>
      </c>
      <c r="J15" s="167"/>
    </row>
    <row r="16" spans="1:10" ht="75" x14ac:dyDescent="0.25">
      <c r="A16" s="69"/>
      <c r="B16" s="69" t="s">
        <v>517</v>
      </c>
      <c r="C16" s="165">
        <v>200000</v>
      </c>
      <c r="D16" s="69" t="s">
        <v>515</v>
      </c>
      <c r="E16" s="165">
        <v>350000</v>
      </c>
      <c r="F16" s="69" t="s">
        <v>517</v>
      </c>
      <c r="G16" s="165">
        <v>200000</v>
      </c>
      <c r="H16" s="69" t="s">
        <v>517</v>
      </c>
      <c r="I16" s="165">
        <v>300000</v>
      </c>
      <c r="J16" s="167"/>
    </row>
    <row r="17" spans="1:10" x14ac:dyDescent="0.25">
      <c r="C17" s="169">
        <f>SUM(C13,C2,C7)</f>
        <v>3547000</v>
      </c>
      <c r="E17" s="170">
        <f>SUM(E7,E13,E2)</f>
        <v>7445000</v>
      </c>
      <c r="F17" s="170"/>
      <c r="G17" s="170">
        <f t="shared" ref="G17:I17" si="1">SUM(G7,G13,G2)</f>
        <v>2258000</v>
      </c>
      <c r="H17" s="170"/>
      <c r="I17" s="170">
        <f t="shared" si="1"/>
        <v>1750000</v>
      </c>
      <c r="J17" s="167">
        <f t="shared" si="0"/>
        <v>15000000</v>
      </c>
    </row>
    <row r="18" spans="1:10" x14ac:dyDescent="0.25">
      <c r="D18" s="171"/>
      <c r="E18" s="171"/>
    </row>
    <row r="19" spans="1:10" x14ac:dyDescent="0.25">
      <c r="A19" s="172" t="s">
        <v>545</v>
      </c>
      <c r="B19" s="65">
        <v>3547000</v>
      </c>
      <c r="C19" s="97"/>
    </row>
    <row r="20" spans="1:10" x14ac:dyDescent="0.25">
      <c r="A20" s="172" t="s">
        <v>546</v>
      </c>
      <c r="B20" s="65">
        <v>7445000</v>
      </c>
      <c r="C20" s="97"/>
    </row>
    <row r="21" spans="1:10" x14ac:dyDescent="0.25">
      <c r="A21" s="172" t="s">
        <v>547</v>
      </c>
      <c r="B21" s="65">
        <v>2258000</v>
      </c>
      <c r="C21" s="97"/>
      <c r="G21" s="173"/>
    </row>
    <row r="22" spans="1:10" x14ac:dyDescent="0.25">
      <c r="A22" s="172" t="s">
        <v>548</v>
      </c>
      <c r="B22" s="65">
        <v>1750000</v>
      </c>
      <c r="C22" s="97"/>
    </row>
    <row r="23" spans="1:10" x14ac:dyDescent="0.25">
      <c r="B23" s="65">
        <f>SUM(B19:B22)</f>
        <v>15000000</v>
      </c>
      <c r="C23" s="97"/>
    </row>
  </sheetData>
  <mergeCells count="8">
    <mergeCell ref="G4:G5"/>
    <mergeCell ref="H5:H6"/>
    <mergeCell ref="I5:I6"/>
    <mergeCell ref="A8:A9"/>
    <mergeCell ref="A10:A12"/>
    <mergeCell ref="A4:A6"/>
    <mergeCell ref="E4:E5"/>
    <mergeCell ref="F4:F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80" zoomScaleNormal="80" workbookViewId="0"/>
  </sheetViews>
  <sheetFormatPr baseColWidth="10" defaultRowHeight="15" x14ac:dyDescent="0.25"/>
  <cols>
    <col min="1" max="1" width="22.85546875" customWidth="1"/>
    <col min="2" max="2" width="32.140625" bestFit="1" customWidth="1"/>
    <col min="3" max="3" width="23.42578125" customWidth="1"/>
    <col min="4" max="4" width="50.42578125" customWidth="1"/>
    <col min="5" max="5" width="24" style="192" customWidth="1"/>
    <col min="6" max="6" width="15.42578125" style="192" customWidth="1"/>
  </cols>
  <sheetData>
    <row r="1" spans="1:6" s="95" customFormat="1" x14ac:dyDescent="0.25">
      <c r="A1" s="174" t="s">
        <v>301</v>
      </c>
      <c r="B1" s="175" t="s">
        <v>549</v>
      </c>
      <c r="C1" s="176" t="s">
        <v>303</v>
      </c>
      <c r="D1" s="175" t="s">
        <v>304</v>
      </c>
      <c r="E1" s="1100" t="s">
        <v>554</v>
      </c>
      <c r="F1" s="1100" t="s">
        <v>555</v>
      </c>
    </row>
    <row r="2" spans="1:6" s="95" customFormat="1" ht="21" x14ac:dyDescent="0.25">
      <c r="A2" s="1114" t="s">
        <v>550</v>
      </c>
      <c r="B2" s="1114"/>
      <c r="C2" s="1114"/>
      <c r="D2" s="1114"/>
      <c r="E2" s="1101"/>
      <c r="F2" s="1101"/>
    </row>
    <row r="3" spans="1:6" ht="60" x14ac:dyDescent="0.25">
      <c r="A3" s="177" t="s">
        <v>466</v>
      </c>
      <c r="B3" s="64" t="s">
        <v>312</v>
      </c>
      <c r="C3" s="65">
        <v>50000</v>
      </c>
      <c r="D3" s="70" t="s">
        <v>313</v>
      </c>
      <c r="E3" s="194" t="s">
        <v>583</v>
      </c>
      <c r="F3" s="195" t="e">
        <f>+'8.2_MP MA'!#REF!</f>
        <v>#REF!</v>
      </c>
    </row>
    <row r="4" spans="1:6" ht="45" x14ac:dyDescent="0.25">
      <c r="A4" s="177" t="s">
        <v>323</v>
      </c>
      <c r="B4" s="64" t="s">
        <v>312</v>
      </c>
      <c r="C4" s="65">
        <v>200000</v>
      </c>
      <c r="D4" s="69" t="s">
        <v>324</v>
      </c>
      <c r="E4" s="194" t="s">
        <v>583</v>
      </c>
      <c r="F4" s="195" t="e">
        <f>+'8.2_MP MA'!#REF!</f>
        <v>#REF!</v>
      </c>
    </row>
    <row r="5" spans="1:6" ht="105" x14ac:dyDescent="0.25">
      <c r="A5" s="1115" t="s">
        <v>519</v>
      </c>
      <c r="B5" s="73" t="s">
        <v>321</v>
      </c>
      <c r="C5" s="65">
        <v>1900000</v>
      </c>
      <c r="D5" s="108" t="s">
        <v>322</v>
      </c>
      <c r="E5" s="194" t="s">
        <v>583</v>
      </c>
      <c r="F5" s="195" t="e">
        <f>+'8.2_MP MA'!#REF!</f>
        <v>#REF!</v>
      </c>
    </row>
    <row r="6" spans="1:6" ht="60" x14ac:dyDescent="0.25">
      <c r="A6" s="1115"/>
      <c r="B6" s="64" t="s">
        <v>319</v>
      </c>
      <c r="C6" s="65">
        <v>40000</v>
      </c>
      <c r="D6" s="70" t="s">
        <v>320</v>
      </c>
      <c r="E6" s="194" t="s">
        <v>583</v>
      </c>
      <c r="F6" s="195" t="str">
        <f>+'8.2_MP MA'!A132</f>
        <v>3.3.1.1.3</v>
      </c>
    </row>
    <row r="7" spans="1:6" ht="60" x14ac:dyDescent="0.25">
      <c r="A7" s="177" t="s">
        <v>521</v>
      </c>
      <c r="B7" s="92" t="s">
        <v>312</v>
      </c>
      <c r="C7" s="65">
        <v>50000</v>
      </c>
      <c r="D7" s="70" t="s">
        <v>313</v>
      </c>
      <c r="E7" s="194" t="s">
        <v>583</v>
      </c>
      <c r="F7" s="195" t="e">
        <f>+'8.2_MP MA'!#REF!</f>
        <v>#REF!</v>
      </c>
    </row>
    <row r="8" spans="1:6" ht="75" x14ac:dyDescent="0.25">
      <c r="A8" s="1116" t="s">
        <v>550</v>
      </c>
      <c r="B8" s="64" t="s">
        <v>348</v>
      </c>
      <c r="C8" s="65">
        <v>650000</v>
      </c>
      <c r="D8" s="108" t="s">
        <v>349</v>
      </c>
      <c r="E8" s="194" t="s">
        <v>565</v>
      </c>
      <c r="F8" s="195"/>
    </row>
    <row r="9" spans="1:6" ht="135" x14ac:dyDescent="0.25">
      <c r="A9" s="1116"/>
      <c r="B9" s="64" t="s">
        <v>350</v>
      </c>
      <c r="C9" s="65">
        <v>100000</v>
      </c>
      <c r="D9" s="108" t="s">
        <v>351</v>
      </c>
      <c r="E9" s="194" t="s">
        <v>565</v>
      </c>
      <c r="F9" s="195"/>
    </row>
    <row r="10" spans="1:6" x14ac:dyDescent="0.25">
      <c r="A10" s="178">
        <f>SUM(C3:C9)</f>
        <v>2990000</v>
      </c>
      <c r="B10" s="178"/>
      <c r="C10" s="178"/>
      <c r="D10" s="178"/>
      <c r="E10" s="178"/>
      <c r="F10" s="230"/>
    </row>
    <row r="11" spans="1:6" ht="31.5" customHeight="1" x14ac:dyDescent="0.25">
      <c r="A11" s="1117" t="s">
        <v>551</v>
      </c>
      <c r="B11" s="1118"/>
      <c r="C11" s="1118"/>
      <c r="D11" s="1119"/>
      <c r="E11" s="196" t="s">
        <v>554</v>
      </c>
      <c r="F11" s="197" t="s">
        <v>555</v>
      </c>
    </row>
    <row r="12" spans="1:6" ht="135" x14ac:dyDescent="0.25">
      <c r="A12" s="1103" t="s">
        <v>552</v>
      </c>
      <c r="B12" s="75" t="s">
        <v>312</v>
      </c>
      <c r="C12" s="65">
        <v>375000</v>
      </c>
      <c r="D12" s="69" t="s">
        <v>371</v>
      </c>
      <c r="E12" s="195" t="s">
        <v>559</v>
      </c>
      <c r="F12" s="195" t="e">
        <f>+'8.2_MP MA'!#REF!</f>
        <v>#REF!</v>
      </c>
    </row>
    <row r="13" spans="1:6" ht="26.25" customHeight="1" x14ac:dyDescent="0.25">
      <c r="A13" s="1104"/>
      <c r="B13" s="75" t="s">
        <v>372</v>
      </c>
      <c r="C13" s="65">
        <v>50000</v>
      </c>
      <c r="D13" s="90" t="s">
        <v>373</v>
      </c>
      <c r="E13" s="195" t="s">
        <v>559</v>
      </c>
      <c r="F13" s="195" t="e">
        <f>+'8.2_MP MA'!#REF!</f>
        <v>#REF!</v>
      </c>
    </row>
    <row r="14" spans="1:6" ht="18" customHeight="1" thickBot="1" x14ac:dyDescent="0.3">
      <c r="A14" s="227">
        <f>SUM(C12:C13)</f>
        <v>425000</v>
      </c>
      <c r="B14" s="226"/>
      <c r="C14" s="199"/>
      <c r="D14" s="199"/>
      <c r="E14" s="199"/>
      <c r="F14" s="199"/>
    </row>
    <row r="15" spans="1:6" ht="60" x14ac:dyDescent="0.25">
      <c r="A15" s="1103" t="s">
        <v>374</v>
      </c>
      <c r="B15" s="91" t="s">
        <v>375</v>
      </c>
      <c r="C15" s="65">
        <v>350000</v>
      </c>
      <c r="D15" s="69" t="s">
        <v>376</v>
      </c>
      <c r="E15" s="194" t="s">
        <v>559</v>
      </c>
      <c r="F15" s="195" t="str">
        <f>+'8.2_MP MA'!A64</f>
        <v>3.1.5.1.1</v>
      </c>
    </row>
    <row r="16" spans="1:6" ht="26.25" customHeight="1" x14ac:dyDescent="0.25">
      <c r="A16" s="1104"/>
      <c r="B16" s="75" t="s">
        <v>366</v>
      </c>
      <c r="C16" s="65">
        <v>300000</v>
      </c>
      <c r="D16" s="69" t="s">
        <v>367</v>
      </c>
      <c r="E16" s="194" t="s">
        <v>559</v>
      </c>
      <c r="F16" s="195" t="str">
        <f>+'8.2_MP MA'!A67</f>
        <v>3.1.5.1.4</v>
      </c>
    </row>
    <row r="17" spans="1:6" ht="45" x14ac:dyDescent="0.25">
      <c r="A17" s="1104"/>
      <c r="B17" s="75" t="s">
        <v>312</v>
      </c>
      <c r="C17" s="65">
        <v>250000</v>
      </c>
      <c r="D17" s="69" t="s">
        <v>377</v>
      </c>
      <c r="E17" s="194" t="s">
        <v>559</v>
      </c>
      <c r="F17" s="195" t="str">
        <f>+'8.2_MP MA'!A65</f>
        <v>3.1.5.1.2</v>
      </c>
    </row>
    <row r="18" spans="1:6" ht="75" x14ac:dyDescent="0.25">
      <c r="A18" s="1104"/>
      <c r="B18" s="64" t="s">
        <v>378</v>
      </c>
      <c r="C18" s="65">
        <v>500000</v>
      </c>
      <c r="D18" s="69" t="s">
        <v>379</v>
      </c>
      <c r="E18" s="194" t="s">
        <v>559</v>
      </c>
      <c r="F18" s="195" t="str">
        <f>+'8.2_MP MA'!A66</f>
        <v>3.1.5.1.3</v>
      </c>
    </row>
    <row r="19" spans="1:6" ht="24.75" customHeight="1" x14ac:dyDescent="0.25">
      <c r="A19" s="1104"/>
      <c r="B19" s="64" t="s">
        <v>297</v>
      </c>
      <c r="C19" s="65">
        <v>100000</v>
      </c>
      <c r="D19" s="72" t="s">
        <v>369</v>
      </c>
      <c r="E19" s="194" t="s">
        <v>559</v>
      </c>
      <c r="F19" s="195" t="e">
        <f>+'8.2_MP MA'!#REF!</f>
        <v>#REF!</v>
      </c>
    </row>
    <row r="20" spans="1:6" ht="18" customHeight="1" thickBot="1" x14ac:dyDescent="0.3">
      <c r="A20" s="227">
        <f>SUM(C15:C19)</f>
        <v>1500000</v>
      </c>
      <c r="B20" s="226"/>
      <c r="C20" s="199"/>
      <c r="D20" s="199"/>
      <c r="E20" s="199"/>
      <c r="F20" s="199"/>
    </row>
    <row r="21" spans="1:6" ht="45" x14ac:dyDescent="0.25">
      <c r="A21" s="1109" t="s">
        <v>551</v>
      </c>
      <c r="B21" s="92" t="s">
        <v>395</v>
      </c>
      <c r="C21" s="65">
        <v>500000</v>
      </c>
      <c r="D21" s="93" t="s">
        <v>353</v>
      </c>
      <c r="E21" s="194" t="s">
        <v>564</v>
      </c>
      <c r="F21" s="195" t="str">
        <f>+'8.2_MP MA'!A26</f>
        <v>1.2.7.1</v>
      </c>
    </row>
    <row r="22" spans="1:6" ht="45" x14ac:dyDescent="0.25">
      <c r="A22" s="1110"/>
      <c r="B22" s="1112" t="s">
        <v>396</v>
      </c>
      <c r="C22" s="1113">
        <v>300000</v>
      </c>
      <c r="D22" s="93" t="s">
        <v>397</v>
      </c>
      <c r="E22" s="1105" t="s">
        <v>565</v>
      </c>
      <c r="F22" s="1107" t="e">
        <f>+'8.2_MP MA'!#REF!</f>
        <v>#REF!</v>
      </c>
    </row>
    <row r="23" spans="1:6" ht="60" x14ac:dyDescent="0.25">
      <c r="A23" s="1110"/>
      <c r="B23" s="1112"/>
      <c r="C23" s="1113"/>
      <c r="D23" s="93" t="s">
        <v>398</v>
      </c>
      <c r="E23" s="1106"/>
      <c r="F23" s="1108"/>
    </row>
    <row r="24" spans="1:6" ht="45" x14ac:dyDescent="0.25">
      <c r="A24" s="1110"/>
      <c r="B24" s="92" t="s">
        <v>386</v>
      </c>
      <c r="C24" s="65">
        <v>300000</v>
      </c>
      <c r="D24" s="93" t="s">
        <v>387</v>
      </c>
      <c r="E24" s="194" t="s">
        <v>565</v>
      </c>
      <c r="F24" s="195" t="str">
        <f>+'8.2_MP MA'!A17</f>
        <v>1.2.3.1</v>
      </c>
    </row>
    <row r="25" spans="1:6" ht="64.5" customHeight="1" x14ac:dyDescent="0.25">
      <c r="A25" s="1110"/>
      <c r="B25" s="92" t="s">
        <v>388</v>
      </c>
      <c r="C25" s="65">
        <v>250000</v>
      </c>
      <c r="D25" s="93" t="s">
        <v>389</v>
      </c>
      <c r="E25" s="194" t="s">
        <v>565</v>
      </c>
      <c r="F25" s="195" t="str">
        <f>+'8.2_MP MA'!A14</f>
        <v>1.2.2.1</v>
      </c>
    </row>
    <row r="26" spans="1:6" ht="69.75" customHeight="1" x14ac:dyDescent="0.25">
      <c r="A26" s="1110"/>
      <c r="B26" s="92" t="s">
        <v>390</v>
      </c>
      <c r="C26" s="65">
        <v>300000</v>
      </c>
      <c r="D26" s="93" t="s">
        <v>391</v>
      </c>
      <c r="E26" s="194" t="s">
        <v>564</v>
      </c>
      <c r="F26" s="195" t="e">
        <f>+'8.2_MP MA'!#REF!</f>
        <v>#REF!</v>
      </c>
    </row>
    <row r="27" spans="1:6" ht="49.5" customHeight="1" x14ac:dyDescent="0.25">
      <c r="A27" s="1111"/>
      <c r="B27" s="92" t="s">
        <v>392</v>
      </c>
      <c r="C27" s="65">
        <v>200000</v>
      </c>
      <c r="D27" s="93" t="s">
        <v>393</v>
      </c>
      <c r="E27" s="194" t="s">
        <v>564</v>
      </c>
      <c r="F27" s="195" t="e">
        <f>+'8.2_MP MA'!#REF!</f>
        <v>#REF!</v>
      </c>
    </row>
    <row r="28" spans="1:6" x14ac:dyDescent="0.25">
      <c r="A28" s="179">
        <f>SUM(C12:C27)</f>
        <v>3775000</v>
      </c>
      <c r="B28" s="179"/>
      <c r="C28" s="179"/>
      <c r="D28" s="179"/>
      <c r="E28" s="179"/>
      <c r="F28" s="179"/>
    </row>
    <row r="29" spans="1:6" ht="18.75" x14ac:dyDescent="0.3">
      <c r="A29" s="223" t="s">
        <v>494</v>
      </c>
      <c r="B29" s="224"/>
      <c r="C29" s="224"/>
      <c r="D29" s="225"/>
      <c r="E29" s="225"/>
      <c r="F29" s="225"/>
    </row>
    <row r="30" spans="1:6" ht="91.5" customHeight="1" x14ac:dyDescent="0.25">
      <c r="A30" s="1102" t="s">
        <v>553</v>
      </c>
      <c r="B30" s="101" t="s">
        <v>406</v>
      </c>
      <c r="C30" s="65">
        <v>85000</v>
      </c>
      <c r="D30" s="102" t="s">
        <v>414</v>
      </c>
      <c r="E30" s="216" t="s">
        <v>572</v>
      </c>
      <c r="F30" s="217" t="str">
        <f>+'8.2_MP MA'!A111</f>
        <v>3.2.3.1.1</v>
      </c>
    </row>
    <row r="31" spans="1:6" ht="165" x14ac:dyDescent="0.25">
      <c r="A31" s="1102"/>
      <c r="B31" s="64" t="s">
        <v>295</v>
      </c>
      <c r="C31" s="65">
        <v>65000</v>
      </c>
      <c r="D31" s="69" t="s">
        <v>400</v>
      </c>
      <c r="E31" s="216" t="s">
        <v>572</v>
      </c>
      <c r="F31" s="217" t="str">
        <f>+'8.2_MP MA'!A112</f>
        <v>3.2.3.1.2</v>
      </c>
    </row>
    <row r="32" spans="1:6" ht="66" customHeight="1" x14ac:dyDescent="0.25">
      <c r="A32" s="1102"/>
      <c r="B32" s="64" t="s">
        <v>298</v>
      </c>
      <c r="C32" s="65">
        <v>20000</v>
      </c>
      <c r="D32" s="69" t="s">
        <v>415</v>
      </c>
      <c r="E32" s="216" t="s">
        <v>572</v>
      </c>
      <c r="F32" s="217" t="e">
        <f>+'8.2_MP MA'!#REF!</f>
        <v>#REF!</v>
      </c>
    </row>
    <row r="33" spans="1:6" ht="60" x14ac:dyDescent="0.25">
      <c r="A33" s="1102"/>
      <c r="B33" s="64" t="s">
        <v>409</v>
      </c>
      <c r="C33" s="65">
        <v>70000</v>
      </c>
      <c r="D33" s="142" t="s">
        <v>416</v>
      </c>
      <c r="E33" s="216" t="s">
        <v>572</v>
      </c>
      <c r="F33" s="217" t="str">
        <f>+'8.2_MP MA'!A113</f>
        <v>3.2.3.1.3</v>
      </c>
    </row>
    <row r="34" spans="1:6" ht="35.25" customHeight="1" x14ac:dyDescent="0.25">
      <c r="A34" s="1102"/>
      <c r="B34" s="64" t="s">
        <v>309</v>
      </c>
      <c r="C34" s="65">
        <v>30000</v>
      </c>
      <c r="D34" s="69" t="s">
        <v>402</v>
      </c>
      <c r="E34" s="216" t="s">
        <v>572</v>
      </c>
      <c r="F34" s="217" t="str">
        <f>+'8.2_MP MA'!A114</f>
        <v>3.2.6.2</v>
      </c>
    </row>
    <row r="35" spans="1:6" ht="27" customHeight="1" x14ac:dyDescent="0.25">
      <c r="A35" s="1102"/>
      <c r="B35" s="64" t="s">
        <v>417</v>
      </c>
      <c r="C35" s="65">
        <v>150000</v>
      </c>
      <c r="D35" s="69" t="s">
        <v>418</v>
      </c>
      <c r="E35" s="216" t="s">
        <v>572</v>
      </c>
      <c r="F35" s="217" t="e">
        <f>+'8.2_MP MA'!#REF!</f>
        <v>#REF!</v>
      </c>
    </row>
    <row r="36" spans="1:6" ht="68.25" customHeight="1" x14ac:dyDescent="0.25">
      <c r="A36" s="1102"/>
      <c r="B36" s="64" t="s">
        <v>368</v>
      </c>
      <c r="C36" s="65">
        <v>60000</v>
      </c>
      <c r="D36" s="69" t="s">
        <v>419</v>
      </c>
      <c r="E36" s="216" t="s">
        <v>572</v>
      </c>
      <c r="F36" s="217" t="str">
        <f>+'8.2_MP MA'!A116</f>
        <v>3.2.6.3.1</v>
      </c>
    </row>
    <row r="37" spans="1:6" ht="84.75" customHeight="1" x14ac:dyDescent="0.25">
      <c r="A37" s="1102"/>
      <c r="B37" s="64" t="s">
        <v>328</v>
      </c>
      <c r="C37" s="65">
        <v>40000</v>
      </c>
      <c r="D37" s="69" t="s">
        <v>420</v>
      </c>
      <c r="E37" s="216" t="s">
        <v>572</v>
      </c>
      <c r="F37" s="217" t="e">
        <f>+'8.2_MP MA'!#REF!</f>
        <v>#REF!</v>
      </c>
    </row>
    <row r="38" spans="1:6" x14ac:dyDescent="0.25">
      <c r="A38" s="184">
        <f>SUM(C30:C37)</f>
        <v>520000</v>
      </c>
      <c r="B38" s="184"/>
      <c r="C38" s="184"/>
      <c r="D38" s="184"/>
      <c r="E38" s="184"/>
      <c r="F38" s="184"/>
    </row>
    <row r="39" spans="1:6" ht="45" x14ac:dyDescent="0.25">
      <c r="A39" s="180" t="s">
        <v>421</v>
      </c>
      <c r="B39" s="181" t="s">
        <v>422</v>
      </c>
      <c r="C39" s="182">
        <v>125000</v>
      </c>
      <c r="D39" s="183" t="s">
        <v>423</v>
      </c>
      <c r="E39" s="216" t="s">
        <v>572</v>
      </c>
      <c r="F39" s="217" t="str">
        <f>+'8.2_MP MA'!A122</f>
        <v>3.2.7.2.1</v>
      </c>
    </row>
    <row r="40" spans="1:6" ht="60" x14ac:dyDescent="0.25">
      <c r="A40" s="180" t="s">
        <v>424</v>
      </c>
      <c r="B40" s="181" t="s">
        <v>425</v>
      </c>
      <c r="C40" s="182">
        <v>150000</v>
      </c>
      <c r="D40" s="183" t="s">
        <v>426</v>
      </c>
      <c r="E40" s="216" t="s">
        <v>572</v>
      </c>
      <c r="F40" s="217" t="str">
        <f>+'8.2_MP MA'!A120</f>
        <v>3.2.7.1.1</v>
      </c>
    </row>
    <row r="41" spans="1:6" ht="150" x14ac:dyDescent="0.25">
      <c r="A41" s="1102" t="s">
        <v>494</v>
      </c>
      <c r="B41" s="107" t="s">
        <v>348</v>
      </c>
      <c r="C41" s="65">
        <v>350000</v>
      </c>
      <c r="D41" s="108" t="s">
        <v>432</v>
      </c>
      <c r="E41" s="216" t="s">
        <v>565</v>
      </c>
      <c r="F41" s="217" t="e">
        <f>+'8.2_MP MA'!#REF!</f>
        <v>#REF!</v>
      </c>
    </row>
    <row r="42" spans="1:6" ht="60" x14ac:dyDescent="0.25">
      <c r="A42" s="1102"/>
      <c r="B42" s="107" t="s">
        <v>350</v>
      </c>
      <c r="C42" s="65">
        <v>200000</v>
      </c>
      <c r="D42" s="108" t="s">
        <v>433</v>
      </c>
      <c r="E42" s="216" t="s">
        <v>565</v>
      </c>
      <c r="F42" s="217"/>
    </row>
    <row r="43" spans="1:6" x14ac:dyDescent="0.25">
      <c r="A43" s="184">
        <f>SUM(C30:C42)</f>
        <v>1345000</v>
      </c>
      <c r="B43" s="184"/>
      <c r="C43" s="184"/>
      <c r="D43" s="184"/>
      <c r="E43" s="184"/>
      <c r="F43" s="184"/>
    </row>
    <row r="44" spans="1:6" ht="18.75" x14ac:dyDescent="0.3">
      <c r="A44" s="220" t="s">
        <v>495</v>
      </c>
      <c r="B44" s="221"/>
      <c r="C44" s="221"/>
      <c r="D44" s="222"/>
      <c r="E44" s="222"/>
      <c r="F44" s="222"/>
    </row>
    <row r="45" spans="1:6" ht="120" x14ac:dyDescent="0.25">
      <c r="A45" s="1075" t="s">
        <v>553</v>
      </c>
      <c r="B45" s="146" t="s">
        <v>441</v>
      </c>
      <c r="C45" s="65">
        <v>115000</v>
      </c>
      <c r="D45" s="185" t="s">
        <v>442</v>
      </c>
      <c r="E45" s="194" t="s">
        <v>569</v>
      </c>
      <c r="F45" s="195" t="e">
        <f>+'8.2_MP MA'!#REF!</f>
        <v>#REF!</v>
      </c>
    </row>
    <row r="46" spans="1:6" ht="30" x14ac:dyDescent="0.25">
      <c r="A46" s="1076"/>
      <c r="B46" s="146" t="s">
        <v>298</v>
      </c>
      <c r="C46" s="65">
        <v>15000</v>
      </c>
      <c r="D46" s="148" t="s">
        <v>339</v>
      </c>
      <c r="E46" s="194" t="s">
        <v>569</v>
      </c>
      <c r="F46" s="195" t="e">
        <f>+'8.2_MP MA'!#REF!</f>
        <v>#REF!</v>
      </c>
    </row>
    <row r="47" spans="1:6" x14ac:dyDescent="0.25">
      <c r="A47" s="215">
        <f>SUM(C45:C46)</f>
        <v>130000</v>
      </c>
      <c r="B47" s="214"/>
      <c r="C47" s="214"/>
      <c r="D47" s="214"/>
      <c r="E47" s="214"/>
      <c r="F47" s="214"/>
    </row>
    <row r="48" spans="1:6" ht="225" x14ac:dyDescent="0.25">
      <c r="A48" s="1099" t="s">
        <v>548</v>
      </c>
      <c r="B48" s="92" t="s">
        <v>429</v>
      </c>
      <c r="C48" s="65">
        <v>500000</v>
      </c>
      <c r="D48" s="69" t="s">
        <v>448</v>
      </c>
      <c r="E48" s="194" t="s">
        <v>565</v>
      </c>
      <c r="F48" s="195" t="str">
        <f>+'8.2_MP MA'!A15</f>
        <v>1.2.2.2</v>
      </c>
    </row>
    <row r="49" spans="1:6" ht="150" x14ac:dyDescent="0.25">
      <c r="A49" s="1099"/>
      <c r="B49" s="107" t="s">
        <v>348</v>
      </c>
      <c r="C49" s="65">
        <v>500000</v>
      </c>
      <c r="D49" s="108" t="s">
        <v>432</v>
      </c>
      <c r="E49" s="194" t="s">
        <v>564</v>
      </c>
      <c r="F49" s="195" t="e">
        <f>+'8.2_MP MA'!#REF!</f>
        <v>#REF!</v>
      </c>
    </row>
    <row r="50" spans="1:6" ht="90" x14ac:dyDescent="0.25">
      <c r="A50" s="1099"/>
      <c r="B50" s="107" t="s">
        <v>350</v>
      </c>
      <c r="C50" s="65">
        <v>200000</v>
      </c>
      <c r="D50" s="108" t="s">
        <v>450</v>
      </c>
      <c r="E50" s="194" t="s">
        <v>565</v>
      </c>
      <c r="F50" s="195" t="e">
        <f>+'8.2_MP MA'!#REF!</f>
        <v>#REF!</v>
      </c>
    </row>
    <row r="51" spans="1:6" ht="45" x14ac:dyDescent="0.25">
      <c r="A51" s="1099"/>
      <c r="B51" s="146" t="s">
        <v>443</v>
      </c>
      <c r="C51" s="65">
        <v>560000</v>
      </c>
      <c r="D51" s="150" t="s">
        <v>444</v>
      </c>
      <c r="E51" s="194" t="s">
        <v>565</v>
      </c>
      <c r="F51" s="195"/>
    </row>
    <row r="52" spans="1:6" x14ac:dyDescent="0.25">
      <c r="A52" s="186">
        <f>SUM(C45:C51)</f>
        <v>1890000</v>
      </c>
    </row>
    <row r="53" spans="1:6" ht="18.75" x14ac:dyDescent="0.3">
      <c r="A53" s="187" t="s">
        <v>523</v>
      </c>
    </row>
    <row r="54" spans="1:6" ht="18.75" x14ac:dyDescent="0.3">
      <c r="A54" s="188">
        <f>SUM(A52,A10,A28,A43)</f>
        <v>10000000</v>
      </c>
    </row>
  </sheetData>
  <mergeCells count="17">
    <mergeCell ref="F1:F2"/>
    <mergeCell ref="A15:A19"/>
    <mergeCell ref="A12:A13"/>
    <mergeCell ref="E22:E23"/>
    <mergeCell ref="F22:F23"/>
    <mergeCell ref="A21:A27"/>
    <mergeCell ref="B22:B23"/>
    <mergeCell ref="C22:C23"/>
    <mergeCell ref="A2:D2"/>
    <mergeCell ref="A5:A6"/>
    <mergeCell ref="A8:A9"/>
    <mergeCell ref="A11:D11"/>
    <mergeCell ref="A45:A46"/>
    <mergeCell ref="A48:A51"/>
    <mergeCell ref="E1:E2"/>
    <mergeCell ref="A30:A37"/>
    <mergeCell ref="A41:A4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zoomScale="85" zoomScaleNormal="85" workbookViewId="0">
      <selection activeCell="B41" sqref="B41"/>
    </sheetView>
  </sheetViews>
  <sheetFormatPr baseColWidth="10" defaultRowHeight="12.75" outlineLevelRow="1" x14ac:dyDescent="0.2"/>
  <cols>
    <col min="1" max="1" width="41" style="192" customWidth="1"/>
    <col min="2" max="2" width="12.5703125" style="192" customWidth="1"/>
    <col min="3" max="3" width="9.42578125" style="192" customWidth="1"/>
    <col min="4" max="4" width="12.42578125" style="192" customWidth="1"/>
    <col min="5" max="5" width="9.5703125" style="192" customWidth="1"/>
    <col min="6" max="6" width="8.7109375" style="192" customWidth="1"/>
    <col min="7" max="7" width="7.42578125" style="192" customWidth="1"/>
    <col min="8" max="8" width="9.140625" style="192" customWidth="1"/>
    <col min="9" max="9" width="7.7109375" style="192" customWidth="1"/>
    <col min="10" max="10" width="6.85546875" style="192" customWidth="1"/>
    <col min="11" max="11" width="10.5703125" style="192" customWidth="1"/>
    <col min="12" max="12" width="8.85546875" style="192" customWidth="1"/>
    <col min="13" max="13" width="21.140625" style="192" customWidth="1"/>
    <col min="14" max="14" width="45.7109375" style="192" customWidth="1"/>
    <col min="15" max="15" width="11.42578125" style="501"/>
    <col min="16" max="16384" width="11.42578125" style="192"/>
  </cols>
  <sheetData>
    <row r="1" spans="1:15" x14ac:dyDescent="0.2">
      <c r="A1" s="878" t="s">
        <v>1337</v>
      </c>
      <c r="B1" s="878"/>
      <c r="C1" s="878"/>
      <c r="D1" s="878"/>
      <c r="E1" s="878"/>
      <c r="F1" s="878"/>
      <c r="G1" s="878"/>
      <c r="H1" s="878"/>
      <c r="I1" s="878"/>
      <c r="J1" s="878"/>
      <c r="K1" s="878"/>
      <c r="L1" s="878"/>
      <c r="M1" s="878"/>
      <c r="N1" s="878"/>
    </row>
    <row r="2" spans="1:15" outlineLevel="1" x14ac:dyDescent="0.2">
      <c r="A2" s="879" t="s">
        <v>280</v>
      </c>
      <c r="B2" s="879"/>
      <c r="C2" s="880" t="s">
        <v>283</v>
      </c>
      <c r="D2" s="880"/>
      <c r="E2" s="880"/>
      <c r="F2" s="880"/>
      <c r="G2" s="880"/>
      <c r="H2" s="880"/>
      <c r="I2" s="880"/>
      <c r="J2" s="880"/>
      <c r="K2" s="880"/>
      <c r="L2" s="880"/>
      <c r="M2" s="880"/>
      <c r="N2" s="880"/>
    </row>
    <row r="3" spans="1:15" ht="22.5" customHeight="1" outlineLevel="1" x14ac:dyDescent="0.2">
      <c r="A3" s="879" t="s">
        <v>281</v>
      </c>
      <c r="B3" s="879"/>
      <c r="C3" s="881" t="s">
        <v>986</v>
      </c>
      <c r="D3" s="881"/>
      <c r="E3" s="881"/>
      <c r="F3" s="881"/>
      <c r="G3" s="881"/>
      <c r="H3" s="881"/>
      <c r="I3" s="881"/>
      <c r="J3" s="881"/>
      <c r="K3" s="881"/>
      <c r="L3" s="881"/>
      <c r="M3" s="881"/>
      <c r="N3" s="881"/>
    </row>
    <row r="4" spans="1:15" ht="40.5" customHeight="1" outlineLevel="1" x14ac:dyDescent="0.2">
      <c r="A4" s="879" t="s">
        <v>282</v>
      </c>
      <c r="B4" s="879"/>
      <c r="C4" s="882" t="s">
        <v>987</v>
      </c>
      <c r="D4" s="881"/>
      <c r="E4" s="881"/>
      <c r="F4" s="881"/>
      <c r="G4" s="881"/>
      <c r="H4" s="881"/>
      <c r="I4" s="881"/>
      <c r="J4" s="881"/>
      <c r="K4" s="881"/>
      <c r="L4" s="881"/>
      <c r="M4" s="881"/>
      <c r="N4" s="881"/>
    </row>
    <row r="6" spans="1:15" outlineLevel="1" x14ac:dyDescent="0.2">
      <c r="A6" s="886" t="s">
        <v>1027</v>
      </c>
      <c r="B6" s="887"/>
      <c r="C6" s="887"/>
      <c r="D6" s="887"/>
      <c r="E6" s="887"/>
      <c r="F6" s="887"/>
      <c r="G6" s="887"/>
      <c r="H6" s="887"/>
      <c r="I6" s="887"/>
      <c r="J6" s="887"/>
      <c r="K6" s="887"/>
      <c r="L6" s="887"/>
      <c r="M6" s="887"/>
      <c r="N6" s="888"/>
    </row>
    <row r="7" spans="1:15" outlineLevel="1" x14ac:dyDescent="0.2">
      <c r="A7" s="883" t="s">
        <v>988</v>
      </c>
      <c r="B7" s="884"/>
      <c r="C7" s="884"/>
      <c r="D7" s="884"/>
      <c r="E7" s="884"/>
      <c r="F7" s="884"/>
      <c r="G7" s="884"/>
      <c r="H7" s="884"/>
      <c r="I7" s="884"/>
      <c r="J7" s="884"/>
      <c r="K7" s="884"/>
      <c r="L7" s="884"/>
      <c r="M7" s="884"/>
      <c r="N7" s="885"/>
    </row>
    <row r="8" spans="1:15" ht="26.25" customHeight="1" outlineLevel="1" x14ac:dyDescent="0.2">
      <c r="A8" s="892" t="s">
        <v>278</v>
      </c>
      <c r="B8" s="892"/>
      <c r="C8" s="891" t="s">
        <v>261</v>
      </c>
      <c r="D8" s="889" t="s">
        <v>279</v>
      </c>
      <c r="E8" s="890"/>
      <c r="F8" s="889" t="s">
        <v>993</v>
      </c>
      <c r="G8" s="890"/>
      <c r="H8" s="889" t="s">
        <v>994</v>
      </c>
      <c r="I8" s="890"/>
      <c r="J8" s="891" t="s">
        <v>271</v>
      </c>
      <c r="K8" s="891"/>
      <c r="L8" s="891"/>
      <c r="M8" s="891" t="s">
        <v>242</v>
      </c>
      <c r="N8" s="891"/>
    </row>
    <row r="9" spans="1:15" outlineLevel="1" x14ac:dyDescent="0.2">
      <c r="A9" s="892"/>
      <c r="B9" s="892"/>
      <c r="C9" s="891"/>
      <c r="D9" s="575" t="s">
        <v>991</v>
      </c>
      <c r="E9" s="575" t="s">
        <v>992</v>
      </c>
      <c r="F9" s="575" t="s">
        <v>991</v>
      </c>
      <c r="G9" s="575" t="s">
        <v>992</v>
      </c>
      <c r="H9" s="575" t="s">
        <v>991</v>
      </c>
      <c r="I9" s="575" t="s">
        <v>992</v>
      </c>
      <c r="J9" s="891"/>
      <c r="K9" s="891"/>
      <c r="L9" s="891"/>
      <c r="M9" s="891"/>
      <c r="N9" s="891"/>
    </row>
    <row r="10" spans="1:15" s="502" customFormat="1" ht="45.75" customHeight="1" outlineLevel="1" x14ac:dyDescent="0.25">
      <c r="A10" s="866" t="s">
        <v>995</v>
      </c>
      <c r="B10" s="867"/>
      <c r="C10" s="503" t="s">
        <v>652</v>
      </c>
      <c r="D10" s="503">
        <v>44</v>
      </c>
      <c r="E10" s="503">
        <v>2016</v>
      </c>
      <c r="F10" s="503"/>
      <c r="G10" s="503"/>
      <c r="H10" s="503">
        <v>40</v>
      </c>
      <c r="I10" s="503">
        <v>2022</v>
      </c>
      <c r="J10" s="864" t="s">
        <v>989</v>
      </c>
      <c r="K10" s="868"/>
      <c r="L10" s="865"/>
      <c r="M10" s="864" t="s">
        <v>990</v>
      </c>
      <c r="N10" s="865"/>
      <c r="O10" s="501"/>
    </row>
    <row r="11" spans="1:15" s="502" customFormat="1" ht="45.75" customHeight="1" outlineLevel="1" x14ac:dyDescent="0.25">
      <c r="A11" s="866" t="s">
        <v>997</v>
      </c>
      <c r="B11" s="867"/>
      <c r="C11" s="503" t="s">
        <v>998</v>
      </c>
      <c r="D11" s="503">
        <v>48</v>
      </c>
      <c r="E11" s="503">
        <v>2016</v>
      </c>
      <c r="F11" s="503"/>
      <c r="G11" s="503"/>
      <c r="H11" s="503">
        <v>60</v>
      </c>
      <c r="I11" s="503">
        <v>2022</v>
      </c>
      <c r="J11" s="864" t="s">
        <v>989</v>
      </c>
      <c r="K11" s="868"/>
      <c r="L11" s="865"/>
      <c r="M11" s="864" t="s">
        <v>1000</v>
      </c>
      <c r="N11" s="865"/>
      <c r="O11" s="501"/>
    </row>
    <row r="12" spans="1:15" outlineLevel="1" x14ac:dyDescent="0.2">
      <c r="A12" s="883" t="s">
        <v>1001</v>
      </c>
      <c r="B12" s="884"/>
      <c r="C12" s="884"/>
      <c r="D12" s="884"/>
      <c r="E12" s="884"/>
      <c r="F12" s="884"/>
      <c r="G12" s="884"/>
      <c r="H12" s="884"/>
      <c r="I12" s="884"/>
      <c r="J12" s="884"/>
      <c r="K12" s="884"/>
      <c r="L12" s="884"/>
      <c r="M12" s="884"/>
      <c r="N12" s="885"/>
    </row>
    <row r="13" spans="1:15" ht="26.25" customHeight="1" outlineLevel="1" x14ac:dyDescent="0.2">
      <c r="A13" s="892" t="s">
        <v>278</v>
      </c>
      <c r="B13" s="892"/>
      <c r="C13" s="891" t="s">
        <v>261</v>
      </c>
      <c r="D13" s="889" t="s">
        <v>279</v>
      </c>
      <c r="E13" s="890"/>
      <c r="F13" s="889" t="s">
        <v>993</v>
      </c>
      <c r="G13" s="890"/>
      <c r="H13" s="889" t="s">
        <v>994</v>
      </c>
      <c r="I13" s="890"/>
      <c r="J13" s="891" t="s">
        <v>271</v>
      </c>
      <c r="K13" s="891"/>
      <c r="L13" s="891"/>
      <c r="M13" s="891" t="s">
        <v>242</v>
      </c>
      <c r="N13" s="891"/>
    </row>
    <row r="14" spans="1:15" outlineLevel="1" x14ac:dyDescent="0.2">
      <c r="A14" s="892"/>
      <c r="B14" s="892"/>
      <c r="C14" s="891"/>
      <c r="D14" s="575" t="s">
        <v>991</v>
      </c>
      <c r="E14" s="575" t="s">
        <v>992</v>
      </c>
      <c r="F14" s="575" t="s">
        <v>991</v>
      </c>
      <c r="G14" s="575" t="s">
        <v>992</v>
      </c>
      <c r="H14" s="575" t="s">
        <v>991</v>
      </c>
      <c r="I14" s="575" t="s">
        <v>992</v>
      </c>
      <c r="J14" s="891"/>
      <c r="K14" s="891"/>
      <c r="L14" s="891"/>
      <c r="M14" s="891"/>
      <c r="N14" s="891"/>
    </row>
    <row r="15" spans="1:15" s="502" customFormat="1" ht="28.5" customHeight="1" outlineLevel="1" x14ac:dyDescent="0.25">
      <c r="A15" s="866" t="s">
        <v>1003</v>
      </c>
      <c r="B15" s="867" t="s">
        <v>1002</v>
      </c>
      <c r="C15" s="503" t="s">
        <v>1004</v>
      </c>
      <c r="D15" s="503">
        <v>1</v>
      </c>
      <c r="E15" s="503">
        <v>2017</v>
      </c>
      <c r="F15" s="503"/>
      <c r="G15" s="503"/>
      <c r="H15" s="503">
        <v>1</v>
      </c>
      <c r="I15" s="503">
        <v>2022</v>
      </c>
      <c r="J15" s="864" t="s">
        <v>1005</v>
      </c>
      <c r="K15" s="868"/>
      <c r="L15" s="865"/>
      <c r="M15" s="864" t="s">
        <v>1006</v>
      </c>
      <c r="N15" s="865"/>
      <c r="O15" s="501"/>
    </row>
    <row r="16" spans="1:15" s="502" customFormat="1" ht="40.5" customHeight="1" outlineLevel="1" x14ac:dyDescent="0.25">
      <c r="A16" s="866" t="s">
        <v>1013</v>
      </c>
      <c r="B16" s="867"/>
      <c r="C16" s="503" t="s">
        <v>1007</v>
      </c>
      <c r="D16" s="503">
        <v>39</v>
      </c>
      <c r="E16" s="503">
        <v>2017</v>
      </c>
      <c r="F16" s="503"/>
      <c r="G16" s="503"/>
      <c r="H16" s="503">
        <v>67</v>
      </c>
      <c r="I16" s="503">
        <v>2022</v>
      </c>
      <c r="J16" s="864" t="s">
        <v>989</v>
      </c>
      <c r="K16" s="868"/>
      <c r="L16" s="865"/>
      <c r="M16" s="864" t="s">
        <v>1008</v>
      </c>
      <c r="N16" s="865"/>
      <c r="O16" s="501"/>
    </row>
    <row r="17" spans="1:15" s="502" customFormat="1" ht="45" customHeight="1" outlineLevel="1" x14ac:dyDescent="0.25">
      <c r="A17" s="866" t="s">
        <v>1015</v>
      </c>
      <c r="B17" s="867"/>
      <c r="C17" s="503" t="s">
        <v>1007</v>
      </c>
      <c r="D17" s="503">
        <v>35</v>
      </c>
      <c r="E17" s="503">
        <v>2016</v>
      </c>
      <c r="F17" s="503"/>
      <c r="G17" s="503"/>
      <c r="H17" s="503">
        <v>60</v>
      </c>
      <c r="I17" s="503">
        <v>2022</v>
      </c>
      <c r="J17" s="864" t="s">
        <v>989</v>
      </c>
      <c r="K17" s="868"/>
      <c r="L17" s="865"/>
      <c r="M17" s="864" t="s">
        <v>1009</v>
      </c>
      <c r="N17" s="865"/>
      <c r="O17" s="501"/>
    </row>
    <row r="18" spans="1:15" s="502" customFormat="1" ht="40.5" customHeight="1" outlineLevel="1" x14ac:dyDescent="0.25">
      <c r="A18" s="866" t="s">
        <v>1016</v>
      </c>
      <c r="B18" s="867"/>
      <c r="C18" s="503" t="s">
        <v>1007</v>
      </c>
      <c r="D18" s="503">
        <v>13</v>
      </c>
      <c r="E18" s="503">
        <v>2016</v>
      </c>
      <c r="F18" s="503"/>
      <c r="G18" s="503"/>
      <c r="H18" s="503">
        <v>25</v>
      </c>
      <c r="I18" s="503">
        <v>2022</v>
      </c>
      <c r="J18" s="864" t="s">
        <v>989</v>
      </c>
      <c r="K18" s="868"/>
      <c r="L18" s="865"/>
      <c r="M18" s="864" t="s">
        <v>1010</v>
      </c>
      <c r="N18" s="865"/>
      <c r="O18" s="501"/>
    </row>
    <row r="19" spans="1:15" s="502" customFormat="1" ht="42.75" customHeight="1" outlineLevel="1" x14ac:dyDescent="0.25">
      <c r="A19" s="866" t="s">
        <v>1017</v>
      </c>
      <c r="B19" s="867"/>
      <c r="C19" s="503" t="s">
        <v>1012</v>
      </c>
      <c r="D19" s="503">
        <v>0</v>
      </c>
      <c r="E19" s="503">
        <v>2017</v>
      </c>
      <c r="F19" s="503"/>
      <c r="G19" s="503"/>
      <c r="H19" s="503">
        <v>313.56900000000002</v>
      </c>
      <c r="I19" s="503">
        <v>2022</v>
      </c>
      <c r="J19" s="864" t="s">
        <v>989</v>
      </c>
      <c r="K19" s="868"/>
      <c r="L19" s="865"/>
      <c r="M19" s="864" t="s">
        <v>1011</v>
      </c>
      <c r="N19" s="865"/>
      <c r="O19" s="501"/>
    </row>
    <row r="20" spans="1:15" s="502" customFormat="1" ht="63.75" customHeight="1" outlineLevel="1" x14ac:dyDescent="0.25">
      <c r="A20" s="866" t="s">
        <v>1018</v>
      </c>
      <c r="B20" s="867"/>
      <c r="C20" s="249" t="s">
        <v>1019</v>
      </c>
      <c r="D20" s="503">
        <v>0</v>
      </c>
      <c r="E20" s="503">
        <v>2017</v>
      </c>
      <c r="F20" s="503"/>
      <c r="G20" s="503"/>
      <c r="H20" s="503">
        <v>30</v>
      </c>
      <c r="I20" s="503">
        <v>2022</v>
      </c>
      <c r="J20" s="864" t="s">
        <v>1020</v>
      </c>
      <c r="K20" s="868"/>
      <c r="L20" s="865"/>
      <c r="M20" s="864" t="s">
        <v>1021</v>
      </c>
      <c r="N20" s="865"/>
      <c r="O20" s="501"/>
    </row>
    <row r="21" spans="1:15" s="502" customFormat="1" ht="51" customHeight="1" outlineLevel="1" x14ac:dyDescent="0.25">
      <c r="A21" s="866" t="s">
        <v>1022</v>
      </c>
      <c r="B21" s="867"/>
      <c r="C21" s="503" t="s">
        <v>1023</v>
      </c>
      <c r="D21" s="503">
        <v>0</v>
      </c>
      <c r="E21" s="503">
        <v>2017</v>
      </c>
      <c r="F21" s="503"/>
      <c r="G21" s="503"/>
      <c r="H21" s="503">
        <v>150000</v>
      </c>
      <c r="I21" s="503">
        <v>2022</v>
      </c>
      <c r="J21" s="864" t="s">
        <v>1024</v>
      </c>
      <c r="K21" s="868"/>
      <c r="L21" s="865"/>
      <c r="M21" s="864" t="s">
        <v>1025</v>
      </c>
      <c r="N21" s="865"/>
      <c r="O21" s="501"/>
    </row>
    <row r="23" spans="1:15" x14ac:dyDescent="0.2">
      <c r="A23" s="869" t="s">
        <v>596</v>
      </c>
      <c r="B23" s="870"/>
      <c r="C23" s="870"/>
      <c r="D23" s="870"/>
      <c r="E23" s="870"/>
      <c r="F23" s="870"/>
      <c r="G23" s="870"/>
      <c r="H23" s="870"/>
      <c r="I23" s="870"/>
      <c r="J23" s="870"/>
      <c r="K23" s="870"/>
      <c r="L23" s="870"/>
      <c r="M23" s="870"/>
      <c r="N23" s="871"/>
    </row>
    <row r="24" spans="1:15" x14ac:dyDescent="0.2">
      <c r="A24" s="872" t="str">
        <f>+'8.2_MP MA'!B8</f>
        <v>Componente 1. Modernización de Instrumentos de Gestión Patrimonial</v>
      </c>
      <c r="B24" s="873"/>
      <c r="C24" s="873"/>
      <c r="D24" s="873"/>
      <c r="E24" s="873"/>
      <c r="F24" s="873"/>
      <c r="G24" s="873"/>
      <c r="H24" s="873"/>
      <c r="I24" s="873"/>
      <c r="J24" s="873"/>
      <c r="K24" s="873"/>
      <c r="L24" s="873"/>
      <c r="M24" s="873"/>
      <c r="N24" s="874"/>
    </row>
    <row r="25" spans="1:15" x14ac:dyDescent="0.2">
      <c r="A25" s="875" t="str">
        <f>+'4_CC P-MA'!B7</f>
        <v>Sub-Componente I.b): Apoyo a la gestión de las Áreas Protegidas</v>
      </c>
      <c r="B25" s="876"/>
      <c r="C25" s="876"/>
      <c r="D25" s="876"/>
      <c r="E25" s="876"/>
      <c r="F25" s="876"/>
      <c r="G25" s="876"/>
      <c r="H25" s="876"/>
      <c r="I25" s="876"/>
      <c r="J25" s="876"/>
      <c r="K25" s="876"/>
      <c r="L25" s="876"/>
      <c r="M25" s="876"/>
      <c r="N25" s="876"/>
    </row>
    <row r="26" spans="1:15" ht="15" customHeight="1" x14ac:dyDescent="0.2">
      <c r="A26" s="877" t="s">
        <v>127</v>
      </c>
      <c r="B26" s="877" t="s">
        <v>261</v>
      </c>
      <c r="C26" s="877" t="s">
        <v>269</v>
      </c>
      <c r="D26" s="574" t="s">
        <v>272</v>
      </c>
      <c r="E26" s="877" t="s">
        <v>44</v>
      </c>
      <c r="F26" s="1543" t="s">
        <v>99</v>
      </c>
      <c r="G26" s="1543" t="s">
        <v>100</v>
      </c>
      <c r="H26" s="1543" t="s">
        <v>101</v>
      </c>
      <c r="I26" s="1543" t="s">
        <v>102</v>
      </c>
      <c r="J26" s="1543" t="s">
        <v>103</v>
      </c>
      <c r="K26" s="877" t="s">
        <v>270</v>
      </c>
      <c r="L26" s="877" t="s">
        <v>273</v>
      </c>
      <c r="M26" s="877"/>
      <c r="N26" s="1543" t="s">
        <v>242</v>
      </c>
      <c r="O26" s="192"/>
    </row>
    <row r="27" spans="1:15" ht="15" customHeight="1" x14ac:dyDescent="0.2">
      <c r="A27" s="877"/>
      <c r="B27" s="877"/>
      <c r="C27" s="877"/>
      <c r="D27" s="574" t="s">
        <v>752</v>
      </c>
      <c r="E27" s="877"/>
      <c r="F27" s="1544"/>
      <c r="G27" s="1544"/>
      <c r="H27" s="1544"/>
      <c r="I27" s="1544"/>
      <c r="J27" s="1544"/>
      <c r="K27" s="877"/>
      <c r="L27" s="877"/>
      <c r="M27" s="877"/>
      <c r="N27" s="1544"/>
      <c r="O27" s="192"/>
    </row>
    <row r="28" spans="1:15" ht="23.25" customHeight="1" x14ac:dyDescent="0.2">
      <c r="A28" s="250" t="str">
        <f>+'8.2_MP MA'!B10</f>
        <v>Producto 21: Planes de negocios realizados</v>
      </c>
      <c r="B28" s="338" t="s">
        <v>961</v>
      </c>
      <c r="C28" s="249"/>
      <c r="D28" s="336">
        <f>+'8.2_MP MA'!AE10</f>
        <v>544000</v>
      </c>
      <c r="E28" s="296">
        <v>0</v>
      </c>
      <c r="F28" s="296">
        <v>5</v>
      </c>
      <c r="G28" s="295">
        <v>10</v>
      </c>
      <c r="H28" s="295">
        <v>5</v>
      </c>
      <c r="I28" s="295"/>
      <c r="J28" s="295"/>
      <c r="K28" s="295">
        <f>SUM(F28:J28)</f>
        <v>20</v>
      </c>
      <c r="L28" s="1545" t="s">
        <v>849</v>
      </c>
      <c r="M28" s="1545"/>
      <c r="N28" s="576" t="s">
        <v>850</v>
      </c>
      <c r="O28" s="192"/>
    </row>
    <row r="29" spans="1:15" ht="60" customHeight="1" x14ac:dyDescent="0.2">
      <c r="A29" s="250" t="str">
        <f>+'8.2_MP MA'!B13</f>
        <v>Producto 22: Capacitación de emprendedores en habilidades empresariales y en la provisión de servicios vinculados a los parques intervenidos realizada.</v>
      </c>
      <c r="B29" s="338" t="s">
        <v>962</v>
      </c>
      <c r="C29" s="249"/>
      <c r="D29" s="336">
        <f>+'8.2_MP MA'!AE13</f>
        <v>780000</v>
      </c>
      <c r="E29" s="296">
        <v>0</v>
      </c>
      <c r="F29" s="296"/>
      <c r="G29" s="295">
        <v>6</v>
      </c>
      <c r="H29" s="295">
        <v>7</v>
      </c>
      <c r="I29" s="295">
        <v>2</v>
      </c>
      <c r="J29" s="295"/>
      <c r="K29" s="295">
        <f t="shared" ref="K29:K41" si="0">SUM(F29:J29)</f>
        <v>15</v>
      </c>
      <c r="L29" s="1545" t="s">
        <v>851</v>
      </c>
      <c r="M29" s="1545"/>
      <c r="N29" s="576" t="s">
        <v>852</v>
      </c>
      <c r="O29" s="192"/>
    </row>
    <row r="30" spans="1:15" ht="47.25" customHeight="1" x14ac:dyDescent="0.2">
      <c r="A30" s="250" t="str">
        <f>+'8.2_MP MA'!B16</f>
        <v xml:space="preserve">Producto 23: Micro-pequeñas y medianas empresas financiadas. </v>
      </c>
      <c r="B30" s="338" t="s">
        <v>963</v>
      </c>
      <c r="C30" s="249"/>
      <c r="D30" s="337">
        <f>+'8.2_MP MA'!AE16</f>
        <v>150000</v>
      </c>
      <c r="E30" s="296">
        <v>0</v>
      </c>
      <c r="F30" s="296"/>
      <c r="G30" s="295">
        <v>4</v>
      </c>
      <c r="H30" s="295">
        <v>4</v>
      </c>
      <c r="I30" s="295">
        <v>8</v>
      </c>
      <c r="J30" s="295"/>
      <c r="K30" s="295">
        <f t="shared" si="0"/>
        <v>16</v>
      </c>
      <c r="L30" s="1545" t="s">
        <v>853</v>
      </c>
      <c r="M30" s="1545"/>
      <c r="N30" s="576"/>
      <c r="O30" s="192"/>
    </row>
    <row r="31" spans="1:15" ht="41.25" customHeight="1" x14ac:dyDescent="0.2">
      <c r="A31" s="250" t="str">
        <f>+'8.2_MP MA'!B18</f>
        <v>Producto 24: Capacitación en temas ambientales para la comunidad vinculadas a actividades de turismo verde, realizada</v>
      </c>
      <c r="B31" s="338" t="s">
        <v>962</v>
      </c>
      <c r="C31" s="249"/>
      <c r="D31" s="337">
        <f>+'8.2_MP MA'!AE18</f>
        <v>200000</v>
      </c>
      <c r="E31" s="296">
        <v>0</v>
      </c>
      <c r="F31" s="296"/>
      <c r="G31" s="295">
        <v>1</v>
      </c>
      <c r="H31" s="295">
        <v>2</v>
      </c>
      <c r="I31" s="295">
        <v>1</v>
      </c>
      <c r="J31" s="295"/>
      <c r="K31" s="295">
        <f t="shared" si="0"/>
        <v>4</v>
      </c>
      <c r="L31" s="1545" t="s">
        <v>854</v>
      </c>
      <c r="M31" s="1545"/>
      <c r="N31" s="576"/>
      <c r="O31" s="192"/>
    </row>
    <row r="32" spans="1:15" ht="43.5" customHeight="1" x14ac:dyDescent="0.2">
      <c r="A32" s="250" t="str">
        <f>+'8.2_MP MA'!B20</f>
        <v xml:space="preserve">Producto 25: Estrategia de nuevas tecnologías para el monitoreo, control y vigilancia de los 4 AAPP, implementada </v>
      </c>
      <c r="B32" s="338" t="s">
        <v>964</v>
      </c>
      <c r="C32" s="249"/>
      <c r="D32" s="337">
        <f>+'8.2_MP MA'!AE20</f>
        <v>1200000</v>
      </c>
      <c r="E32" s="296">
        <v>0</v>
      </c>
      <c r="F32" s="296"/>
      <c r="G32" s="295">
        <v>1</v>
      </c>
      <c r="H32" s="295"/>
      <c r="I32" s="295"/>
      <c r="J32" s="295"/>
      <c r="K32" s="295">
        <f t="shared" si="0"/>
        <v>1</v>
      </c>
      <c r="L32" s="1545" t="s">
        <v>855</v>
      </c>
      <c r="M32" s="1545"/>
      <c r="N32" s="576" t="s">
        <v>856</v>
      </c>
      <c r="O32" s="192"/>
    </row>
    <row r="33" spans="1:15" ht="41.25" customHeight="1" x14ac:dyDescent="0.2">
      <c r="A33" s="250" t="str">
        <f>+'8.2_MP MA'!B22</f>
        <v>Producto 26: Proyecto de solución paisajística en la cima del volcán creado</v>
      </c>
      <c r="B33" s="338" t="s">
        <v>965</v>
      </c>
      <c r="C33" s="249"/>
      <c r="D33" s="337">
        <f>+'8.2_MP MA'!AE22</f>
        <v>1993400</v>
      </c>
      <c r="E33" s="296">
        <v>0</v>
      </c>
      <c r="F33" s="296"/>
      <c r="G33" s="295"/>
      <c r="H33" s="295">
        <v>1</v>
      </c>
      <c r="I33" s="295"/>
      <c r="J33" s="295"/>
      <c r="K33" s="295">
        <f t="shared" si="0"/>
        <v>1</v>
      </c>
      <c r="L33" s="1545" t="s">
        <v>857</v>
      </c>
      <c r="M33" s="1545"/>
      <c r="N33" s="576" t="s">
        <v>858</v>
      </c>
      <c r="O33" s="192"/>
    </row>
    <row r="34" spans="1:15" ht="60.75" customHeight="1" x14ac:dyDescent="0.2">
      <c r="A34" s="250" t="str">
        <f>+'8.2_MP MA'!B25</f>
        <v xml:space="preserve">Producto 27: Plataformas digitales para mejorar la coordinación y articulación de los proveedores de servicios en los parques, y para cobro en línea en las AAPP creadas </v>
      </c>
      <c r="B34" s="338" t="s">
        <v>966</v>
      </c>
      <c r="C34" s="249"/>
      <c r="D34" s="337">
        <f>+'8.2_MP MA'!AE25</f>
        <v>1132000</v>
      </c>
      <c r="E34" s="296">
        <v>0</v>
      </c>
      <c r="F34" s="296"/>
      <c r="G34" s="295">
        <v>1</v>
      </c>
      <c r="H34" s="295">
        <v>2</v>
      </c>
      <c r="I34" s="295">
        <v>2</v>
      </c>
      <c r="J34" s="295"/>
      <c r="K34" s="295">
        <f t="shared" si="0"/>
        <v>5</v>
      </c>
      <c r="L34" s="1545" t="s">
        <v>859</v>
      </c>
      <c r="M34" s="1545"/>
      <c r="N34" s="576"/>
      <c r="O34" s="192"/>
    </row>
    <row r="35" spans="1:15" ht="37.5" customHeight="1" x14ac:dyDescent="0.2">
      <c r="A35" s="250" t="str">
        <f>+'8.2_MP MA'!B30</f>
        <v>Producto 28: Plan comunicacional de las AAPP intervenidas diseñado e implementado</v>
      </c>
      <c r="B35" s="338" t="s">
        <v>967</v>
      </c>
      <c r="C35" s="249"/>
      <c r="D35" s="337">
        <f>+'8.2_MP MA'!AE30</f>
        <v>700000</v>
      </c>
      <c r="E35" s="296">
        <v>0</v>
      </c>
      <c r="F35" s="296"/>
      <c r="G35" s="295"/>
      <c r="H35" s="295">
        <v>1</v>
      </c>
      <c r="I35" s="295"/>
      <c r="J35" s="295"/>
      <c r="K35" s="295">
        <f t="shared" si="0"/>
        <v>1</v>
      </c>
      <c r="L35" s="1545" t="s">
        <v>860</v>
      </c>
      <c r="M35" s="1545"/>
      <c r="N35" s="577" t="s">
        <v>861</v>
      </c>
      <c r="O35" s="192"/>
    </row>
    <row r="36" spans="1:15" ht="36.75" customHeight="1" x14ac:dyDescent="0.2">
      <c r="A36" s="250" t="str">
        <f>+'8.2_MP MA'!B34</f>
        <v xml:space="preserve">Producto 29: Estudios para cumplir las recomendaciones de la UNESCO elaborados  </v>
      </c>
      <c r="B36" s="338" t="s">
        <v>968</v>
      </c>
      <c r="C36" s="249"/>
      <c r="D36" s="245">
        <f>+'8.2_MP MA'!AE34</f>
        <v>1000000</v>
      </c>
      <c r="E36" s="296">
        <v>0</v>
      </c>
      <c r="F36" s="296">
        <v>2</v>
      </c>
      <c r="G36" s="295">
        <v>2</v>
      </c>
      <c r="H36" s="295">
        <v>1</v>
      </c>
      <c r="I36" s="295">
        <v>1</v>
      </c>
      <c r="J36" s="295"/>
      <c r="K36" s="295">
        <f t="shared" si="0"/>
        <v>6</v>
      </c>
      <c r="L36" s="1545" t="s">
        <v>862</v>
      </c>
      <c r="M36" s="1545"/>
      <c r="N36" s="576"/>
      <c r="O36" s="192"/>
    </row>
    <row r="37" spans="1:15" ht="39" customHeight="1" x14ac:dyDescent="0.2">
      <c r="A37" s="250" t="str">
        <f>+'8.2_MP MA'!B38</f>
        <v>Producto 30: Plan de Bioseguridad para las AAPP, diseñado e implementado</v>
      </c>
      <c r="B37" s="338" t="s">
        <v>967</v>
      </c>
      <c r="C37" s="249"/>
      <c r="D37" s="245">
        <f>+'8.2_MP MA'!AE38</f>
        <v>300000</v>
      </c>
      <c r="E37" s="296">
        <v>0</v>
      </c>
      <c r="F37" s="296">
        <v>1</v>
      </c>
      <c r="G37" s="295"/>
      <c r="H37" s="295"/>
      <c r="I37" s="295"/>
      <c r="J37" s="295"/>
      <c r="K37" s="295">
        <f t="shared" si="0"/>
        <v>1</v>
      </c>
      <c r="L37" s="1545" t="s">
        <v>863</v>
      </c>
      <c r="M37" s="1545"/>
      <c r="N37" s="577" t="s">
        <v>864</v>
      </c>
      <c r="O37" s="192"/>
    </row>
    <row r="38" spans="1:15" ht="15" customHeight="1" x14ac:dyDescent="0.2">
      <c r="A38" s="833" t="str">
        <f>+'8.2_MP MA'!B40</f>
        <v>Componente 3. Conservación y Valorización de Bienes Naturales</v>
      </c>
      <c r="B38" s="833"/>
      <c r="C38" s="833"/>
      <c r="D38" s="833"/>
      <c r="E38" s="833"/>
      <c r="F38" s="833"/>
      <c r="G38" s="833"/>
      <c r="H38" s="833"/>
      <c r="I38" s="833"/>
      <c r="J38" s="833"/>
      <c r="K38" s="833"/>
      <c r="L38" s="1546"/>
      <c r="M38" s="1547"/>
      <c r="N38" s="833"/>
      <c r="O38" s="192"/>
    </row>
    <row r="39" spans="1:15" ht="33" customHeight="1" x14ac:dyDescent="0.2">
      <c r="A39" s="250" t="str">
        <f>+'8.2_MP MA'!B41</f>
        <v>Producto 31: Parque Nacional Coiba rehabilitado para preservación completado</v>
      </c>
      <c r="B39" s="338" t="s">
        <v>1719</v>
      </c>
      <c r="C39" s="249"/>
      <c r="D39" s="245">
        <f>+'8.2_MP MA'!AE41</f>
        <v>27500000</v>
      </c>
      <c r="E39" s="296">
        <v>0</v>
      </c>
      <c r="F39" s="296"/>
      <c r="G39" s="295"/>
      <c r="H39" s="295">
        <v>1</v>
      </c>
      <c r="I39" s="295"/>
      <c r="J39" s="295"/>
      <c r="K39" s="295">
        <f t="shared" si="0"/>
        <v>1</v>
      </c>
      <c r="L39" s="1545" t="s">
        <v>865</v>
      </c>
      <c r="M39" s="1545"/>
      <c r="N39" s="576" t="s">
        <v>866</v>
      </c>
      <c r="O39" s="192"/>
    </row>
    <row r="40" spans="1:15" ht="40.5" customHeight="1" x14ac:dyDescent="0.2">
      <c r="A40" s="250" t="str">
        <f>+'8.2_MP MA'!B77</f>
        <v xml:space="preserve">Producto 32: Parque Nacional  San Lorenzo  rehabilitado para preservacion completado </v>
      </c>
      <c r="B40" s="338" t="s">
        <v>1719</v>
      </c>
      <c r="C40" s="249"/>
      <c r="D40" s="245">
        <f>+'8.2_MP MA'!AE77</f>
        <v>20800600</v>
      </c>
      <c r="E40" s="296">
        <v>0</v>
      </c>
      <c r="F40" s="296"/>
      <c r="G40" s="295"/>
      <c r="H40" s="295"/>
      <c r="I40" s="295"/>
      <c r="J40" s="295">
        <f>+'8.2_MP MA'!K77</f>
        <v>1</v>
      </c>
      <c r="K40" s="295">
        <f t="shared" si="0"/>
        <v>1</v>
      </c>
      <c r="L40" s="1545" t="s">
        <v>865</v>
      </c>
      <c r="M40" s="1545"/>
      <c r="N40" s="576" t="s">
        <v>867</v>
      </c>
      <c r="O40" s="192"/>
    </row>
    <row r="41" spans="1:15" ht="33" customHeight="1" x14ac:dyDescent="0.2">
      <c r="A41" s="250" t="str">
        <f>+'8.2_MP MA'!B125</f>
        <v>Producto 33: Parque Nacional  Volcan Barú rehabilitado para preservacion completado</v>
      </c>
      <c r="B41" s="338" t="s">
        <v>1719</v>
      </c>
      <c r="C41" s="249"/>
      <c r="D41" s="245">
        <f>+'8.2_MP MA'!AE125</f>
        <v>2100000</v>
      </c>
      <c r="E41" s="296">
        <v>0</v>
      </c>
      <c r="F41" s="296"/>
      <c r="G41" s="295">
        <v>1</v>
      </c>
      <c r="H41" s="295"/>
      <c r="I41" s="295"/>
      <c r="J41" s="295"/>
      <c r="K41" s="295">
        <f t="shared" si="0"/>
        <v>1</v>
      </c>
      <c r="L41" s="1545" t="s">
        <v>865</v>
      </c>
      <c r="M41" s="1545"/>
      <c r="N41" s="576" t="s">
        <v>868</v>
      </c>
      <c r="O41" s="192"/>
    </row>
    <row r="42" spans="1:15" ht="17.25" customHeight="1" x14ac:dyDescent="0.2">
      <c r="A42" s="504"/>
      <c r="B42" s="505"/>
      <c r="C42" s="506"/>
      <c r="D42" s="507"/>
      <c r="E42" s="508"/>
      <c r="F42" s="508"/>
      <c r="G42" s="508"/>
      <c r="H42" s="509"/>
      <c r="I42" s="509"/>
      <c r="J42" s="509"/>
      <c r="K42" s="509"/>
      <c r="L42" s="509"/>
      <c r="N42" s="578"/>
    </row>
    <row r="43" spans="1:15" ht="17.25" customHeight="1" x14ac:dyDescent="0.2">
      <c r="A43" s="504"/>
      <c r="B43" s="505"/>
      <c r="C43" s="506"/>
      <c r="D43" s="507"/>
      <c r="E43" s="508"/>
      <c r="F43" s="508"/>
      <c r="G43" s="508"/>
      <c r="H43" s="509"/>
      <c r="I43" s="509"/>
      <c r="J43" s="509"/>
      <c r="K43" s="509"/>
      <c r="L43" s="509"/>
      <c r="N43" s="578"/>
    </row>
    <row r="44" spans="1:15" x14ac:dyDescent="0.2">
      <c r="A44" s="192" t="s">
        <v>1028</v>
      </c>
    </row>
    <row r="45" spans="1:15" x14ac:dyDescent="0.2">
      <c r="A45" s="192" t="s">
        <v>996</v>
      </c>
    </row>
    <row r="46" spans="1:15" x14ac:dyDescent="0.2">
      <c r="A46" s="192" t="s">
        <v>999</v>
      </c>
    </row>
    <row r="47" spans="1:15" ht="11.25" customHeight="1" x14ac:dyDescent="0.2">
      <c r="A47" s="863" t="s">
        <v>1014</v>
      </c>
      <c r="B47" s="863"/>
      <c r="C47" s="863"/>
      <c r="D47" s="863"/>
      <c r="E47" s="863"/>
      <c r="F47" s="863"/>
      <c r="G47" s="863"/>
      <c r="H47" s="863"/>
      <c r="I47" s="863"/>
      <c r="J47" s="863"/>
      <c r="K47" s="863"/>
      <c r="L47" s="863"/>
      <c r="M47" s="863"/>
      <c r="N47" s="863"/>
    </row>
    <row r="48" spans="1:15" ht="13.5" customHeight="1" x14ac:dyDescent="0.2">
      <c r="A48" s="863"/>
      <c r="B48" s="863"/>
      <c r="C48" s="863"/>
      <c r="D48" s="863"/>
      <c r="E48" s="863"/>
      <c r="F48" s="863"/>
      <c r="G48" s="863"/>
      <c r="H48" s="863"/>
      <c r="I48" s="863"/>
      <c r="J48" s="863"/>
      <c r="K48" s="863"/>
      <c r="L48" s="863"/>
      <c r="M48" s="863"/>
      <c r="N48" s="863"/>
    </row>
    <row r="49" spans="1:1" x14ac:dyDescent="0.2">
      <c r="A49" s="192" t="s">
        <v>1026</v>
      </c>
    </row>
  </sheetData>
  <mergeCells count="81">
    <mergeCell ref="L38:M38"/>
    <mergeCell ref="L39:M39"/>
    <mergeCell ref="L40:M40"/>
    <mergeCell ref="L41:M41"/>
    <mergeCell ref="L37:M37"/>
    <mergeCell ref="F26:F27"/>
    <mergeCell ref="G26:G27"/>
    <mergeCell ref="H26:H27"/>
    <mergeCell ref="I26:I27"/>
    <mergeCell ref="J26:J27"/>
    <mergeCell ref="L32:M32"/>
    <mergeCell ref="L33:M33"/>
    <mergeCell ref="L34:M34"/>
    <mergeCell ref="L35:M35"/>
    <mergeCell ref="L36:M36"/>
    <mergeCell ref="N26:N27"/>
    <mergeCell ref="L26:M27"/>
    <mergeCell ref="L28:M28"/>
    <mergeCell ref="L29:M29"/>
    <mergeCell ref="L30:M30"/>
    <mergeCell ref="L31:M31"/>
    <mergeCell ref="K26:K27"/>
    <mergeCell ref="A11:B11"/>
    <mergeCell ref="J11:L11"/>
    <mergeCell ref="A21:B21"/>
    <mergeCell ref="J21:L21"/>
    <mergeCell ref="A12:N12"/>
    <mergeCell ref="A13:B14"/>
    <mergeCell ref="C13:C14"/>
    <mergeCell ref="M11:N11"/>
    <mergeCell ref="D13:E13"/>
    <mergeCell ref="F13:G13"/>
    <mergeCell ref="H13:I13"/>
    <mergeCell ref="J13:L14"/>
    <mergeCell ref="M13:N14"/>
    <mergeCell ref="J10:L10"/>
    <mergeCell ref="M8:N9"/>
    <mergeCell ref="M10:N10"/>
    <mergeCell ref="A8:B9"/>
    <mergeCell ref="C8:C9"/>
    <mergeCell ref="A10:B10"/>
    <mergeCell ref="A7:N7"/>
    <mergeCell ref="A6:N6"/>
    <mergeCell ref="D8:E8"/>
    <mergeCell ref="F8:G8"/>
    <mergeCell ref="H8:I8"/>
    <mergeCell ref="J8:L9"/>
    <mergeCell ref="A1:N1"/>
    <mergeCell ref="A2:B2"/>
    <mergeCell ref="A3:B3"/>
    <mergeCell ref="A4:B4"/>
    <mergeCell ref="C2:N2"/>
    <mergeCell ref="C3:N3"/>
    <mergeCell ref="C4:N4"/>
    <mergeCell ref="A15:B15"/>
    <mergeCell ref="J15:L15"/>
    <mergeCell ref="M15:N15"/>
    <mergeCell ref="A16:B16"/>
    <mergeCell ref="J16:L16"/>
    <mergeCell ref="M16:N16"/>
    <mergeCell ref="A17:B17"/>
    <mergeCell ref="J17:L17"/>
    <mergeCell ref="M17:N17"/>
    <mergeCell ref="A18:B18"/>
    <mergeCell ref="J18:L18"/>
    <mergeCell ref="M18:N18"/>
    <mergeCell ref="A47:N48"/>
    <mergeCell ref="M21:N21"/>
    <mergeCell ref="A19:B19"/>
    <mergeCell ref="J19:L19"/>
    <mergeCell ref="M19:N19"/>
    <mergeCell ref="A20:B20"/>
    <mergeCell ref="J20:L20"/>
    <mergeCell ref="M20:N20"/>
    <mergeCell ref="A23:N23"/>
    <mergeCell ref="A24:N24"/>
    <mergeCell ref="A25:N25"/>
    <mergeCell ref="A26:A27"/>
    <mergeCell ref="B26:B27"/>
    <mergeCell ref="C26:C27"/>
    <mergeCell ref="E26:E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61"/>
  <sheetViews>
    <sheetView showGridLines="0" zoomScaleNormal="100" zoomScaleSheetLayoutView="100" workbookViewId="0"/>
  </sheetViews>
  <sheetFormatPr baseColWidth="10" defaultRowHeight="15" x14ac:dyDescent="0.25"/>
  <cols>
    <col min="14" max="14" width="11.28515625" customWidth="1"/>
  </cols>
  <sheetData>
    <row r="1" spans="1:1" x14ac:dyDescent="0.25">
      <c r="A1" s="343" t="s">
        <v>1034</v>
      </c>
    </row>
    <row r="28" spans="1:1" ht="14.25" customHeight="1" x14ac:dyDescent="0.25">
      <c r="A28" s="288"/>
    </row>
    <row r="61" spans="1:1" x14ac:dyDescent="0.25">
      <c r="A61" s="288"/>
    </row>
  </sheetData>
  <pageMargins left="0.25" right="0.25" top="0.75" bottom="0.75" header="0.3" footer="0.3"/>
  <pageSetup paperSize="120" orientation="landscape" r:id="rId1"/>
  <drawing r:id="rId2"/>
  <legacyDrawing r:id="rId3"/>
  <oleObjects>
    <mc:AlternateContent xmlns:mc="http://schemas.openxmlformats.org/markup-compatibility/2006">
      <mc:Choice Requires="x14">
        <oleObject progId="Visio.Drawing.15" shapeId="47112" r:id="rId4">
          <objectPr defaultSize="0" autoPict="0" r:id="rId5">
            <anchor moveWithCells="1">
              <from>
                <xdr:col>0</xdr:col>
                <xdr:colOff>66675</xdr:colOff>
                <xdr:row>1</xdr:row>
                <xdr:rowOff>66675</xdr:rowOff>
              </from>
              <to>
                <xdr:col>15</xdr:col>
                <xdr:colOff>704850</xdr:colOff>
                <xdr:row>29</xdr:row>
                <xdr:rowOff>85725</xdr:rowOff>
              </to>
            </anchor>
          </objectPr>
        </oleObject>
      </mc:Choice>
      <mc:Fallback>
        <oleObject progId="Visio.Drawing.15" shapeId="47112"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showGridLines="0" workbookViewId="0">
      <selection activeCell="A2" sqref="A2"/>
    </sheetView>
  </sheetViews>
  <sheetFormatPr baseColWidth="10" defaultRowHeight="15" x14ac:dyDescent="0.25"/>
  <sheetData>
    <row r="1" spans="1:1" x14ac:dyDescent="0.25">
      <c r="A1" s="74" t="s">
        <v>1035</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38913" r:id="rId4">
          <objectPr defaultSize="0" autoPict="0" r:id="rId5">
            <anchor moveWithCells="1" sizeWithCells="1">
              <from>
                <xdr:col>0</xdr:col>
                <xdr:colOff>285750</xdr:colOff>
                <xdr:row>3</xdr:row>
                <xdr:rowOff>161925</xdr:rowOff>
              </from>
              <to>
                <xdr:col>6</xdr:col>
                <xdr:colOff>495300</xdr:colOff>
                <xdr:row>20</xdr:row>
                <xdr:rowOff>152400</xdr:rowOff>
              </to>
            </anchor>
          </objectPr>
        </oleObject>
      </mc:Choice>
      <mc:Fallback>
        <oleObject progId="Visio.Drawing.15" shapeId="3891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zoomScaleNormal="100" workbookViewId="0">
      <selection activeCell="F23" sqref="F23:F25"/>
    </sheetView>
  </sheetViews>
  <sheetFormatPr baseColWidth="10" defaultRowHeight="15" x14ac:dyDescent="0.25"/>
  <cols>
    <col min="1" max="1" width="7.140625" customWidth="1"/>
    <col min="2" max="2" width="65.7109375" customWidth="1"/>
    <col min="3" max="5" width="10.5703125" customWidth="1"/>
    <col min="6" max="6" width="7.140625" style="289" customWidth="1"/>
  </cols>
  <sheetData>
    <row r="1" spans="1:6" ht="7.5" customHeight="1" x14ac:dyDescent="0.25"/>
    <row r="2" spans="1:6" ht="19.5" customHeight="1" x14ac:dyDescent="0.25">
      <c r="A2" s="896" t="s">
        <v>1036</v>
      </c>
      <c r="B2" s="896"/>
      <c r="C2" s="896"/>
      <c r="D2" s="896"/>
      <c r="E2" s="896"/>
      <c r="F2" s="896"/>
    </row>
    <row r="3" spans="1:6" ht="8.25" customHeight="1" x14ac:dyDescent="0.25"/>
    <row r="4" spans="1:6" x14ac:dyDescent="0.25">
      <c r="A4" s="243" t="s">
        <v>27</v>
      </c>
      <c r="B4" s="244" t="s">
        <v>594</v>
      </c>
      <c r="C4" s="243" t="s">
        <v>13</v>
      </c>
      <c r="D4" s="243" t="s">
        <v>566</v>
      </c>
      <c r="E4" s="243" t="s">
        <v>104</v>
      </c>
      <c r="F4" s="290" t="s">
        <v>652</v>
      </c>
    </row>
    <row r="5" spans="1:6" s="242" customFormat="1" x14ac:dyDescent="0.25">
      <c r="A5" s="246"/>
      <c r="B5" s="247" t="str">
        <f>+'8.2_MP MA'!B7</f>
        <v>Proyecto de Apoyo para la Conservación y Gestión del Patrimonio Cultural y Natural (PN-L1146)</v>
      </c>
      <c r="C5" s="248">
        <f>+'8.2_MP MA'!AC7</f>
        <v>62000000</v>
      </c>
      <c r="D5" s="248">
        <f>+'8.2_MP MA'!AD7</f>
        <v>5000000</v>
      </c>
      <c r="E5" s="248">
        <f>+'8.2_MP MA'!AE7</f>
        <v>67000000</v>
      </c>
      <c r="F5" s="291">
        <f>+F6+F18+F22+F26</f>
        <v>1.0702936928261917</v>
      </c>
    </row>
    <row r="6" spans="1:6" x14ac:dyDescent="0.25">
      <c r="A6" s="233" t="str">
        <f>+'8.2_MP MA'!A8</f>
        <v>1</v>
      </c>
      <c r="B6" s="234" t="str">
        <f>+'8.2_MP MA'!B8</f>
        <v>Componente 1. Modernización de Instrumentos de Gestión Patrimonial</v>
      </c>
      <c r="C6" s="235">
        <f>+'8.2_MP MA'!AC8</f>
        <v>7999400</v>
      </c>
      <c r="D6" s="235">
        <f>+'8.2_MP MA'!AD8</f>
        <v>0</v>
      </c>
      <c r="E6" s="235">
        <f>+'8.2_MP MA'!AE8</f>
        <v>7999400</v>
      </c>
      <c r="F6" s="292">
        <f>+C6/C5</f>
        <v>0.12902258064516128</v>
      </c>
    </row>
    <row r="7" spans="1:6" ht="16.5" customHeight="1" x14ac:dyDescent="0.25">
      <c r="A7" s="236" t="str">
        <f>+'8.2_MP MA'!A9</f>
        <v>1.2</v>
      </c>
      <c r="B7" s="237" t="str">
        <f>+'8.2_MP MA'!B9</f>
        <v>Sub-Componente I.b): Apoyo a la gestión de las Áreas Protegidas</v>
      </c>
      <c r="C7" s="238">
        <f>+'8.2_MP MA'!AC9</f>
        <v>7999400</v>
      </c>
      <c r="D7" s="238">
        <f>+'8.2_MP MA'!AD9</f>
        <v>0</v>
      </c>
      <c r="E7" s="238">
        <f>+'8.2_MP MA'!AE9</f>
        <v>7999400</v>
      </c>
      <c r="F7" s="293">
        <f>+E7/E5</f>
        <v>0.11939402985074626</v>
      </c>
    </row>
    <row r="8" spans="1:6" s="106" customFormat="1" ht="18.75" customHeight="1" x14ac:dyDescent="0.25">
      <c r="A8" s="239" t="str">
        <f>+'8.2_MP MA'!A10</f>
        <v>1.2.1</v>
      </c>
      <c r="B8" s="334" t="str">
        <f>+'8.2_MP MA'!B10</f>
        <v>Producto 21: Planes de negocios realizados</v>
      </c>
      <c r="C8" s="241">
        <f>+'8.2_MP MA'!AC10</f>
        <v>544000</v>
      </c>
      <c r="D8" s="241">
        <f>+'8.2_MP MA'!AD10</f>
        <v>0</v>
      </c>
      <c r="E8" s="241">
        <f>+'8.2_MP MA'!AE10</f>
        <v>544000</v>
      </c>
      <c r="F8" s="1542">
        <f>+E8/$E$5</f>
        <v>8.1194029850746273E-3</v>
      </c>
    </row>
    <row r="9" spans="1:6" s="106" customFormat="1" ht="28.5" customHeight="1" x14ac:dyDescent="0.25">
      <c r="A9" s="239" t="str">
        <f>+'8.2_MP MA'!A13</f>
        <v>1.2.2</v>
      </c>
      <c r="B9" s="334" t="str">
        <f>+'8.2_MP MA'!B13</f>
        <v>Producto 22: Capacitación de emprendedores en habilidades empresariales y en la provisión de servicios vinculados a los parques intervenidos realizada.</v>
      </c>
      <c r="C9" s="241">
        <f>+'8.2_MP MA'!AC13</f>
        <v>780000</v>
      </c>
      <c r="D9" s="241">
        <f>+'8.2_MP MA'!AD13</f>
        <v>0</v>
      </c>
      <c r="E9" s="241">
        <f>+'8.2_MP MA'!AE13</f>
        <v>780000</v>
      </c>
      <c r="F9" s="1542">
        <f t="shared" ref="F9:F17" si="0">+E9/$E$5</f>
        <v>1.1641791044776119E-2</v>
      </c>
    </row>
    <row r="10" spans="1:6" s="280" customFormat="1" ht="21.75" customHeight="1" x14ac:dyDescent="0.25">
      <c r="A10" s="239" t="str">
        <f>+'8.2_MP MA'!A16</f>
        <v>1.2.3</v>
      </c>
      <c r="B10" s="334" t="str">
        <f>+'8.2_MP MA'!B16</f>
        <v xml:space="preserve">Producto 23: Micro-pequeñas y medianas empresas financiadas. </v>
      </c>
      <c r="C10" s="241">
        <f>+'8.2_MP MA'!AC16</f>
        <v>150000</v>
      </c>
      <c r="D10" s="241">
        <f>+'8.2_MP MA'!AD16</f>
        <v>0</v>
      </c>
      <c r="E10" s="241">
        <f>+'8.2_MP MA'!AE16</f>
        <v>150000</v>
      </c>
      <c r="F10" s="1542">
        <f t="shared" si="0"/>
        <v>2.2388059701492539E-3</v>
      </c>
    </row>
    <row r="11" spans="1:6" s="280" customFormat="1" ht="22.5" x14ac:dyDescent="0.25">
      <c r="A11" s="239" t="str">
        <f>+'8.2_MP MA'!A18</f>
        <v>1.2.4</v>
      </c>
      <c r="B11" s="334" t="str">
        <f>+'8.2_MP MA'!B18</f>
        <v>Producto 24: Capacitación en temas ambientales para la comunidad vinculadas a actividades de turismo verde, realizada</v>
      </c>
      <c r="C11" s="241">
        <f>+'8.2_MP MA'!AC18</f>
        <v>200000</v>
      </c>
      <c r="D11" s="241">
        <f>+'8.2_MP MA'!AD18</f>
        <v>0</v>
      </c>
      <c r="E11" s="241">
        <f>+'8.2_MP MA'!AE18</f>
        <v>200000</v>
      </c>
      <c r="F11" s="1542">
        <f t="shared" si="0"/>
        <v>2.9850746268656717E-3</v>
      </c>
    </row>
    <row r="12" spans="1:6" s="280" customFormat="1" ht="22.5" x14ac:dyDescent="0.25">
      <c r="A12" s="239" t="str">
        <f>+'8.2_MP MA'!A20</f>
        <v>1.2.5</v>
      </c>
      <c r="B12" s="334" t="str">
        <f>+'8.2_MP MA'!B20</f>
        <v xml:space="preserve">Producto 25: Estrategia de nuevas tecnologías para el monitoreo, control y vigilancia de los 4 AAPP, implementada </v>
      </c>
      <c r="C12" s="241">
        <f>+'8.2_MP MA'!AC20</f>
        <v>1200000</v>
      </c>
      <c r="D12" s="241">
        <f>+'8.2_MP MA'!AD20</f>
        <v>0</v>
      </c>
      <c r="E12" s="241">
        <f>+'8.2_MP MA'!AE20</f>
        <v>1200000</v>
      </c>
      <c r="F12" s="1542">
        <f t="shared" si="0"/>
        <v>1.7910447761194031E-2</v>
      </c>
    </row>
    <row r="13" spans="1:6" s="280" customFormat="1" x14ac:dyDescent="0.25">
      <c r="A13" s="239" t="str">
        <f>+'8.2_MP MA'!A22</f>
        <v>1.2.6</v>
      </c>
      <c r="B13" s="334" t="str">
        <f>+'8.2_MP MA'!B22</f>
        <v>Producto 26: Proyecto de solución paisajística en la cima del volcán creado</v>
      </c>
      <c r="C13" s="241">
        <f>+'8.2_MP MA'!AC22</f>
        <v>1993400</v>
      </c>
      <c r="D13" s="241">
        <f>+'8.2_MP MA'!AD22</f>
        <v>0</v>
      </c>
      <c r="E13" s="241">
        <f>+'8.2_MP MA'!AE22</f>
        <v>1993400</v>
      </c>
      <c r="F13" s="1542">
        <f t="shared" si="0"/>
        <v>2.9752238805970149E-2</v>
      </c>
    </row>
    <row r="14" spans="1:6" s="280" customFormat="1" ht="22.5" x14ac:dyDescent="0.25">
      <c r="A14" s="239" t="str">
        <f>+'8.2_MP MA'!A25</f>
        <v>1.2.7</v>
      </c>
      <c r="B14" s="334" t="str">
        <f>+'8.2_MP MA'!B25</f>
        <v xml:space="preserve">Producto 27: Plataformas digitales para mejorar la coordinación y articulación de los proveedores de servicios en los parques, y para cobro en línea en las AAPP creadas </v>
      </c>
      <c r="C14" s="241">
        <f>+'8.2_MP MA'!AC25</f>
        <v>1132000</v>
      </c>
      <c r="D14" s="241">
        <f>+'8.2_MP MA'!AD25</f>
        <v>0</v>
      </c>
      <c r="E14" s="241">
        <f>+'8.2_MP MA'!AE25</f>
        <v>1132000</v>
      </c>
      <c r="F14" s="1542">
        <f t="shared" si="0"/>
        <v>1.6895522388059702E-2</v>
      </c>
    </row>
    <row r="15" spans="1:6" s="280" customFormat="1" x14ac:dyDescent="0.25">
      <c r="A15" s="239" t="str">
        <f>+'8.2_MP MA'!A30</f>
        <v>1.2.8</v>
      </c>
      <c r="B15" s="334" t="str">
        <f>+'8.2_MP MA'!B30</f>
        <v>Producto 28: Plan comunicacional de las AAPP intervenidas diseñado e implementado</v>
      </c>
      <c r="C15" s="241">
        <f>+'8.2_MP MA'!AC30</f>
        <v>700000</v>
      </c>
      <c r="D15" s="241">
        <f>+'8.2_MP MA'!AD30</f>
        <v>0</v>
      </c>
      <c r="E15" s="241">
        <f>+'8.2_MP MA'!AE30</f>
        <v>700000</v>
      </c>
      <c r="F15" s="1542">
        <f t="shared" si="0"/>
        <v>1.0447761194029851E-2</v>
      </c>
    </row>
    <row r="16" spans="1:6" s="280" customFormat="1" x14ac:dyDescent="0.25">
      <c r="A16" s="239" t="str">
        <f>+'8.2_MP MA'!A34</f>
        <v>1.2.9</v>
      </c>
      <c r="B16" s="294" t="str">
        <f>+'8.2_MP MA'!B34</f>
        <v xml:space="preserve">Producto 29: Estudios para cumplir las recomendaciones de la UNESCO elaborados  </v>
      </c>
      <c r="C16" s="241">
        <f>+'8.2_MP MA'!AC34</f>
        <v>1000000</v>
      </c>
      <c r="D16" s="241">
        <f>+'8.2_MP MA'!AD34</f>
        <v>0</v>
      </c>
      <c r="E16" s="241">
        <f>+'8.2_MP MA'!AE34</f>
        <v>1000000</v>
      </c>
      <c r="F16" s="1542">
        <f t="shared" si="0"/>
        <v>1.4925373134328358E-2</v>
      </c>
    </row>
    <row r="17" spans="1:6" s="280" customFormat="1" x14ac:dyDescent="0.25">
      <c r="A17" s="239" t="str">
        <f>+'8.2_MP MA'!A38</f>
        <v>1.2.10</v>
      </c>
      <c r="B17" s="294" t="str">
        <f>+'8.2_MP MA'!B38</f>
        <v>Producto 30: Plan de Bioseguridad para las AAPP, diseñado e implementado</v>
      </c>
      <c r="C17" s="241">
        <f>+'8.2_MP MA'!AC38</f>
        <v>300000</v>
      </c>
      <c r="D17" s="241">
        <f>+'8.2_MP MA'!AD38</f>
        <v>0</v>
      </c>
      <c r="E17" s="241">
        <f>+'8.2_MP MA'!AE38</f>
        <v>300000</v>
      </c>
      <c r="F17" s="1542">
        <f t="shared" si="0"/>
        <v>4.4776119402985077E-3</v>
      </c>
    </row>
    <row r="18" spans="1:6" x14ac:dyDescent="0.25">
      <c r="A18" s="233" t="str">
        <f>+'8.2_MP MA'!A40</f>
        <v>3</v>
      </c>
      <c r="B18" s="277" t="str">
        <f>+'8.2_MP MA'!B40</f>
        <v>Componente 3. Conservación y Valorización de Bienes Naturales</v>
      </c>
      <c r="C18" s="235">
        <f>+'8.2_MP MA'!AC40</f>
        <v>50400600</v>
      </c>
      <c r="D18" s="235">
        <f>+'8.2_MP MA'!AD40</f>
        <v>0</v>
      </c>
      <c r="E18" s="235">
        <f>+'8.2_MP MA'!AE40</f>
        <v>50400600</v>
      </c>
      <c r="F18" s="335">
        <f>+C18/C5</f>
        <v>0.81291290322580645</v>
      </c>
    </row>
    <row r="19" spans="1:6" s="280" customFormat="1" x14ac:dyDescent="0.25">
      <c r="A19" s="239" t="str">
        <f>+'8.2_MP MA'!A41</f>
        <v>3.1</v>
      </c>
      <c r="B19" s="333" t="str">
        <f>+'8.2_MP MA'!B41</f>
        <v>Producto 31: Parque Nacional Coiba rehabilitado para preservación completado</v>
      </c>
      <c r="C19" s="241">
        <f>+'8.2_MP MA'!AC41</f>
        <v>27500000</v>
      </c>
      <c r="D19" s="241">
        <f>+'8.2_MP MA'!AD41</f>
        <v>0</v>
      </c>
      <c r="E19" s="241">
        <f>+'8.2_MP MA'!AE41</f>
        <v>27500000</v>
      </c>
      <c r="F19" s="1542">
        <f t="shared" ref="F19:F25" si="1">+E19/$E$5</f>
        <v>0.41044776119402987</v>
      </c>
    </row>
    <row r="20" spans="1:6" s="280" customFormat="1" x14ac:dyDescent="0.25">
      <c r="A20" s="239" t="str">
        <f>+'8.2_MP MA'!A77</f>
        <v>3.2</v>
      </c>
      <c r="B20" s="333" t="str">
        <f>+'8.2_MP MA'!B77</f>
        <v xml:space="preserve">Producto 32: Parque Nacional  San Lorenzo  rehabilitado para preservacion completado </v>
      </c>
      <c r="C20" s="241">
        <f>+'8.2_MP MA'!AC77</f>
        <v>20800600</v>
      </c>
      <c r="D20" s="241">
        <f>+'8.2_MP MA'!AD77</f>
        <v>0</v>
      </c>
      <c r="E20" s="241">
        <f>+'8.2_MP MA'!AE77</f>
        <v>20800600</v>
      </c>
      <c r="F20" s="1542">
        <f t="shared" si="1"/>
        <v>0.31045671641791045</v>
      </c>
    </row>
    <row r="21" spans="1:6" s="280" customFormat="1" x14ac:dyDescent="0.25">
      <c r="A21" s="239" t="str">
        <f>+'8.2_MP MA'!A125</f>
        <v>3.3</v>
      </c>
      <c r="B21" s="333" t="str">
        <f>+'8.2_MP MA'!B125</f>
        <v>Producto 33: Parque Nacional  Volcan Barú rehabilitado para preservacion completado</v>
      </c>
      <c r="C21" s="241">
        <f>+'8.2_MP MA'!AC125</f>
        <v>2100000</v>
      </c>
      <c r="D21" s="241">
        <f>+'8.2_MP MA'!AD125</f>
        <v>0</v>
      </c>
      <c r="E21" s="241">
        <f>+'8.2_MP MA'!AE125</f>
        <v>2100000</v>
      </c>
      <c r="F21" s="1542">
        <f t="shared" si="1"/>
        <v>3.134328358208955E-2</v>
      </c>
    </row>
    <row r="22" spans="1:6" x14ac:dyDescent="0.25">
      <c r="A22" s="233" t="str">
        <f>+'8.2_MP MA'!A161</f>
        <v>4</v>
      </c>
      <c r="B22" s="234" t="str">
        <f>+'8.2_MP MA'!B161</f>
        <v>Administración del Proyecto - Mi Ambiente</v>
      </c>
      <c r="C22" s="235">
        <f>+'8.2_MP MA'!AC161</f>
        <v>2000000</v>
      </c>
      <c r="D22" s="235">
        <f>+'8.2_MP MA'!AD161</f>
        <v>5000000</v>
      </c>
      <c r="E22" s="235">
        <f>+'8.2_MP MA'!AE161</f>
        <v>7000000</v>
      </c>
      <c r="F22" s="292">
        <f>+E22/$E$5</f>
        <v>0.1044776119402985</v>
      </c>
    </row>
    <row r="23" spans="1:6" s="284" customFormat="1" x14ac:dyDescent="0.25">
      <c r="A23" s="285">
        <f>+'8.2_MP MA'!A162</f>
        <v>4.0999999999999996</v>
      </c>
      <c r="B23" s="286" t="str">
        <f>+'8.2_MP MA'!B162</f>
        <v xml:space="preserve">Equipo del Proyecto </v>
      </c>
      <c r="C23" s="287">
        <f>+'8.2_MP MA'!AC162</f>
        <v>1575000</v>
      </c>
      <c r="D23" s="287">
        <f>+'8.2_MP MA'!AD162</f>
        <v>5000000</v>
      </c>
      <c r="E23" s="287">
        <f>+'8.2_MP MA'!AE162</f>
        <v>6575000</v>
      </c>
      <c r="F23" s="1542">
        <f t="shared" si="1"/>
        <v>9.8134328358208955E-2</v>
      </c>
    </row>
    <row r="24" spans="1:6" s="106" customFormat="1" x14ac:dyDescent="0.25">
      <c r="A24" s="239">
        <f>+'8.2_MP MA'!A178</f>
        <v>4.2</v>
      </c>
      <c r="B24" s="240" t="str">
        <f>+'8.2_MP MA'!B178</f>
        <v>Auditoría del Proyecto</v>
      </c>
      <c r="C24" s="283">
        <f>+'8.2_MP MA'!AC178</f>
        <v>200000</v>
      </c>
      <c r="D24" s="283">
        <f>+'8.2_MP MA'!AD178</f>
        <v>0</v>
      </c>
      <c r="E24" s="283">
        <f>+'8.2_MP MA'!AE178</f>
        <v>200000</v>
      </c>
      <c r="F24" s="1542">
        <f t="shared" si="1"/>
        <v>2.9850746268656717E-3</v>
      </c>
    </row>
    <row r="25" spans="1:6" s="106" customFormat="1" x14ac:dyDescent="0.25">
      <c r="A25" s="239">
        <f>+'8.2_MP MA'!A180</f>
        <v>4.3</v>
      </c>
      <c r="B25" s="240" t="str">
        <f>+'8.2_MP MA'!B180</f>
        <v>Evaluaciones del Proyecto</v>
      </c>
      <c r="C25" s="283">
        <f>+'8.2_MP MA'!AC180</f>
        <v>225000</v>
      </c>
      <c r="D25" s="283">
        <f>+'8.2_MP MA'!AD180</f>
        <v>0</v>
      </c>
      <c r="E25" s="283">
        <f>+'8.2_MP MA'!AE180</f>
        <v>225000</v>
      </c>
      <c r="F25" s="1542">
        <f t="shared" si="1"/>
        <v>3.3582089552238806E-3</v>
      </c>
    </row>
    <row r="26" spans="1:6" x14ac:dyDescent="0.25">
      <c r="A26" s="233">
        <f>+'8.2_MP MA'!A192</f>
        <v>5</v>
      </c>
      <c r="B26" s="277" t="str">
        <f>+'8.2_MP MA'!B192</f>
        <v>Imprevistos</v>
      </c>
      <c r="C26" s="266">
        <f>+'8.2_MP MA'!AC192</f>
        <v>1600000</v>
      </c>
      <c r="D26" s="266">
        <f>+'8.2_MP MA'!AD192</f>
        <v>0</v>
      </c>
      <c r="E26" s="266">
        <f>+'8.2_MP MA'!AE192</f>
        <v>1600000</v>
      </c>
      <c r="F26" s="292">
        <f>+E26/$E$5</f>
        <v>2.3880597014925373E-2</v>
      </c>
    </row>
    <row r="28" spans="1:6" hidden="1" x14ac:dyDescent="0.25"/>
    <row r="29" spans="1:6" hidden="1" x14ac:dyDescent="0.25">
      <c r="C29" s="893" t="s">
        <v>969</v>
      </c>
      <c r="D29" s="893"/>
      <c r="E29" s="385">
        <f>+E6+E18</f>
        <v>58400000</v>
      </c>
    </row>
    <row r="30" spans="1:6" hidden="1" x14ac:dyDescent="0.25">
      <c r="C30" s="893" t="s">
        <v>970</v>
      </c>
      <c r="D30" s="893"/>
      <c r="E30" s="385">
        <f>+E22</f>
        <v>7000000</v>
      </c>
    </row>
    <row r="31" spans="1:6" hidden="1" x14ac:dyDescent="0.25">
      <c r="C31" s="893" t="s">
        <v>969</v>
      </c>
      <c r="D31" s="893"/>
      <c r="E31" s="385">
        <v>500000</v>
      </c>
    </row>
    <row r="32" spans="1:6" hidden="1" x14ac:dyDescent="0.25">
      <c r="C32" s="894"/>
      <c r="D32" s="895"/>
      <c r="E32" s="385">
        <f>+E29+E30+E31</f>
        <v>65900000</v>
      </c>
    </row>
    <row r="33" spans="3:5" hidden="1" x14ac:dyDescent="0.25"/>
    <row r="34" spans="3:5" hidden="1" x14ac:dyDescent="0.25">
      <c r="C34" s="893" t="s">
        <v>969</v>
      </c>
      <c r="D34" s="893"/>
      <c r="E34" s="385">
        <v>49570100</v>
      </c>
    </row>
    <row r="35" spans="3:5" hidden="1" x14ac:dyDescent="0.25">
      <c r="C35" s="893" t="s">
        <v>971</v>
      </c>
      <c r="D35" s="893"/>
      <c r="E35" s="385">
        <v>5929900</v>
      </c>
    </row>
    <row r="36" spans="3:5" hidden="1" x14ac:dyDescent="0.25">
      <c r="C36" s="893" t="s">
        <v>649</v>
      </c>
      <c r="D36" s="893"/>
      <c r="E36" s="385">
        <v>500000</v>
      </c>
    </row>
    <row r="37" spans="3:5" hidden="1" x14ac:dyDescent="0.25">
      <c r="C37" s="894" t="s">
        <v>110</v>
      </c>
      <c r="D37" s="895"/>
      <c r="E37" s="385">
        <v>56000000</v>
      </c>
    </row>
    <row r="38" spans="3:5" hidden="1" x14ac:dyDescent="0.25"/>
    <row r="39" spans="3:5" hidden="1" x14ac:dyDescent="0.25">
      <c r="C39" s="893" t="s">
        <v>969</v>
      </c>
      <c r="D39" s="893"/>
      <c r="E39" s="385">
        <f>+E29+E34</f>
        <v>107970100</v>
      </c>
    </row>
    <row r="40" spans="3:5" hidden="1" x14ac:dyDescent="0.25">
      <c r="C40" s="893" t="s">
        <v>971</v>
      </c>
      <c r="D40" s="893"/>
      <c r="E40" s="385">
        <f t="shared" ref="E40:E42" si="2">+E30+E35</f>
        <v>12929900</v>
      </c>
    </row>
    <row r="41" spans="3:5" hidden="1" x14ac:dyDescent="0.25">
      <c r="C41" s="893" t="s">
        <v>649</v>
      </c>
      <c r="D41" s="893"/>
      <c r="E41" s="385">
        <f t="shared" si="2"/>
        <v>1000000</v>
      </c>
    </row>
    <row r="42" spans="3:5" hidden="1" x14ac:dyDescent="0.25">
      <c r="C42" s="894" t="s">
        <v>110</v>
      </c>
      <c r="D42" s="895"/>
      <c r="E42" s="385">
        <f t="shared" si="2"/>
        <v>121900000</v>
      </c>
    </row>
  </sheetData>
  <mergeCells count="13">
    <mergeCell ref="A2:F2"/>
    <mergeCell ref="C29:D29"/>
    <mergeCell ref="C30:D30"/>
    <mergeCell ref="C31:D31"/>
    <mergeCell ref="C32:D32"/>
    <mergeCell ref="C41:D41"/>
    <mergeCell ref="C42:D42"/>
    <mergeCell ref="C39:D39"/>
    <mergeCell ref="C40:D40"/>
    <mergeCell ref="C34:D34"/>
    <mergeCell ref="C35:D35"/>
    <mergeCell ref="C36:D36"/>
    <mergeCell ref="C37:D3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1"/>
  <sheetViews>
    <sheetView zoomScale="80" zoomScaleNormal="80" workbookViewId="0">
      <selection activeCell="K16" sqref="K16"/>
    </sheetView>
  </sheetViews>
  <sheetFormatPr baseColWidth="10" defaultRowHeight="15" outlineLevelCol="1" x14ac:dyDescent="0.25"/>
  <cols>
    <col min="1" max="1" width="36" customWidth="1"/>
    <col min="2" max="5" width="13" customWidth="1"/>
    <col min="6" max="7" width="13" customWidth="1" outlineLevel="1"/>
    <col min="8" max="8" width="13" customWidth="1"/>
    <col min="9" max="9" width="12.28515625" bestFit="1" customWidth="1"/>
    <col min="10" max="10" width="14.140625" customWidth="1"/>
    <col min="11" max="11" width="11.42578125" style="1551"/>
  </cols>
  <sheetData>
    <row r="1" spans="1:13" x14ac:dyDescent="0.25">
      <c r="A1" s="1550" t="s">
        <v>1698</v>
      </c>
      <c r="B1" s="1550"/>
      <c r="C1" s="1550"/>
      <c r="D1" s="1550"/>
      <c r="E1" s="1550"/>
      <c r="F1" s="1550"/>
      <c r="G1" s="1550"/>
      <c r="H1" s="1550"/>
      <c r="I1" s="1550"/>
    </row>
    <row r="2" spans="1:13" x14ac:dyDescent="0.25">
      <c r="A2" s="1552" t="s">
        <v>1699</v>
      </c>
      <c r="B2" s="1553" t="s">
        <v>41</v>
      </c>
      <c r="C2" s="1554"/>
      <c r="D2" s="1555"/>
      <c r="E2" s="1553" t="s">
        <v>1338</v>
      </c>
      <c r="F2" s="1554"/>
      <c r="G2" s="1555"/>
      <c r="H2" s="1556" t="s">
        <v>1700</v>
      </c>
      <c r="I2" s="1557"/>
      <c r="J2" s="1558"/>
      <c r="K2" s="1559" t="s">
        <v>652</v>
      </c>
      <c r="M2" s="1551"/>
    </row>
    <row r="3" spans="1:13" x14ac:dyDescent="0.25">
      <c r="A3" s="1560"/>
      <c r="B3" s="1561" t="s">
        <v>13</v>
      </c>
      <c r="C3" s="1561" t="s">
        <v>566</v>
      </c>
      <c r="D3" s="1561" t="s">
        <v>721</v>
      </c>
      <c r="E3" s="1561" t="s">
        <v>13</v>
      </c>
      <c r="F3" s="1561" t="s">
        <v>566</v>
      </c>
      <c r="G3" s="1561" t="s">
        <v>721</v>
      </c>
      <c r="H3" s="1561" t="s">
        <v>13</v>
      </c>
      <c r="I3" s="1561" t="s">
        <v>566</v>
      </c>
      <c r="J3" s="1559" t="s">
        <v>110</v>
      </c>
      <c r="K3" s="1559"/>
      <c r="M3" s="1551"/>
    </row>
    <row r="4" spans="1:13" ht="25.5" x14ac:dyDescent="0.25">
      <c r="A4" s="1562" t="s">
        <v>1701</v>
      </c>
      <c r="B4" s="1563">
        <v>4000000</v>
      </c>
      <c r="C4" s="1563">
        <v>0</v>
      </c>
      <c r="D4" s="1563">
        <f>+B4+C4</f>
        <v>4000000</v>
      </c>
      <c r="E4" s="1563">
        <f>+'8.2_MP MA'!AC8</f>
        <v>7999400</v>
      </c>
      <c r="F4" s="1563">
        <f>+'8.2_MP MA'!AD8</f>
        <v>0</v>
      </c>
      <c r="G4" s="1563">
        <f>+E4+F4</f>
        <v>7999400</v>
      </c>
      <c r="H4" s="1563">
        <f t="shared" ref="H4:I6" si="0">+B4+E4</f>
        <v>11999400</v>
      </c>
      <c r="I4" s="1563">
        <f t="shared" si="0"/>
        <v>0</v>
      </c>
      <c r="J4" s="1563">
        <f>+H4+I4</f>
        <v>11999400</v>
      </c>
      <c r="K4" s="1564">
        <f>+J4/$J$10</f>
        <v>0.10600176681254464</v>
      </c>
      <c r="M4" s="1551"/>
    </row>
    <row r="5" spans="1:13" ht="25.5" x14ac:dyDescent="0.25">
      <c r="A5" s="1562" t="s">
        <v>1702</v>
      </c>
      <c r="B5" s="1563">
        <v>34899999.969999999</v>
      </c>
      <c r="C5" s="1563">
        <v>0</v>
      </c>
      <c r="D5" s="1563">
        <f>+B5+C5</f>
        <v>34899999.969999999</v>
      </c>
      <c r="E5" s="1563">
        <v>0</v>
      </c>
      <c r="F5" s="1563">
        <v>0</v>
      </c>
      <c r="G5" s="1563">
        <f t="shared" ref="G5:G9" si="1">+E5+F5</f>
        <v>0</v>
      </c>
      <c r="H5" s="1563">
        <f t="shared" si="0"/>
        <v>34899999.969999999</v>
      </c>
      <c r="I5" s="1563">
        <f t="shared" si="0"/>
        <v>0</v>
      </c>
      <c r="J5" s="1563">
        <f t="shared" ref="J5:J9" si="2">+H5+I5</f>
        <v>34899999.969999999</v>
      </c>
      <c r="K5" s="1564">
        <f>+J5/$J$10</f>
        <v>0.30830388674248338</v>
      </c>
      <c r="M5" s="1551"/>
    </row>
    <row r="6" spans="1:13" ht="25.5" x14ac:dyDescent="0.25">
      <c r="A6" s="1562" t="s">
        <v>1703</v>
      </c>
      <c r="B6" s="1563">
        <v>0</v>
      </c>
      <c r="C6" s="1563">
        <v>0</v>
      </c>
      <c r="D6" s="1563">
        <f>+B6+C6</f>
        <v>0</v>
      </c>
      <c r="E6" s="1563">
        <f>+'8.2_MP MA'!AC40</f>
        <v>50400600</v>
      </c>
      <c r="F6" s="1563">
        <v>0</v>
      </c>
      <c r="G6" s="1563">
        <f>+E6+F6</f>
        <v>50400600</v>
      </c>
      <c r="H6" s="1563">
        <f t="shared" si="0"/>
        <v>50400600</v>
      </c>
      <c r="I6" s="1563">
        <f t="shared" si="0"/>
        <v>0</v>
      </c>
      <c r="J6" s="1563">
        <f t="shared" si="2"/>
        <v>50400600</v>
      </c>
      <c r="K6" s="1564">
        <f>+J6/$J$10</f>
        <v>0.44523498245015064</v>
      </c>
      <c r="M6" s="1551"/>
    </row>
    <row r="7" spans="1:13" x14ac:dyDescent="0.25">
      <c r="A7" s="1565" t="s">
        <v>1704</v>
      </c>
      <c r="B7" s="1566">
        <f>SUM(B4:B6)</f>
        <v>38899999.969999999</v>
      </c>
      <c r="C7" s="1566">
        <f t="shared" ref="C7:D7" si="3">SUM(C4:C6)</f>
        <v>0</v>
      </c>
      <c r="D7" s="1566">
        <f t="shared" si="3"/>
        <v>38899999.969999999</v>
      </c>
      <c r="E7" s="1566">
        <f t="shared" ref="E7:G7" si="4">SUM(E4:E6)</f>
        <v>58400000</v>
      </c>
      <c r="F7" s="1566">
        <f t="shared" si="4"/>
        <v>0</v>
      </c>
      <c r="G7" s="1566">
        <f t="shared" si="4"/>
        <v>58400000</v>
      </c>
      <c r="H7" s="1566">
        <f>SUM(H4:H6)</f>
        <v>97299999.969999999</v>
      </c>
      <c r="I7" s="1566">
        <f>SUM(I4:I6)</f>
        <v>0</v>
      </c>
      <c r="J7" s="1566">
        <f>SUM(J4:J6)</f>
        <v>97299999.969999999</v>
      </c>
      <c r="K7" s="1567">
        <f>SUM(K4:K6)</f>
        <v>0.85954063600517872</v>
      </c>
      <c r="M7" s="1551"/>
    </row>
    <row r="8" spans="1:13" ht="25.5" x14ac:dyDescent="0.25">
      <c r="A8" s="1568" t="s">
        <v>1705</v>
      </c>
      <c r="B8" s="1563">
        <v>4400000</v>
      </c>
      <c r="C8" s="1563">
        <v>1200000</v>
      </c>
      <c r="D8" s="1563">
        <f>+B8+C8</f>
        <v>5600000</v>
      </c>
      <c r="E8" s="1563">
        <f>+'8.2_MP MA'!AC161</f>
        <v>2000000</v>
      </c>
      <c r="F8" s="1563">
        <f>+'8.2_MP MA'!AD161</f>
        <v>5000000</v>
      </c>
      <c r="G8" s="1563">
        <f t="shared" si="1"/>
        <v>7000000</v>
      </c>
      <c r="H8" s="1563">
        <f>+B8+E8</f>
        <v>6400000</v>
      </c>
      <c r="I8" s="1563">
        <f>+C8+F8</f>
        <v>6200000</v>
      </c>
      <c r="J8" s="1563">
        <f t="shared" si="2"/>
        <v>12600000</v>
      </c>
      <c r="K8" s="1564">
        <f>+J8/$J$10</f>
        <v>0.11130742052419808</v>
      </c>
      <c r="M8" s="1551"/>
    </row>
    <row r="9" spans="1:13" x14ac:dyDescent="0.25">
      <c r="A9" s="1562" t="s">
        <v>649</v>
      </c>
      <c r="B9" s="1569">
        <v>1700000</v>
      </c>
      <c r="C9" s="1569">
        <v>0</v>
      </c>
      <c r="D9" s="1563">
        <f t="shared" ref="D5:D9" si="5">+B9+C9</f>
        <v>1700000</v>
      </c>
      <c r="E9" s="1563">
        <f>+'8.2_MP MA'!AC192</f>
        <v>1600000</v>
      </c>
      <c r="F9" s="1563">
        <v>0</v>
      </c>
      <c r="G9" s="1563">
        <f t="shared" si="1"/>
        <v>1600000</v>
      </c>
      <c r="H9" s="1563">
        <f>+B9+E9</f>
        <v>3300000</v>
      </c>
      <c r="I9" s="1563">
        <f>+C9+F9</f>
        <v>0</v>
      </c>
      <c r="J9" s="1563">
        <f t="shared" si="2"/>
        <v>3300000</v>
      </c>
      <c r="K9" s="1564">
        <f>+J9/$J$10</f>
        <v>2.9151943470623307E-2</v>
      </c>
      <c r="M9" s="1551"/>
    </row>
    <row r="10" spans="1:13" x14ac:dyDescent="0.25">
      <c r="A10" s="1570" t="s">
        <v>104</v>
      </c>
      <c r="B10" s="1571">
        <f>+B7+B8+B9</f>
        <v>44999999.969999999</v>
      </c>
      <c r="C10" s="1571">
        <f t="shared" ref="C10:G10" si="6">+C7+C8+C9</f>
        <v>1200000</v>
      </c>
      <c r="D10" s="1571">
        <f t="shared" si="6"/>
        <v>46199999.969999999</v>
      </c>
      <c r="E10" s="1571">
        <f t="shared" si="6"/>
        <v>62000000</v>
      </c>
      <c r="F10" s="1571">
        <f t="shared" si="6"/>
        <v>5000000</v>
      </c>
      <c r="G10" s="1571">
        <f t="shared" si="6"/>
        <v>67000000</v>
      </c>
      <c r="H10" s="1571">
        <f>+H7+H8+H9</f>
        <v>106999999.97</v>
      </c>
      <c r="I10" s="1571">
        <f>+I7+I8+I9</f>
        <v>6200000</v>
      </c>
      <c r="J10" s="1571">
        <f>+J7+J8+J9</f>
        <v>113199999.97</v>
      </c>
      <c r="K10" s="1572">
        <f>SUM(K7:K9)</f>
        <v>1</v>
      </c>
      <c r="M10" s="1551"/>
    </row>
    <row r="13" spans="1:13" x14ac:dyDescent="0.25">
      <c r="A13" s="1550" t="s">
        <v>1706</v>
      </c>
      <c r="B13" s="1550"/>
      <c r="C13" s="1550"/>
      <c r="D13" s="1550"/>
      <c r="E13" s="1550"/>
      <c r="F13" s="1550"/>
      <c r="G13" s="1550"/>
      <c r="H13" s="1550"/>
      <c r="I13" s="1550"/>
    </row>
    <row r="14" spans="1:13" x14ac:dyDescent="0.25">
      <c r="A14" s="1552" t="s">
        <v>1699</v>
      </c>
      <c r="B14" s="1553" t="s">
        <v>41</v>
      </c>
      <c r="C14" s="1554"/>
      <c r="D14" s="1555"/>
      <c r="E14" s="1553" t="s">
        <v>1338</v>
      </c>
      <c r="F14" s="1554"/>
      <c r="G14" s="1555"/>
      <c r="H14" s="1553" t="s">
        <v>1700</v>
      </c>
      <c r="I14" s="1554"/>
      <c r="J14" s="1555"/>
      <c r="K14" s="1559" t="s">
        <v>652</v>
      </c>
      <c r="M14" s="1551"/>
    </row>
    <row r="15" spans="1:13" x14ac:dyDescent="0.25">
      <c r="A15" s="1560"/>
      <c r="B15" s="1561" t="s">
        <v>13</v>
      </c>
      <c r="C15" s="1561" t="s">
        <v>566</v>
      </c>
      <c r="D15" s="1561" t="s">
        <v>721</v>
      </c>
      <c r="E15" s="1561" t="s">
        <v>13</v>
      </c>
      <c r="F15" s="1561" t="s">
        <v>566</v>
      </c>
      <c r="G15" s="1561" t="s">
        <v>721</v>
      </c>
      <c r="H15" s="1561" t="s">
        <v>13</v>
      </c>
      <c r="I15" s="1561" t="s">
        <v>566</v>
      </c>
      <c r="J15" s="1559" t="s">
        <v>110</v>
      </c>
      <c r="K15" s="1559"/>
      <c r="M15" s="1551"/>
    </row>
    <row r="16" spans="1:13" ht="25.5" x14ac:dyDescent="0.25">
      <c r="A16" s="1562" t="s">
        <v>1701</v>
      </c>
      <c r="B16" s="1573">
        <v>4</v>
      </c>
      <c r="C16" s="1573">
        <v>0</v>
      </c>
      <c r="D16" s="1573">
        <f>+B16+C16</f>
        <v>4</v>
      </c>
      <c r="E16" s="1573">
        <v>8</v>
      </c>
      <c r="F16" s="1573">
        <v>0</v>
      </c>
      <c r="G16" s="1573">
        <f>+E16+F16</f>
        <v>8</v>
      </c>
      <c r="H16" s="1573">
        <f t="shared" ref="H16:I18" si="7">+B16+E16</f>
        <v>12</v>
      </c>
      <c r="I16" s="1573">
        <f t="shared" si="7"/>
        <v>0</v>
      </c>
      <c r="J16" s="1573">
        <f>+H16+I16</f>
        <v>12</v>
      </c>
      <c r="K16" s="1574">
        <v>0.105</v>
      </c>
      <c r="M16" s="1551"/>
    </row>
    <row r="17" spans="1:14" ht="25.5" x14ac:dyDescent="0.25">
      <c r="A17" s="1562" t="s">
        <v>1702</v>
      </c>
      <c r="B17" s="1573">
        <v>34.9</v>
      </c>
      <c r="C17" s="1573">
        <v>0</v>
      </c>
      <c r="D17" s="1573">
        <f t="shared" ref="D17:D21" si="8">+B17+C17</f>
        <v>34.9</v>
      </c>
      <c r="E17" s="1573">
        <v>0</v>
      </c>
      <c r="F17" s="1573">
        <v>0</v>
      </c>
      <c r="G17" s="1573">
        <f t="shared" ref="G17:G21" si="9">+E17+F17</f>
        <v>0</v>
      </c>
      <c r="H17" s="1573">
        <f t="shared" si="7"/>
        <v>34.9</v>
      </c>
      <c r="I17" s="1573">
        <f t="shared" si="7"/>
        <v>0</v>
      </c>
      <c r="J17" s="1573">
        <f>+H17+I17</f>
        <v>34.9</v>
      </c>
      <c r="K17" s="1574">
        <v>0.30499999999999999</v>
      </c>
      <c r="M17" s="1551"/>
    </row>
    <row r="18" spans="1:14" ht="25.5" x14ac:dyDescent="0.25">
      <c r="A18" s="1562" t="s">
        <v>1703</v>
      </c>
      <c r="B18" s="1573">
        <v>0</v>
      </c>
      <c r="C18" s="1573">
        <v>0</v>
      </c>
      <c r="D18" s="1573">
        <f t="shared" si="8"/>
        <v>0</v>
      </c>
      <c r="E18" s="1573">
        <v>50.4</v>
      </c>
      <c r="F18" s="1573">
        <v>0</v>
      </c>
      <c r="G18" s="1573">
        <f t="shared" si="9"/>
        <v>50.4</v>
      </c>
      <c r="H18" s="1573">
        <f t="shared" si="7"/>
        <v>50.4</v>
      </c>
      <c r="I18" s="1573">
        <f t="shared" si="7"/>
        <v>0</v>
      </c>
      <c r="J18" s="1573">
        <f>+H18+I18</f>
        <v>50.4</v>
      </c>
      <c r="K18" s="1574">
        <v>0.45</v>
      </c>
      <c r="M18" s="1551"/>
    </row>
    <row r="19" spans="1:14" x14ac:dyDescent="0.25">
      <c r="A19" s="1565" t="s">
        <v>1704</v>
      </c>
      <c r="B19" s="1575">
        <f>SUM(B16:B18)</f>
        <v>38.9</v>
      </c>
      <c r="C19" s="1575">
        <f t="shared" ref="C19:G19" si="10">SUM(C16:C18)</f>
        <v>0</v>
      </c>
      <c r="D19" s="1575">
        <f t="shared" si="10"/>
        <v>38.9</v>
      </c>
      <c r="E19" s="1575">
        <f t="shared" si="10"/>
        <v>58.4</v>
      </c>
      <c r="F19" s="1575">
        <f t="shared" si="10"/>
        <v>0</v>
      </c>
      <c r="G19" s="1575">
        <f t="shared" si="10"/>
        <v>58.4</v>
      </c>
      <c r="H19" s="1575">
        <f>SUM(H16:H18)</f>
        <v>97.3</v>
      </c>
      <c r="I19" s="1575">
        <f>SUM(I16:I18)</f>
        <v>0</v>
      </c>
      <c r="J19" s="1575">
        <f>SUM(J16:J18)</f>
        <v>97.3</v>
      </c>
      <c r="K19" s="1576">
        <f>SUM(K16:K18)</f>
        <v>0.86</v>
      </c>
      <c r="M19" s="1551"/>
      <c r="N19" s="1577"/>
    </row>
    <row r="20" spans="1:14" ht="25.5" x14ac:dyDescent="0.25">
      <c r="A20" s="1568" t="s">
        <v>1705</v>
      </c>
      <c r="B20" s="1573">
        <v>4.4000000000000004</v>
      </c>
      <c r="C20" s="1573">
        <v>1.2</v>
      </c>
      <c r="D20" s="1573">
        <f t="shared" si="8"/>
        <v>5.6000000000000005</v>
      </c>
      <c r="E20" s="1573">
        <v>2</v>
      </c>
      <c r="F20" s="1573">
        <v>5</v>
      </c>
      <c r="G20" s="1573">
        <f t="shared" si="9"/>
        <v>7</v>
      </c>
      <c r="H20" s="1573">
        <f>+B20+E20</f>
        <v>6.4</v>
      </c>
      <c r="I20" s="1573">
        <f>+C20+F20</f>
        <v>6.2</v>
      </c>
      <c r="J20" s="1573">
        <f>+H20+I20</f>
        <v>12.600000000000001</v>
      </c>
      <c r="K20" s="1574">
        <v>0.11</v>
      </c>
      <c r="M20" s="1551"/>
    </row>
    <row r="21" spans="1:14" x14ac:dyDescent="0.25">
      <c r="A21" s="1562" t="s">
        <v>649</v>
      </c>
      <c r="B21" s="1578">
        <v>1.7</v>
      </c>
      <c r="C21" s="1578">
        <v>0</v>
      </c>
      <c r="D21" s="1573">
        <f t="shared" si="8"/>
        <v>1.7</v>
      </c>
      <c r="E21" s="1573">
        <v>1.6</v>
      </c>
      <c r="F21" s="1573">
        <v>0</v>
      </c>
      <c r="G21" s="1573">
        <f t="shared" si="9"/>
        <v>1.6</v>
      </c>
      <c r="H21" s="1573">
        <f>+B21+E21</f>
        <v>3.3</v>
      </c>
      <c r="I21" s="1573">
        <f>+C21+F21</f>
        <v>0</v>
      </c>
      <c r="J21" s="1573">
        <f>+H21+I21</f>
        <v>3.3</v>
      </c>
      <c r="K21" s="1574">
        <v>0.03</v>
      </c>
      <c r="M21" s="1551"/>
    </row>
    <row r="22" spans="1:14" x14ac:dyDescent="0.25">
      <c r="A22" s="1570" t="s">
        <v>104</v>
      </c>
      <c r="B22" s="1579">
        <f t="shared" ref="B22:J22" si="11">+B19+B20+B21</f>
        <v>45</v>
      </c>
      <c r="C22" s="1579">
        <f t="shared" si="11"/>
        <v>1.2</v>
      </c>
      <c r="D22" s="1579">
        <f t="shared" si="11"/>
        <v>46.2</v>
      </c>
      <c r="E22" s="1579">
        <f t="shared" si="11"/>
        <v>62</v>
      </c>
      <c r="F22" s="1579">
        <f t="shared" si="11"/>
        <v>5</v>
      </c>
      <c r="G22" s="1579">
        <f t="shared" si="11"/>
        <v>67</v>
      </c>
      <c r="H22" s="1579">
        <f t="shared" si="11"/>
        <v>107</v>
      </c>
      <c r="I22" s="1579">
        <f t="shared" si="11"/>
        <v>6.2</v>
      </c>
      <c r="J22" s="1579">
        <f t="shared" si="11"/>
        <v>113.2</v>
      </c>
      <c r="K22" s="1580">
        <f>SUM(K19:K21)</f>
        <v>1</v>
      </c>
      <c r="L22" s="1581"/>
      <c r="M22" s="1551"/>
    </row>
    <row r="24" spans="1:14" x14ac:dyDescent="0.25">
      <c r="H24" s="1551"/>
    </row>
    <row r="25" spans="1:14" x14ac:dyDescent="0.25">
      <c r="A25" s="1582" t="s">
        <v>1698</v>
      </c>
      <c r="B25" s="1582"/>
      <c r="C25" s="1582"/>
      <c r="D25" s="1582"/>
      <c r="E25" s="1582"/>
      <c r="F25" s="1582"/>
      <c r="G25" s="1582"/>
      <c r="H25" s="1583"/>
      <c r="I25" s="1583"/>
    </row>
    <row r="26" spans="1:14" x14ac:dyDescent="0.25">
      <c r="A26" s="1552" t="s">
        <v>1699</v>
      </c>
      <c r="B26" s="1553" t="s">
        <v>41</v>
      </c>
      <c r="C26" s="1555"/>
      <c r="D26" s="1553" t="s">
        <v>1338</v>
      </c>
      <c r="E26" s="1555"/>
      <c r="F26" s="1552" t="s">
        <v>110</v>
      </c>
      <c r="G26" s="1552" t="s">
        <v>652</v>
      </c>
      <c r="H26" s="1584"/>
      <c r="I26" s="1584"/>
    </row>
    <row r="27" spans="1:14" x14ac:dyDescent="0.25">
      <c r="A27" s="1560"/>
      <c r="B27" s="1561" t="s">
        <v>13</v>
      </c>
      <c r="C27" s="1561" t="s">
        <v>566</v>
      </c>
      <c r="D27" s="1561" t="s">
        <v>13</v>
      </c>
      <c r="E27" s="1561" t="s">
        <v>566</v>
      </c>
      <c r="F27" s="1560"/>
      <c r="G27" s="1560"/>
      <c r="I27" s="747"/>
    </row>
    <row r="28" spans="1:14" ht="25.5" x14ac:dyDescent="0.25">
      <c r="A28" s="1562" t="s">
        <v>1701</v>
      </c>
      <c r="B28" s="1573">
        <v>4</v>
      </c>
      <c r="C28" s="1573">
        <v>0</v>
      </c>
      <c r="D28" s="1573">
        <v>8</v>
      </c>
      <c r="E28" s="1573">
        <v>0</v>
      </c>
      <c r="F28" s="1573">
        <f>SUM(B28:E28)</f>
        <v>12</v>
      </c>
      <c r="G28" s="1585">
        <f>+F28/$F$34</f>
        <v>0.10600706713780919</v>
      </c>
      <c r="I28" s="747"/>
    </row>
    <row r="29" spans="1:14" ht="25.5" x14ac:dyDescent="0.25">
      <c r="A29" s="1562" t="s">
        <v>1702</v>
      </c>
      <c r="B29" s="1573">
        <v>34.9</v>
      </c>
      <c r="C29" s="1573">
        <v>0</v>
      </c>
      <c r="D29" s="1573">
        <v>0</v>
      </c>
      <c r="E29" s="1573">
        <v>0</v>
      </c>
      <c r="F29" s="1573">
        <f t="shared" ref="F29:F33" si="12">SUM(B29:E29)</f>
        <v>34.9</v>
      </c>
      <c r="G29" s="1585">
        <f t="shared" ref="G29:G33" si="13">+F29/$F$34</f>
        <v>0.30830388692579502</v>
      </c>
      <c r="I29" s="1581"/>
    </row>
    <row r="30" spans="1:14" ht="25.5" x14ac:dyDescent="0.25">
      <c r="A30" s="1562" t="s">
        <v>1703</v>
      </c>
      <c r="B30" s="1573">
        <v>0</v>
      </c>
      <c r="C30" s="1573">
        <v>0</v>
      </c>
      <c r="D30" s="1573">
        <v>50.4</v>
      </c>
      <c r="E30" s="1573">
        <v>0</v>
      </c>
      <c r="F30" s="1573">
        <f t="shared" si="12"/>
        <v>50.4</v>
      </c>
      <c r="G30" s="1585">
        <f t="shared" si="13"/>
        <v>0.44522968197879859</v>
      </c>
      <c r="I30" s="747"/>
    </row>
    <row r="31" spans="1:14" x14ac:dyDescent="0.25">
      <c r="A31" s="1565" t="s">
        <v>1704</v>
      </c>
      <c r="B31" s="1575">
        <f>SUM(B28:B30)</f>
        <v>38.9</v>
      </c>
      <c r="C31" s="1575">
        <f>SUM(C28:C30)</f>
        <v>0</v>
      </c>
      <c r="D31" s="1575">
        <f t="shared" ref="D31:E31" si="14">SUM(D28:D30)</f>
        <v>58.4</v>
      </c>
      <c r="E31" s="1575">
        <f t="shared" si="14"/>
        <v>0</v>
      </c>
      <c r="F31" s="1575">
        <f>SUM(F28:F30)</f>
        <v>97.3</v>
      </c>
      <c r="G31" s="1586">
        <f>SUM(G28:G30)</f>
        <v>0.85954063604240272</v>
      </c>
      <c r="I31" s="1587"/>
    </row>
    <row r="32" spans="1:14" ht="25.5" x14ac:dyDescent="0.25">
      <c r="A32" s="1568" t="s">
        <v>1705</v>
      </c>
      <c r="B32" s="1573">
        <v>4.4000000000000004</v>
      </c>
      <c r="C32" s="1573">
        <v>1.2</v>
      </c>
      <c r="D32" s="1573">
        <v>2</v>
      </c>
      <c r="E32" s="1573">
        <v>5</v>
      </c>
      <c r="F32" s="1573">
        <f t="shared" si="12"/>
        <v>12.600000000000001</v>
      </c>
      <c r="G32" s="1585">
        <f t="shared" si="13"/>
        <v>0.11130742049469966</v>
      </c>
      <c r="I32" s="747"/>
    </row>
    <row r="33" spans="1:9" x14ac:dyDescent="0.25">
      <c r="A33" s="1562" t="s">
        <v>649</v>
      </c>
      <c r="B33" s="1578">
        <v>1.7</v>
      </c>
      <c r="C33" s="1578">
        <v>0</v>
      </c>
      <c r="D33" s="1573">
        <v>1.6</v>
      </c>
      <c r="E33" s="1573">
        <v>0</v>
      </c>
      <c r="F33" s="1573">
        <f t="shared" si="12"/>
        <v>3.3</v>
      </c>
      <c r="G33" s="1585">
        <f t="shared" si="13"/>
        <v>2.9151943462897525E-2</v>
      </c>
      <c r="I33" s="747"/>
    </row>
    <row r="34" spans="1:9" x14ac:dyDescent="0.25">
      <c r="A34" s="1570" t="s">
        <v>104</v>
      </c>
      <c r="B34" s="1579">
        <f>+B31+B32+B33</f>
        <v>45</v>
      </c>
      <c r="C34" s="1579">
        <f>+C31+C32+C33</f>
        <v>1.2</v>
      </c>
      <c r="D34" s="1579">
        <f>+D31+D32+D33</f>
        <v>62</v>
      </c>
      <c r="E34" s="1579">
        <f>+E31+E32+E33</f>
        <v>5</v>
      </c>
      <c r="F34" s="1579">
        <f>+F31+F32+F33</f>
        <v>113.2</v>
      </c>
      <c r="G34" s="1588">
        <f>SUM(G31:G33)</f>
        <v>0.99999999999999989</v>
      </c>
      <c r="I34" s="747"/>
    </row>
    <row r="35" spans="1:9" x14ac:dyDescent="0.25">
      <c r="B35" s="747"/>
      <c r="C35" s="747"/>
      <c r="D35" s="747"/>
      <c r="E35" s="747"/>
    </row>
    <row r="36" spans="1:9" x14ac:dyDescent="0.25">
      <c r="B36" s="747"/>
      <c r="C36" s="747"/>
      <c r="D36" s="747"/>
      <c r="E36" s="747"/>
    </row>
    <row r="37" spans="1:9" x14ac:dyDescent="0.25">
      <c r="B37" s="747"/>
      <c r="C37" s="747"/>
      <c r="D37" s="747"/>
      <c r="E37" s="747"/>
    </row>
    <row r="38" spans="1:9" x14ac:dyDescent="0.25">
      <c r="B38" s="747"/>
      <c r="C38" s="747"/>
      <c r="D38" s="747"/>
      <c r="E38" s="747"/>
    </row>
    <row r="39" spans="1:9" x14ac:dyDescent="0.25">
      <c r="B39" s="747"/>
      <c r="C39" s="747"/>
      <c r="D39" s="747"/>
      <c r="E39" s="747"/>
    </row>
    <row r="40" spans="1:9" x14ac:dyDescent="0.25">
      <c r="B40" s="747"/>
      <c r="C40" s="747"/>
      <c r="D40" s="747"/>
      <c r="E40" s="747"/>
    </row>
    <row r="41" spans="1:9" x14ac:dyDescent="0.25">
      <c r="B41" s="747"/>
      <c r="C41" s="747"/>
      <c r="D41" s="747"/>
      <c r="E41" s="747"/>
    </row>
  </sheetData>
  <mergeCells count="14">
    <mergeCell ref="A26:A27"/>
    <mergeCell ref="B26:C26"/>
    <mergeCell ref="D26:E26"/>
    <mergeCell ref="F26:F27"/>
    <mergeCell ref="G26:G27"/>
    <mergeCell ref="A1:I1"/>
    <mergeCell ref="A2:A3"/>
    <mergeCell ref="B2:D2"/>
    <mergeCell ref="E2:G2"/>
    <mergeCell ref="A13:I13"/>
    <mergeCell ref="A14:A15"/>
    <mergeCell ref="B14:D14"/>
    <mergeCell ref="E14:G14"/>
    <mergeCell ref="H14:J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48"/>
  <sheetViews>
    <sheetView zoomScaleNormal="100" workbookViewId="0">
      <selection activeCell="K144" sqref="K144"/>
    </sheetView>
  </sheetViews>
  <sheetFormatPr baseColWidth="10" defaultColWidth="12" defaultRowHeight="12.75" outlineLevelRow="1" x14ac:dyDescent="0.2"/>
  <cols>
    <col min="1" max="1" width="7.140625" style="12" customWidth="1"/>
    <col min="2" max="2" width="33.42578125" style="12" customWidth="1"/>
    <col min="3" max="3" width="11.140625" style="12" customWidth="1"/>
    <col min="4" max="4" width="3.7109375" style="12" customWidth="1"/>
    <col min="5" max="10" width="10.7109375" style="12" customWidth="1"/>
    <col min="11" max="11" width="13.42578125" style="12" customWidth="1"/>
    <col min="12" max="12" width="31.7109375" style="12" customWidth="1"/>
    <col min="13" max="16384" width="12" style="12"/>
  </cols>
  <sheetData>
    <row r="1" spans="1:12" s="350" customFormat="1" ht="15.75" x14ac:dyDescent="0.25">
      <c r="A1" s="344" t="s">
        <v>1342</v>
      </c>
      <c r="B1" s="344"/>
      <c r="C1" s="344"/>
      <c r="D1" s="345"/>
      <c r="E1" s="346"/>
      <c r="F1" s="346"/>
      <c r="G1" s="346"/>
      <c r="H1" s="347"/>
      <c r="I1" s="346"/>
      <c r="J1" s="346"/>
      <c r="K1" s="348"/>
      <c r="L1" s="349"/>
    </row>
    <row r="2" spans="1:12" s="350" customFormat="1" x14ac:dyDescent="0.25">
      <c r="A2" s="348"/>
      <c r="B2" s="346"/>
      <c r="C2" s="346"/>
      <c r="D2" s="346"/>
      <c r="E2" s="346"/>
      <c r="F2" s="346"/>
      <c r="G2" s="346"/>
      <c r="H2" s="346"/>
      <c r="I2" s="346"/>
      <c r="J2" s="346"/>
      <c r="K2" s="348"/>
      <c r="L2" s="349"/>
    </row>
    <row r="3" spans="1:12" s="350" customFormat="1" ht="17.25" customHeight="1" x14ac:dyDescent="0.25">
      <c r="A3" s="904" t="str">
        <f>+Índice!A1</f>
        <v>Proyecto de Apoyo para la Conservación y Gestión del Patrimonio Cultural y Natural (PN-L1146)</v>
      </c>
      <c r="B3" s="905"/>
      <c r="C3" s="905"/>
      <c r="D3" s="905"/>
      <c r="E3" s="905"/>
      <c r="F3" s="905"/>
      <c r="G3" s="905"/>
      <c r="H3" s="905"/>
      <c r="I3" s="905"/>
      <c r="J3" s="905"/>
      <c r="K3" s="905"/>
      <c r="L3" s="906"/>
    </row>
    <row r="4" spans="1:12" s="514" customFormat="1" ht="17.25" customHeight="1" x14ac:dyDescent="0.25">
      <c r="A4" s="910" t="str">
        <f>+'1_MdR'!A6</f>
        <v>Resultados Esperados¹  - Patrimonio Natural</v>
      </c>
      <c r="B4" s="910"/>
      <c r="C4" s="910"/>
      <c r="D4" s="910"/>
      <c r="E4" s="910"/>
      <c r="F4" s="910"/>
      <c r="G4" s="910"/>
      <c r="H4" s="910"/>
      <c r="I4" s="910"/>
      <c r="J4" s="910"/>
      <c r="K4" s="910"/>
      <c r="L4" s="910"/>
    </row>
    <row r="5" spans="1:12" s="514" customFormat="1" ht="17.25" customHeight="1" x14ac:dyDescent="0.25">
      <c r="A5" s="939" t="str">
        <f>+'1_MdR'!A7:N7</f>
        <v>Resultado esperado 3: Áreas Naturales Protegidas con una gestión sostenible</v>
      </c>
      <c r="B5" s="940"/>
      <c r="C5" s="940"/>
      <c r="D5" s="940"/>
      <c r="E5" s="940"/>
      <c r="F5" s="940"/>
      <c r="G5" s="940"/>
      <c r="H5" s="940"/>
      <c r="I5" s="940"/>
      <c r="J5" s="940"/>
      <c r="K5" s="940"/>
      <c r="L5" s="940"/>
    </row>
    <row r="6" spans="1:12" s="514" customFormat="1" ht="18.75" customHeight="1" x14ac:dyDescent="0.25">
      <c r="A6" s="911" t="s">
        <v>278</v>
      </c>
      <c r="B6" s="911"/>
      <c r="C6" s="911" t="s">
        <v>114</v>
      </c>
      <c r="D6" s="515"/>
      <c r="E6" s="912" t="s">
        <v>1032</v>
      </c>
      <c r="F6" s="912"/>
      <c r="G6" s="941" t="s">
        <v>993</v>
      </c>
      <c r="H6" s="942"/>
      <c r="I6" s="941" t="s">
        <v>994</v>
      </c>
      <c r="J6" s="942"/>
      <c r="K6" s="943" t="s">
        <v>1033</v>
      </c>
      <c r="L6" s="943" t="s">
        <v>242</v>
      </c>
    </row>
    <row r="7" spans="1:12" s="514" customFormat="1" ht="18.75" customHeight="1" x14ac:dyDescent="0.25">
      <c r="A7" s="911"/>
      <c r="B7" s="911"/>
      <c r="C7" s="911"/>
      <c r="D7" s="522"/>
      <c r="E7" s="522" t="s">
        <v>991</v>
      </c>
      <c r="F7" s="522" t="s">
        <v>992</v>
      </c>
      <c r="G7" s="516" t="s">
        <v>991</v>
      </c>
      <c r="H7" s="516" t="s">
        <v>992</v>
      </c>
      <c r="I7" s="516" t="s">
        <v>991</v>
      </c>
      <c r="J7" s="516" t="s">
        <v>992</v>
      </c>
      <c r="K7" s="944"/>
      <c r="L7" s="944"/>
    </row>
    <row r="8" spans="1:12" s="514" customFormat="1" ht="25.5" customHeight="1" x14ac:dyDescent="0.25">
      <c r="A8" s="913" t="str">
        <f>+'1_MdR'!A10</f>
        <v xml:space="preserve">3.1 Brecha financiera en la gestión del Parque Nacional Coiba (PNC)²  </v>
      </c>
      <c r="B8" s="913"/>
      <c r="C8" s="914" t="str">
        <f>+'1_MdR'!C10</f>
        <v>%</v>
      </c>
      <c r="D8" s="517" t="s">
        <v>902</v>
      </c>
      <c r="E8" s="518">
        <f>+'1_MdR'!D10</f>
        <v>44</v>
      </c>
      <c r="F8" s="519">
        <v>2016</v>
      </c>
      <c r="G8" s="518"/>
      <c r="H8" s="518"/>
      <c r="I8" s="518">
        <v>40</v>
      </c>
      <c r="J8" s="518">
        <v>2022</v>
      </c>
      <c r="K8" s="945" t="str">
        <f>+'1_MdR'!J10</f>
        <v>Informe de gestión del SINAP y de avances del proyecto</v>
      </c>
      <c r="L8" s="945" t="str">
        <f>+'1_MdR'!M10</f>
        <v>Es la relación entre ingresos propios y los gastos para su gestión. Se refiere exclusivamente al PNC ya que sus ingresos representan el 86% del total de los ingresos de las 4 áreas intervenidas ($466 mil de $542 mil)</v>
      </c>
    </row>
    <row r="9" spans="1:12" s="514" customFormat="1" ht="25.5" customHeight="1" x14ac:dyDescent="0.25">
      <c r="A9" s="913"/>
      <c r="B9" s="913"/>
      <c r="C9" s="914"/>
      <c r="D9" s="354" t="s">
        <v>903</v>
      </c>
      <c r="E9" s="355"/>
      <c r="F9" s="355"/>
      <c r="G9" s="355"/>
      <c r="H9" s="355"/>
      <c r="I9" s="355"/>
      <c r="J9" s="355"/>
      <c r="K9" s="946"/>
      <c r="L9" s="946"/>
    </row>
    <row r="10" spans="1:12" s="514" customFormat="1" ht="42" customHeight="1" x14ac:dyDescent="0.25">
      <c r="A10" s="913"/>
      <c r="B10" s="913"/>
      <c r="C10" s="914"/>
      <c r="D10" s="357" t="s">
        <v>904</v>
      </c>
      <c r="E10" s="520"/>
      <c r="F10" s="521"/>
      <c r="G10" s="521"/>
      <c r="H10" s="521"/>
      <c r="I10" s="521"/>
      <c r="J10" s="521"/>
      <c r="K10" s="947"/>
      <c r="L10" s="947"/>
    </row>
    <row r="11" spans="1:12" s="514" customFormat="1" ht="25.5" customHeight="1" x14ac:dyDescent="0.25">
      <c r="A11" s="913" t="str">
        <f>+'1_MdR'!A11:B11</f>
        <v xml:space="preserve">3.2 Efectividad de la gestión de las AP intervenidas </v>
      </c>
      <c r="B11" s="913"/>
      <c r="C11" s="914" t="str">
        <f>+'1_MdR'!C11</f>
        <v>Nota³</v>
      </c>
      <c r="D11" s="517" t="s">
        <v>902</v>
      </c>
      <c r="E11" s="518">
        <f>+'1_MdR'!D11</f>
        <v>48</v>
      </c>
      <c r="F11" s="518">
        <f>+'1_MdR'!E11</f>
        <v>2016</v>
      </c>
      <c r="G11" s="518"/>
      <c r="H11" s="518"/>
      <c r="I11" s="518">
        <f>+'1_MdR'!H11</f>
        <v>60</v>
      </c>
      <c r="J11" s="518">
        <f>+'1_MdR'!I11</f>
        <v>2022</v>
      </c>
      <c r="K11" s="945" t="str">
        <f>+'1_MdR'!J11</f>
        <v>Informe de gestión del SINAP y de avances del proyecto</v>
      </c>
      <c r="L11" s="945" t="str">
        <f>+'1_MdR'!M11</f>
        <v xml:space="preserve">La línea de base es la media del valor de referencia de la herramienta de seguimiento obtenida para las 4 AP en el PMEMAP del SINAP. Consiste en 33 indicadores que se agrupan en cinco ámbitos de gestión </v>
      </c>
    </row>
    <row r="12" spans="1:12" s="514" customFormat="1" ht="25.5" customHeight="1" x14ac:dyDescent="0.25">
      <c r="A12" s="913"/>
      <c r="B12" s="913"/>
      <c r="C12" s="914"/>
      <c r="D12" s="354" t="s">
        <v>903</v>
      </c>
      <c r="E12" s="355"/>
      <c r="F12" s="355"/>
      <c r="G12" s="355"/>
      <c r="H12" s="355"/>
      <c r="I12" s="355"/>
      <c r="J12" s="355"/>
      <c r="K12" s="946"/>
      <c r="L12" s="946"/>
    </row>
    <row r="13" spans="1:12" s="514" customFormat="1" ht="30" customHeight="1" x14ac:dyDescent="0.25">
      <c r="A13" s="913"/>
      <c r="B13" s="913"/>
      <c r="C13" s="914"/>
      <c r="D13" s="357" t="s">
        <v>904</v>
      </c>
      <c r="E13" s="520"/>
      <c r="F13" s="521"/>
      <c r="G13" s="521"/>
      <c r="H13" s="521"/>
      <c r="I13" s="521"/>
      <c r="J13" s="521"/>
      <c r="K13" s="947"/>
      <c r="L13" s="947"/>
    </row>
    <row r="14" spans="1:12" s="514" customFormat="1" ht="17.25" customHeight="1" x14ac:dyDescent="0.25">
      <c r="A14" s="939" t="str">
        <f>+'1_MdR'!A12:N12</f>
        <v>Resultado esperado 4: Bienes naturales preservados y con uso sostenible</v>
      </c>
      <c r="B14" s="940"/>
      <c r="C14" s="940"/>
      <c r="D14" s="940"/>
      <c r="E14" s="940"/>
      <c r="F14" s="940"/>
      <c r="G14" s="940"/>
      <c r="H14" s="940"/>
      <c r="I14" s="940"/>
      <c r="J14" s="940"/>
      <c r="K14" s="940"/>
      <c r="L14" s="940"/>
    </row>
    <row r="15" spans="1:12" s="514" customFormat="1" ht="18.75" customHeight="1" x14ac:dyDescent="0.25">
      <c r="A15" s="911" t="s">
        <v>278</v>
      </c>
      <c r="B15" s="911"/>
      <c r="C15" s="911" t="s">
        <v>114</v>
      </c>
      <c r="D15" s="515"/>
      <c r="E15" s="912" t="s">
        <v>1032</v>
      </c>
      <c r="F15" s="912"/>
      <c r="G15" s="941" t="s">
        <v>993</v>
      </c>
      <c r="H15" s="942"/>
      <c r="I15" s="941" t="s">
        <v>994</v>
      </c>
      <c r="J15" s="942"/>
      <c r="K15" s="943" t="s">
        <v>1033</v>
      </c>
      <c r="L15" s="943" t="s">
        <v>242</v>
      </c>
    </row>
    <row r="16" spans="1:12" s="514" customFormat="1" ht="18.75" customHeight="1" x14ac:dyDescent="0.25">
      <c r="A16" s="911"/>
      <c r="B16" s="911"/>
      <c r="C16" s="911"/>
      <c r="D16" s="522"/>
      <c r="E16" s="522" t="s">
        <v>991</v>
      </c>
      <c r="F16" s="522" t="s">
        <v>992</v>
      </c>
      <c r="G16" s="516" t="s">
        <v>991</v>
      </c>
      <c r="H16" s="516" t="s">
        <v>992</v>
      </c>
      <c r="I16" s="516" t="s">
        <v>991</v>
      </c>
      <c r="J16" s="516" t="s">
        <v>992</v>
      </c>
      <c r="K16" s="944"/>
      <c r="L16" s="944"/>
    </row>
    <row r="17" spans="1:12" s="514" customFormat="1" ht="14.25" customHeight="1" x14ac:dyDescent="0.25">
      <c r="A17" s="913" t="str">
        <f>+'1_MdR'!A15:B15</f>
        <v>4.1  PNC se mantiene como Patrimonio Natural de la Humanidad (LPM) de la UNESCO</v>
      </c>
      <c r="B17" s="913"/>
      <c r="C17" s="914" t="str">
        <f>+'1_MdR'!C15</f>
        <v>#</v>
      </c>
      <c r="D17" s="517" t="s">
        <v>902</v>
      </c>
      <c r="E17" s="518">
        <f>+'1_MdR'!D15</f>
        <v>1</v>
      </c>
      <c r="F17" s="518">
        <f>+'1_MdR'!E15</f>
        <v>2017</v>
      </c>
      <c r="G17" s="518">
        <f>+'1_MdR'!F15</f>
        <v>0</v>
      </c>
      <c r="H17" s="518">
        <f>+'1_MdR'!G15</f>
        <v>0</v>
      </c>
      <c r="I17" s="518">
        <f>+'1_MdR'!H15</f>
        <v>1</v>
      </c>
      <c r="J17" s="518">
        <f>+'1_MdR'!I15</f>
        <v>2022</v>
      </c>
      <c r="K17" s="945" t="str">
        <f>+'1_MdR'!J15</f>
        <v xml:space="preserve">LPM de la UNESCO. </v>
      </c>
      <c r="L17" s="945" t="str">
        <f>+'1_MdR'!M15</f>
        <v>UNESCO hizo una serie de recomendaciones con carácter urgente para no colocarlo en la LPMP</v>
      </c>
    </row>
    <row r="18" spans="1:12" s="514" customFormat="1" ht="14.25" customHeight="1" x14ac:dyDescent="0.25">
      <c r="A18" s="913"/>
      <c r="B18" s="913"/>
      <c r="C18" s="914"/>
      <c r="D18" s="354" t="s">
        <v>903</v>
      </c>
      <c r="E18" s="355"/>
      <c r="F18" s="355"/>
      <c r="G18" s="355"/>
      <c r="H18" s="355"/>
      <c r="I18" s="355"/>
      <c r="J18" s="355"/>
      <c r="K18" s="946"/>
      <c r="L18" s="946"/>
    </row>
    <row r="19" spans="1:12" s="514" customFormat="1" ht="17.25" customHeight="1" x14ac:dyDescent="0.25">
      <c r="A19" s="913"/>
      <c r="B19" s="913"/>
      <c r="C19" s="914"/>
      <c r="D19" s="357" t="s">
        <v>904</v>
      </c>
      <c r="E19" s="520"/>
      <c r="F19" s="521"/>
      <c r="G19" s="521"/>
      <c r="H19" s="521"/>
      <c r="I19" s="521"/>
      <c r="J19" s="521"/>
      <c r="K19" s="947"/>
      <c r="L19" s="947"/>
    </row>
    <row r="20" spans="1:12" s="514" customFormat="1" ht="18" customHeight="1" x14ac:dyDescent="0.25">
      <c r="A20" s="913" t="str">
        <f>+'1_MdR'!A16:B16</f>
        <v>4.2  Visitas promedio anuales al PNC en relación a su capacidad de carga efectiva (CCE)⁴</v>
      </c>
      <c r="B20" s="913"/>
      <c r="C20" s="914" t="str">
        <f>+'1_MdR'!C16</f>
        <v>% visitas</v>
      </c>
      <c r="D20" s="517" t="s">
        <v>902</v>
      </c>
      <c r="E20" s="518">
        <f>+'1_MdR'!D16</f>
        <v>39</v>
      </c>
      <c r="F20" s="518">
        <f>+'1_MdR'!E16</f>
        <v>2017</v>
      </c>
      <c r="G20" s="518">
        <f>+'1_MdR'!F16</f>
        <v>0</v>
      </c>
      <c r="H20" s="518">
        <f>+'1_MdR'!G16</f>
        <v>0</v>
      </c>
      <c r="I20" s="518">
        <f>+'1_MdR'!H16</f>
        <v>67</v>
      </c>
      <c r="J20" s="518">
        <f>+'1_MdR'!I16</f>
        <v>2022</v>
      </c>
      <c r="K20" s="945" t="str">
        <f>+'1_MdR'!J16</f>
        <v>Informe de gestión del SINAP y de avances del proyecto</v>
      </c>
      <c r="L20" s="945" t="str">
        <f>+'1_MdR'!M16</f>
        <v>Se refiere a la ensenada de Gambute, el área más visitada.  En 2016 recibió un promedio anual de 41 visitas/diarias frente a una CCE de 105</v>
      </c>
    </row>
    <row r="21" spans="1:12" s="514" customFormat="1" ht="18" customHeight="1" x14ac:dyDescent="0.25">
      <c r="A21" s="913"/>
      <c r="B21" s="913"/>
      <c r="C21" s="914"/>
      <c r="D21" s="354" t="s">
        <v>903</v>
      </c>
      <c r="E21" s="355"/>
      <c r="F21" s="355"/>
      <c r="G21" s="355"/>
      <c r="H21" s="355"/>
      <c r="I21" s="355"/>
      <c r="J21" s="355"/>
      <c r="K21" s="946"/>
      <c r="L21" s="946"/>
    </row>
    <row r="22" spans="1:12" s="514" customFormat="1" ht="20.25" customHeight="1" x14ac:dyDescent="0.25">
      <c r="A22" s="913"/>
      <c r="B22" s="913"/>
      <c r="C22" s="914"/>
      <c r="D22" s="357" t="s">
        <v>904</v>
      </c>
      <c r="E22" s="520"/>
      <c r="F22" s="521"/>
      <c r="G22" s="521"/>
      <c r="H22" s="521"/>
      <c r="I22" s="521"/>
      <c r="J22" s="521"/>
      <c r="K22" s="947"/>
      <c r="L22" s="947"/>
    </row>
    <row r="23" spans="1:12" s="514" customFormat="1" ht="15.75" customHeight="1" x14ac:dyDescent="0.25">
      <c r="A23" s="913" t="str">
        <f>+'1_MdR'!A17:B17</f>
        <v>4.3 Visitas promedios anuales al PNP/CCE</v>
      </c>
      <c r="B23" s="913"/>
      <c r="C23" s="914" t="str">
        <f>+'1_MdR'!C17</f>
        <v>% visitas</v>
      </c>
      <c r="D23" s="517" t="s">
        <v>902</v>
      </c>
      <c r="E23" s="518">
        <f>+'1_MdR'!D17</f>
        <v>35</v>
      </c>
      <c r="F23" s="518">
        <f>+'1_MdR'!E17</f>
        <v>2016</v>
      </c>
      <c r="G23" s="518">
        <f>+'1_MdR'!F17</f>
        <v>0</v>
      </c>
      <c r="H23" s="518">
        <f>+'1_MdR'!G17</f>
        <v>0</v>
      </c>
      <c r="I23" s="518">
        <f>+'1_MdR'!H17</f>
        <v>60</v>
      </c>
      <c r="J23" s="518">
        <f>+'1_MdR'!I17</f>
        <v>2022</v>
      </c>
      <c r="K23" s="945" t="str">
        <f>+'1_MdR'!J17</f>
        <v>Informe de gestión del SINAP y de avances del proyecto</v>
      </c>
      <c r="L23" s="945" t="str">
        <f>+'1_MdR'!M17</f>
        <v>Se refiere al Sendero Pavón el más utilizado de los dos existentes. En 2016 recibió un promedio anual de 54 visitas diarias frente a una CCE de 153</v>
      </c>
    </row>
    <row r="24" spans="1:12" s="514" customFormat="1" ht="15.75" customHeight="1" x14ac:dyDescent="0.25">
      <c r="A24" s="913"/>
      <c r="B24" s="913"/>
      <c r="C24" s="914"/>
      <c r="D24" s="354" t="s">
        <v>903</v>
      </c>
      <c r="E24" s="355"/>
      <c r="F24" s="355"/>
      <c r="G24" s="355"/>
      <c r="H24" s="355"/>
      <c r="I24" s="355"/>
      <c r="J24" s="355"/>
      <c r="K24" s="946"/>
      <c r="L24" s="946"/>
    </row>
    <row r="25" spans="1:12" s="514" customFormat="1" ht="25.5" customHeight="1" x14ac:dyDescent="0.25">
      <c r="A25" s="913"/>
      <c r="B25" s="913"/>
      <c r="C25" s="914"/>
      <c r="D25" s="357" t="s">
        <v>904</v>
      </c>
      <c r="E25" s="520"/>
      <c r="F25" s="521"/>
      <c r="G25" s="521"/>
      <c r="H25" s="521"/>
      <c r="I25" s="521"/>
      <c r="J25" s="521"/>
      <c r="K25" s="947"/>
      <c r="L25" s="947"/>
    </row>
    <row r="26" spans="1:12" s="514" customFormat="1" ht="25.5" customHeight="1" x14ac:dyDescent="0.25">
      <c r="A26" s="913" t="str">
        <f>+'1_MdR'!A18:B18</f>
        <v>4.4 Visitas promedio anuales al PNVB/CCE</v>
      </c>
      <c r="B26" s="913"/>
      <c r="C26" s="914" t="str">
        <f>+'1_MdR'!C18</f>
        <v>% visitas</v>
      </c>
      <c r="D26" s="517" t="s">
        <v>902</v>
      </c>
      <c r="E26" s="518">
        <f>+'1_MdR'!D18</f>
        <v>13</v>
      </c>
      <c r="F26" s="518">
        <f>+'1_MdR'!E18</f>
        <v>2016</v>
      </c>
      <c r="G26" s="518">
        <f>+'1_MdR'!F18</f>
        <v>0</v>
      </c>
      <c r="H26" s="518">
        <f>+'1_MdR'!G18</f>
        <v>0</v>
      </c>
      <c r="I26" s="518">
        <f>+'1_MdR'!H18</f>
        <v>25</v>
      </c>
      <c r="J26" s="518">
        <f>+'1_MdR'!I18</f>
        <v>2022</v>
      </c>
      <c r="K26" s="945" t="str">
        <f>+'1_MdR'!J20</f>
        <v>Informes de Avance del Proyecto</v>
      </c>
      <c r="L26" s="945" t="str">
        <f>+'1_MdR'!M20</f>
        <v>Las actividades de emprendimiento buscan incentivar la capacidad emprendedora local mediante el fomento de proyectos de turismo en AP a través de instancias de asociatividad microempresaria turística, la capacitación continua a emprendedores y la asistencia en la formulación y la gestión de proyectos turísticos</v>
      </c>
    </row>
    <row r="27" spans="1:12" s="514" customFormat="1" ht="25.5" customHeight="1" x14ac:dyDescent="0.25">
      <c r="A27" s="913"/>
      <c r="B27" s="913"/>
      <c r="C27" s="914"/>
      <c r="D27" s="354" t="s">
        <v>903</v>
      </c>
      <c r="E27" s="355"/>
      <c r="F27" s="355"/>
      <c r="G27" s="355"/>
      <c r="H27" s="355"/>
      <c r="I27" s="355"/>
      <c r="J27" s="355"/>
      <c r="K27" s="946"/>
      <c r="L27" s="946"/>
    </row>
    <row r="28" spans="1:12" s="514" customFormat="1" ht="42" customHeight="1" x14ac:dyDescent="0.25">
      <c r="A28" s="913"/>
      <c r="B28" s="913"/>
      <c r="C28" s="914"/>
      <c r="D28" s="357" t="s">
        <v>904</v>
      </c>
      <c r="E28" s="520"/>
      <c r="F28" s="521"/>
      <c r="G28" s="521"/>
      <c r="H28" s="521"/>
      <c r="I28" s="521"/>
      <c r="J28" s="521"/>
      <c r="K28" s="947"/>
      <c r="L28" s="947"/>
    </row>
    <row r="29" spans="1:12" s="514" customFormat="1" ht="25.5" customHeight="1" x14ac:dyDescent="0.25">
      <c r="A29" s="913" t="str">
        <f>+'1_MdR'!A19:B19</f>
        <v>4.5 Hectáreas de áreas territoriales y marinas con una gestión mejorada en el contexto de corredores bilógicos y ecosistemas naturales</v>
      </c>
      <c r="B29" s="913"/>
      <c r="C29" s="914" t="str">
        <f>+'1_MdR'!C19</f>
        <v># Ha</v>
      </c>
      <c r="D29" s="517" t="s">
        <v>902</v>
      </c>
      <c r="E29" s="518">
        <f>+'1_MdR'!D19</f>
        <v>0</v>
      </c>
      <c r="F29" s="518">
        <f>+'1_MdR'!E19</f>
        <v>2017</v>
      </c>
      <c r="G29" s="518">
        <f>+'1_MdR'!F19</f>
        <v>0</v>
      </c>
      <c r="H29" s="518">
        <f>+'1_MdR'!G19</f>
        <v>0</v>
      </c>
      <c r="I29" s="518">
        <f>+'1_MdR'!H19</f>
        <v>313.56900000000002</v>
      </c>
      <c r="J29" s="518">
        <f>+'1_MdR'!I19</f>
        <v>2022</v>
      </c>
      <c r="K29" s="945" t="str">
        <f>+'1_MdR'!J21</f>
        <v>Informes de Avance de Proyecto</v>
      </c>
      <c r="L29" s="945" t="str">
        <f>+'1_MdR'!M21</f>
        <v xml:space="preserve">La mejor gestión del capital natural se mide anualmente con el PMEMAP. A partir del momento que el AP obtenga una nota mayor del 10% a la actual⁵  se contabilizará los visitantes anuales como beneficiarios, la meta es cumulativa para las 4AP. En el PMR se desagregará por año </v>
      </c>
    </row>
    <row r="30" spans="1:12" s="514" customFormat="1" ht="25.5" customHeight="1" x14ac:dyDescent="0.25">
      <c r="A30" s="913"/>
      <c r="B30" s="913"/>
      <c r="C30" s="914"/>
      <c r="D30" s="354" t="s">
        <v>903</v>
      </c>
      <c r="E30" s="355"/>
      <c r="F30" s="355"/>
      <c r="G30" s="355"/>
      <c r="H30" s="355"/>
      <c r="I30" s="355"/>
      <c r="J30" s="355"/>
      <c r="K30" s="946"/>
      <c r="L30" s="946"/>
    </row>
    <row r="31" spans="1:12" s="514" customFormat="1" ht="30" customHeight="1" x14ac:dyDescent="0.25">
      <c r="A31" s="913"/>
      <c r="B31" s="913"/>
      <c r="C31" s="914"/>
      <c r="D31" s="357" t="s">
        <v>904</v>
      </c>
      <c r="E31" s="520"/>
      <c r="F31" s="521"/>
      <c r="G31" s="521"/>
      <c r="H31" s="521"/>
      <c r="I31" s="521"/>
      <c r="J31" s="521"/>
      <c r="K31" s="947"/>
      <c r="L31" s="947"/>
    </row>
    <row r="32" spans="1:12" s="514" customFormat="1" ht="25.5" customHeight="1" x14ac:dyDescent="0.25">
      <c r="A32" s="913" t="str">
        <f>+'1_MdR'!A20:B20</f>
        <v>4.6 Proyectos de emprendimiento vinculados a las AP que fueron financiados por el programa y se encuentran en operación</v>
      </c>
      <c r="B32" s="913"/>
      <c r="C32" s="914" t="str">
        <f>+'1_MdR'!C20</f>
        <v>% proyectos</v>
      </c>
      <c r="D32" s="517" t="s">
        <v>902</v>
      </c>
      <c r="E32" s="518">
        <f>+'1_MdR'!D20</f>
        <v>0</v>
      </c>
      <c r="F32" s="518">
        <f>+'1_MdR'!E20</f>
        <v>2017</v>
      </c>
      <c r="G32" s="518">
        <f>+'1_MdR'!F20</f>
        <v>0</v>
      </c>
      <c r="H32" s="518">
        <f>+'1_MdR'!G20</f>
        <v>0</v>
      </c>
      <c r="I32" s="518">
        <f>+'1_MdR'!H20</f>
        <v>30</v>
      </c>
      <c r="J32" s="518">
        <f>+'1_MdR'!I20</f>
        <v>2022</v>
      </c>
      <c r="K32" s="945" t="str">
        <f>+'1_MdR'!J20</f>
        <v>Informes de Avance del Proyecto</v>
      </c>
      <c r="L32" s="945" t="str">
        <f>+'1_MdR'!M20</f>
        <v>Las actividades de emprendimiento buscan incentivar la capacidad emprendedora local mediante el fomento de proyectos de turismo en AP a través de instancias de asociatividad microempresaria turística, la capacitación continua a emprendedores y la asistencia en la formulación y la gestión de proyectos turísticos</v>
      </c>
    </row>
    <row r="33" spans="1:12" s="514" customFormat="1" ht="25.5" customHeight="1" x14ac:dyDescent="0.25">
      <c r="A33" s="913"/>
      <c r="B33" s="913"/>
      <c r="C33" s="914"/>
      <c r="D33" s="354" t="s">
        <v>903</v>
      </c>
      <c r="E33" s="355"/>
      <c r="F33" s="355"/>
      <c r="G33" s="355"/>
      <c r="H33" s="355"/>
      <c r="I33" s="355"/>
      <c r="J33" s="355"/>
      <c r="K33" s="946"/>
      <c r="L33" s="946"/>
    </row>
    <row r="34" spans="1:12" s="514" customFormat="1" ht="42" customHeight="1" x14ac:dyDescent="0.25">
      <c r="A34" s="913"/>
      <c r="B34" s="913"/>
      <c r="C34" s="914"/>
      <c r="D34" s="357" t="s">
        <v>904</v>
      </c>
      <c r="E34" s="520"/>
      <c r="F34" s="521"/>
      <c r="G34" s="521"/>
      <c r="H34" s="521"/>
      <c r="I34" s="521"/>
      <c r="J34" s="521"/>
      <c r="K34" s="947"/>
      <c r="L34" s="947"/>
    </row>
    <row r="35" spans="1:12" s="514" customFormat="1" ht="25.5" customHeight="1" x14ac:dyDescent="0.25">
      <c r="A35" s="913" t="str">
        <f>+'1_MdR'!A21:B21</f>
        <v>4.7 Beneficiarios de una mejor gestión y uso sostenible del capital natural</v>
      </c>
      <c r="B35" s="913"/>
      <c r="C35" s="914" t="str">
        <f>+'1_MdR'!C21</f>
        <v># beneficiarios</v>
      </c>
      <c r="D35" s="517" t="s">
        <v>902</v>
      </c>
      <c r="E35" s="518">
        <f>+'1_MdR'!D21</f>
        <v>0</v>
      </c>
      <c r="F35" s="518">
        <f>+'1_MdR'!E21</f>
        <v>2017</v>
      </c>
      <c r="G35" s="518">
        <f>+'1_MdR'!F21</f>
        <v>0</v>
      </c>
      <c r="H35" s="518">
        <f>+'1_MdR'!G21</f>
        <v>0</v>
      </c>
      <c r="I35" s="518">
        <f>+'1_MdR'!H21</f>
        <v>150000</v>
      </c>
      <c r="J35" s="518">
        <f>+'1_MdR'!I21</f>
        <v>2022</v>
      </c>
      <c r="K35" s="945" t="str">
        <f>+'1_MdR'!J21</f>
        <v>Informes de Avance de Proyecto</v>
      </c>
      <c r="L35" s="945" t="str">
        <f>+'1_MdR'!M21</f>
        <v xml:space="preserve">La mejor gestión del capital natural se mide anualmente con el PMEMAP. A partir del momento que el AP obtenga una nota mayor del 10% a la actual⁵  se contabilizará los visitantes anuales como beneficiarios, la meta es cumulativa para las 4AP. En el PMR se desagregará por año </v>
      </c>
    </row>
    <row r="36" spans="1:12" s="514" customFormat="1" ht="25.5" customHeight="1" x14ac:dyDescent="0.25">
      <c r="A36" s="913"/>
      <c r="B36" s="913"/>
      <c r="C36" s="914"/>
      <c r="D36" s="354" t="s">
        <v>903</v>
      </c>
      <c r="E36" s="355"/>
      <c r="F36" s="355"/>
      <c r="G36" s="355"/>
      <c r="H36" s="355"/>
      <c r="I36" s="355"/>
      <c r="J36" s="355"/>
      <c r="K36" s="946"/>
      <c r="L36" s="946"/>
    </row>
    <row r="37" spans="1:12" s="514" customFormat="1" ht="30" customHeight="1" x14ac:dyDescent="0.25">
      <c r="A37" s="913"/>
      <c r="B37" s="913"/>
      <c r="C37" s="914"/>
      <c r="D37" s="357" t="s">
        <v>904</v>
      </c>
      <c r="E37" s="520"/>
      <c r="F37" s="521"/>
      <c r="G37" s="521"/>
      <c r="H37" s="521"/>
      <c r="I37" s="521"/>
      <c r="J37" s="521"/>
      <c r="K37" s="947"/>
      <c r="L37" s="947"/>
    </row>
    <row r="38" spans="1:12" s="350" customFormat="1" ht="17.25" customHeight="1" x14ac:dyDescent="0.25">
      <c r="A38" s="511"/>
      <c r="B38" s="512"/>
      <c r="C38" s="512"/>
      <c r="D38" s="512"/>
      <c r="E38" s="512"/>
      <c r="F38" s="512"/>
      <c r="G38" s="512"/>
      <c r="H38" s="512"/>
      <c r="I38" s="512"/>
      <c r="J38" s="512"/>
      <c r="K38" s="512"/>
      <c r="L38" s="513"/>
    </row>
    <row r="39" spans="1:12" s="350" customFormat="1" ht="16.5" customHeight="1" x14ac:dyDescent="0.25">
      <c r="A39" s="907" t="s">
        <v>1692</v>
      </c>
      <c r="B39" s="907"/>
      <c r="C39" s="907"/>
      <c r="D39" s="907"/>
      <c r="E39" s="907"/>
      <c r="F39" s="907"/>
      <c r="G39" s="907"/>
      <c r="H39" s="907"/>
      <c r="I39" s="907"/>
      <c r="J39" s="907"/>
      <c r="K39" s="907"/>
      <c r="L39" s="907"/>
    </row>
    <row r="40" spans="1:12" s="350" customFormat="1" ht="12.75" customHeight="1" x14ac:dyDescent="0.25">
      <c r="A40" s="908" t="s">
        <v>27</v>
      </c>
      <c r="B40" s="909" t="s">
        <v>900</v>
      </c>
      <c r="C40" s="902" t="s">
        <v>261</v>
      </c>
      <c r="D40" s="902"/>
      <c r="E40" s="902" t="s">
        <v>910</v>
      </c>
      <c r="F40" s="902" t="s">
        <v>906</v>
      </c>
      <c r="G40" s="902" t="s">
        <v>907</v>
      </c>
      <c r="H40" s="902" t="s">
        <v>908</v>
      </c>
      <c r="I40" s="902" t="s">
        <v>909</v>
      </c>
      <c r="J40" s="902" t="s">
        <v>1141</v>
      </c>
      <c r="K40" s="902" t="s">
        <v>110</v>
      </c>
      <c r="L40" s="903" t="s">
        <v>901</v>
      </c>
    </row>
    <row r="41" spans="1:12" s="350" customFormat="1" x14ac:dyDescent="0.25">
      <c r="A41" s="908">
        <v>0</v>
      </c>
      <c r="B41" s="909">
        <v>0</v>
      </c>
      <c r="C41" s="902"/>
      <c r="D41" s="902"/>
      <c r="E41" s="902">
        <v>0</v>
      </c>
      <c r="F41" s="902">
        <v>0</v>
      </c>
      <c r="G41" s="902">
        <v>0</v>
      </c>
      <c r="H41" s="902">
        <v>0</v>
      </c>
      <c r="I41" s="902">
        <v>0</v>
      </c>
      <c r="J41" s="902">
        <v>0</v>
      </c>
      <c r="K41" s="902" t="e">
        <v>#VALUE!</v>
      </c>
      <c r="L41" s="903"/>
    </row>
    <row r="42" spans="1:12" s="351" customFormat="1" ht="14.25" customHeight="1" x14ac:dyDescent="0.25">
      <c r="A42" s="364" t="str">
        <f>+'8.2_MP MA'!A8</f>
        <v>1</v>
      </c>
      <c r="B42" s="365" t="str">
        <f>+'8.2_MP MA'!B8</f>
        <v>Componente 1. Modernización de Instrumentos de Gestión Patrimonial</v>
      </c>
      <c r="C42" s="366"/>
      <c r="D42" s="366"/>
      <c r="E42" s="366"/>
      <c r="F42" s="366"/>
      <c r="G42" s="366"/>
      <c r="H42" s="366"/>
      <c r="I42" s="366"/>
      <c r="J42" s="366"/>
      <c r="K42" s="364"/>
      <c r="L42" s="367"/>
    </row>
    <row r="43" spans="1:12" s="351" customFormat="1" ht="14.25" customHeight="1" x14ac:dyDescent="0.25">
      <c r="A43" s="368" t="str">
        <f>+'8.2_MP MA'!A9</f>
        <v>1.2</v>
      </c>
      <c r="B43" s="369" t="str">
        <f>+'8.2_MP MA'!B9</f>
        <v>Sub-Componente I.b): Apoyo a la gestión de las Áreas Protegidas</v>
      </c>
      <c r="C43" s="370"/>
      <c r="D43" s="370"/>
      <c r="E43" s="370"/>
      <c r="F43" s="370"/>
      <c r="G43" s="370"/>
      <c r="H43" s="370"/>
      <c r="I43" s="370"/>
      <c r="J43" s="370"/>
      <c r="K43" s="368"/>
      <c r="L43" s="371"/>
    </row>
    <row r="44" spans="1:12" s="351" customFormat="1" x14ac:dyDescent="0.25">
      <c r="A44" s="897" t="str">
        <f>+'8.2_MP MA'!A10</f>
        <v>1.2.1</v>
      </c>
      <c r="B44" s="899" t="str">
        <f>+'8.2_MP MA'!B10</f>
        <v>Producto 21: Planes de negocios realizados</v>
      </c>
      <c r="C44" s="900" t="str">
        <f>+'1_MdR'!B28</f>
        <v># planes</v>
      </c>
      <c r="D44" s="352" t="s">
        <v>902</v>
      </c>
      <c r="E44" s="375">
        <v>0</v>
      </c>
      <c r="F44" s="375">
        <f>+'1_MdR'!F28</f>
        <v>5</v>
      </c>
      <c r="G44" s="375">
        <f>+'1_MdR'!G28</f>
        <v>10</v>
      </c>
      <c r="H44" s="375">
        <f>+'1_MdR'!H28</f>
        <v>5</v>
      </c>
      <c r="I44" s="375">
        <f>+'1_MdR'!I28</f>
        <v>0</v>
      </c>
      <c r="J44" s="375">
        <f>+'1_MdR'!J28</f>
        <v>0</v>
      </c>
      <c r="K44" s="353">
        <f>SUM(F44:J44)</f>
        <v>20</v>
      </c>
      <c r="L44" s="901"/>
    </row>
    <row r="45" spans="1:12" s="356" customFormat="1" ht="14.25" customHeight="1" outlineLevel="1" x14ac:dyDescent="0.25">
      <c r="A45" s="898"/>
      <c r="B45" s="899"/>
      <c r="C45" s="899"/>
      <c r="D45" s="354" t="s">
        <v>903</v>
      </c>
      <c r="E45" s="355"/>
      <c r="F45" s="355"/>
      <c r="G45" s="355"/>
      <c r="H45" s="355"/>
      <c r="I45" s="355"/>
      <c r="J45" s="355"/>
      <c r="K45" s="355">
        <f t="shared" ref="K45:K55" si="0">SUM(E45:J45)</f>
        <v>0</v>
      </c>
      <c r="L45" s="901"/>
    </row>
    <row r="46" spans="1:12" s="356" customFormat="1" outlineLevel="1" x14ac:dyDescent="0.25">
      <c r="A46" s="898"/>
      <c r="B46" s="899"/>
      <c r="C46" s="899"/>
      <c r="D46" s="357" t="s">
        <v>904</v>
      </c>
      <c r="E46" s="358"/>
      <c r="F46" s="358"/>
      <c r="G46" s="358"/>
      <c r="H46" s="358"/>
      <c r="I46" s="358"/>
      <c r="J46" s="358"/>
      <c r="K46" s="358">
        <f t="shared" si="0"/>
        <v>0</v>
      </c>
      <c r="L46" s="901"/>
    </row>
    <row r="47" spans="1:12" s="351" customFormat="1" ht="18" customHeight="1" x14ac:dyDescent="0.25">
      <c r="A47" s="897" t="str">
        <f>+'8.2_MP MA'!A13</f>
        <v>1.2.2</v>
      </c>
      <c r="B47" s="899" t="str">
        <f>+'8.2_MP MA'!B13</f>
        <v>Producto 22: Capacitación de emprendedores en habilidades empresariales y en la provisión de servicios vinculados a los parques intervenidos realizada.</v>
      </c>
      <c r="C47" s="900" t="str">
        <f>+'1_MdR'!B29</f>
        <v># talleres</v>
      </c>
      <c r="D47" s="352" t="s">
        <v>902</v>
      </c>
      <c r="E47" s="375">
        <v>0</v>
      </c>
      <c r="F47" s="375">
        <f>+'1_MdR'!F29</f>
        <v>0</v>
      </c>
      <c r="G47" s="375">
        <f>+'1_MdR'!G29</f>
        <v>6</v>
      </c>
      <c r="H47" s="375">
        <f>+'1_MdR'!H29</f>
        <v>7</v>
      </c>
      <c r="I47" s="375">
        <f>+'1_MdR'!I29</f>
        <v>2</v>
      </c>
      <c r="J47" s="375">
        <f>+'1_MdR'!J29</f>
        <v>0</v>
      </c>
      <c r="K47" s="353">
        <f>SUM(F47:J47)</f>
        <v>15</v>
      </c>
      <c r="L47" s="901"/>
    </row>
    <row r="48" spans="1:12" s="356" customFormat="1" ht="18" customHeight="1" outlineLevel="1" x14ac:dyDescent="0.25">
      <c r="A48" s="898"/>
      <c r="B48" s="899"/>
      <c r="C48" s="899"/>
      <c r="D48" s="354" t="s">
        <v>903</v>
      </c>
      <c r="E48" s="355"/>
      <c r="F48" s="355"/>
      <c r="G48" s="355"/>
      <c r="H48" s="355"/>
      <c r="I48" s="355"/>
      <c r="J48" s="355"/>
      <c r="K48" s="355">
        <f t="shared" si="0"/>
        <v>0</v>
      </c>
      <c r="L48" s="901"/>
    </row>
    <row r="49" spans="1:12" s="356" customFormat="1" ht="18" customHeight="1" outlineLevel="1" x14ac:dyDescent="0.25">
      <c r="A49" s="898"/>
      <c r="B49" s="899"/>
      <c r="C49" s="899"/>
      <c r="D49" s="357" t="s">
        <v>904</v>
      </c>
      <c r="E49" s="358"/>
      <c r="F49" s="358"/>
      <c r="G49" s="358"/>
      <c r="H49" s="358"/>
      <c r="I49" s="358"/>
      <c r="J49" s="358"/>
      <c r="K49" s="358">
        <f t="shared" si="0"/>
        <v>0</v>
      </c>
      <c r="L49" s="901"/>
    </row>
    <row r="50" spans="1:12" s="351" customFormat="1" ht="17.25" customHeight="1" x14ac:dyDescent="0.25">
      <c r="A50" s="897" t="str">
        <f>+'8.2_MP MA'!A16</f>
        <v>1.2.3</v>
      </c>
      <c r="B50" s="899" t="str">
        <f>+'8.2_MP MA'!B16</f>
        <v xml:space="preserve">Producto 23: Micro-pequeñas y medianas empresas financiadas. </v>
      </c>
      <c r="C50" s="900" t="str">
        <f>+'1_MdR'!B30</f>
        <v># MIPYMES</v>
      </c>
      <c r="D50" s="352" t="s">
        <v>902</v>
      </c>
      <c r="E50" s="375">
        <v>0</v>
      </c>
      <c r="F50" s="375">
        <f>+'1_MdR'!F30</f>
        <v>0</v>
      </c>
      <c r="G50" s="375">
        <f>+'1_MdR'!G30</f>
        <v>4</v>
      </c>
      <c r="H50" s="375">
        <f>+'1_MdR'!H30</f>
        <v>4</v>
      </c>
      <c r="I50" s="375">
        <f>+'1_MdR'!I30</f>
        <v>8</v>
      </c>
      <c r="J50" s="375">
        <f>+'1_MdR'!J30</f>
        <v>0</v>
      </c>
      <c r="K50" s="353">
        <f>SUM(F50:J50)</f>
        <v>16</v>
      </c>
      <c r="L50" s="901"/>
    </row>
    <row r="51" spans="1:12" s="356" customFormat="1" ht="17.25" customHeight="1" outlineLevel="1" x14ac:dyDescent="0.25">
      <c r="A51" s="898"/>
      <c r="B51" s="899"/>
      <c r="C51" s="899"/>
      <c r="D51" s="354" t="s">
        <v>903</v>
      </c>
      <c r="E51" s="355"/>
      <c r="F51" s="355"/>
      <c r="G51" s="355"/>
      <c r="H51" s="355"/>
      <c r="I51" s="355"/>
      <c r="J51" s="355"/>
      <c r="K51" s="355">
        <f t="shared" si="0"/>
        <v>0</v>
      </c>
      <c r="L51" s="901"/>
    </row>
    <row r="52" spans="1:12" s="356" customFormat="1" ht="17.25" customHeight="1" outlineLevel="1" x14ac:dyDescent="0.25">
      <c r="A52" s="898"/>
      <c r="B52" s="899"/>
      <c r="C52" s="899"/>
      <c r="D52" s="357" t="s">
        <v>904</v>
      </c>
      <c r="E52" s="358"/>
      <c r="F52" s="358"/>
      <c r="G52" s="358"/>
      <c r="H52" s="358"/>
      <c r="I52" s="358"/>
      <c r="J52" s="358"/>
      <c r="K52" s="358">
        <f t="shared" si="0"/>
        <v>0</v>
      </c>
      <c r="L52" s="901"/>
    </row>
    <row r="53" spans="1:12" s="351" customFormat="1" x14ac:dyDescent="0.25">
      <c r="A53" s="897" t="str">
        <f>+'8.2_MP MA'!A18</f>
        <v>1.2.4</v>
      </c>
      <c r="B53" s="899" t="str">
        <f>+'8.2_MP MA'!B18</f>
        <v>Producto 24: Capacitación en temas ambientales para la comunidad vinculadas a actividades de turismo verde, realizada</v>
      </c>
      <c r="C53" s="900" t="str">
        <f>+'1_MdR'!B31</f>
        <v># talleres</v>
      </c>
      <c r="D53" s="352" t="s">
        <v>902</v>
      </c>
      <c r="E53" s="375">
        <v>0</v>
      </c>
      <c r="F53" s="375">
        <f>+'1_MdR'!F31</f>
        <v>0</v>
      </c>
      <c r="G53" s="375">
        <f>+'1_MdR'!G31</f>
        <v>1</v>
      </c>
      <c r="H53" s="375">
        <f>+'1_MdR'!H31</f>
        <v>2</v>
      </c>
      <c r="I53" s="375">
        <f>+'1_MdR'!I31</f>
        <v>1</v>
      </c>
      <c r="J53" s="375">
        <f>+'1_MdR'!J31</f>
        <v>0</v>
      </c>
      <c r="K53" s="353">
        <f>SUM(F53:J53)</f>
        <v>4</v>
      </c>
      <c r="L53" s="901"/>
    </row>
    <row r="54" spans="1:12" s="356" customFormat="1" ht="14.25" customHeight="1" outlineLevel="1" x14ac:dyDescent="0.25">
      <c r="A54" s="898"/>
      <c r="B54" s="899"/>
      <c r="C54" s="899"/>
      <c r="D54" s="354" t="s">
        <v>903</v>
      </c>
      <c r="E54" s="355"/>
      <c r="F54" s="355"/>
      <c r="G54" s="355"/>
      <c r="H54" s="355"/>
      <c r="I54" s="355"/>
      <c r="J54" s="355"/>
      <c r="K54" s="355">
        <f t="shared" si="0"/>
        <v>0</v>
      </c>
      <c r="L54" s="901"/>
    </row>
    <row r="55" spans="1:12" s="356" customFormat="1" outlineLevel="1" x14ac:dyDescent="0.25">
      <c r="A55" s="898"/>
      <c r="B55" s="899"/>
      <c r="C55" s="899"/>
      <c r="D55" s="357" t="s">
        <v>904</v>
      </c>
      <c r="E55" s="358"/>
      <c r="F55" s="358"/>
      <c r="G55" s="358"/>
      <c r="H55" s="358"/>
      <c r="I55" s="358"/>
      <c r="J55" s="358"/>
      <c r="K55" s="358">
        <f t="shared" si="0"/>
        <v>0</v>
      </c>
      <c r="L55" s="901"/>
    </row>
    <row r="56" spans="1:12" s="351" customFormat="1" x14ac:dyDescent="0.25">
      <c r="A56" s="897" t="str">
        <f>+'8.2_MP MA'!A20</f>
        <v>1.2.5</v>
      </c>
      <c r="B56" s="899" t="str">
        <f>+'8.2_MP MA'!B20</f>
        <v xml:space="preserve">Producto 25: Estrategia de nuevas tecnologías para el monitoreo, control y vigilancia de los 4 AAPP, implementada </v>
      </c>
      <c r="C56" s="900" t="str">
        <f>+'1_MdR'!B32</f>
        <v># estrategia</v>
      </c>
      <c r="D56" s="352" t="s">
        <v>902</v>
      </c>
      <c r="E56" s="375">
        <v>0</v>
      </c>
      <c r="F56" s="375">
        <f>+'1_MdR'!F32</f>
        <v>0</v>
      </c>
      <c r="G56" s="375">
        <f>+'1_MdR'!G32</f>
        <v>1</v>
      </c>
      <c r="H56" s="375">
        <f>+'1_MdR'!H32</f>
        <v>0</v>
      </c>
      <c r="I56" s="375">
        <f>+'1_MdR'!I32</f>
        <v>0</v>
      </c>
      <c r="J56" s="375">
        <f>+'1_MdR'!J32</f>
        <v>0</v>
      </c>
      <c r="K56" s="353">
        <f>SUM(F56:J56)</f>
        <v>1</v>
      </c>
      <c r="L56" s="901"/>
    </row>
    <row r="57" spans="1:12" s="356" customFormat="1" ht="14.25" customHeight="1" outlineLevel="1" x14ac:dyDescent="0.25">
      <c r="A57" s="915"/>
      <c r="B57" s="899"/>
      <c r="C57" s="899"/>
      <c r="D57" s="354" t="s">
        <v>903</v>
      </c>
      <c r="E57" s="355"/>
      <c r="F57" s="355"/>
      <c r="G57" s="355"/>
      <c r="H57" s="355"/>
      <c r="I57" s="355"/>
      <c r="J57" s="355"/>
      <c r="K57" s="355">
        <f t="shared" ref="K57:K67" si="1">SUM(E57:J57)</f>
        <v>0</v>
      </c>
      <c r="L57" s="901"/>
    </row>
    <row r="58" spans="1:12" s="356" customFormat="1" outlineLevel="1" x14ac:dyDescent="0.25">
      <c r="A58" s="915"/>
      <c r="B58" s="899"/>
      <c r="C58" s="899"/>
      <c r="D58" s="357" t="s">
        <v>904</v>
      </c>
      <c r="E58" s="358"/>
      <c r="F58" s="358"/>
      <c r="G58" s="358"/>
      <c r="H58" s="358"/>
      <c r="I58" s="358"/>
      <c r="J58" s="358"/>
      <c r="K58" s="358">
        <f t="shared" si="1"/>
        <v>0</v>
      </c>
      <c r="L58" s="901"/>
    </row>
    <row r="59" spans="1:12" s="351" customFormat="1" ht="18" customHeight="1" x14ac:dyDescent="0.25">
      <c r="A59" s="897" t="str">
        <f>+'8.2_MP MA'!A22</f>
        <v>1.2.6</v>
      </c>
      <c r="B59" s="899" t="str">
        <f>+'8.2_MP MA'!B22</f>
        <v>Producto 26: Proyecto de solución paisajística en la cima del volcán creado</v>
      </c>
      <c r="C59" s="900" t="str">
        <f>+'1_MdR'!B33</f>
        <v># proyecto</v>
      </c>
      <c r="D59" s="352" t="s">
        <v>902</v>
      </c>
      <c r="E59" s="375">
        <v>0</v>
      </c>
      <c r="F59" s="375">
        <f>+'1_MdR'!F33</f>
        <v>0</v>
      </c>
      <c r="G59" s="375">
        <f>+'1_MdR'!G33</f>
        <v>0</v>
      </c>
      <c r="H59" s="375">
        <f>+'1_MdR'!H33</f>
        <v>1</v>
      </c>
      <c r="I59" s="375">
        <f>+'1_MdR'!I33</f>
        <v>0</v>
      </c>
      <c r="J59" s="375">
        <f>+'1_MdR'!J33</f>
        <v>0</v>
      </c>
      <c r="K59" s="353">
        <f>SUM(F59:J59)</f>
        <v>1</v>
      </c>
      <c r="L59" s="901"/>
    </row>
    <row r="60" spans="1:12" s="356" customFormat="1" ht="18" customHeight="1" outlineLevel="1" x14ac:dyDescent="0.25">
      <c r="A60" s="915"/>
      <c r="B60" s="899"/>
      <c r="C60" s="899"/>
      <c r="D60" s="354" t="s">
        <v>903</v>
      </c>
      <c r="E60" s="355"/>
      <c r="F60" s="355"/>
      <c r="G60" s="355"/>
      <c r="H60" s="355"/>
      <c r="I60" s="355"/>
      <c r="J60" s="355"/>
      <c r="K60" s="355">
        <f t="shared" si="1"/>
        <v>0</v>
      </c>
      <c r="L60" s="901"/>
    </row>
    <row r="61" spans="1:12" s="356" customFormat="1" ht="18" customHeight="1" outlineLevel="1" x14ac:dyDescent="0.25">
      <c r="A61" s="915"/>
      <c r="B61" s="899"/>
      <c r="C61" s="899"/>
      <c r="D61" s="357" t="s">
        <v>904</v>
      </c>
      <c r="E61" s="358"/>
      <c r="F61" s="358"/>
      <c r="G61" s="358"/>
      <c r="H61" s="358"/>
      <c r="I61" s="358"/>
      <c r="J61" s="358"/>
      <c r="K61" s="358">
        <f t="shared" si="1"/>
        <v>0</v>
      </c>
      <c r="L61" s="901"/>
    </row>
    <row r="62" spans="1:12" s="351" customFormat="1" ht="17.25" customHeight="1" x14ac:dyDescent="0.25">
      <c r="A62" s="897" t="str">
        <f>+'8.2_MP MA'!A25</f>
        <v>1.2.7</v>
      </c>
      <c r="B62" s="899" t="str">
        <f>+'8.2_MP MA'!B25</f>
        <v xml:space="preserve">Producto 27: Plataformas digitales para mejorar la coordinación y articulación de los proveedores de servicios en los parques, y para cobro en línea en las AAPP creadas </v>
      </c>
      <c r="C62" s="900" t="str">
        <f>+'1_MdR'!B34</f>
        <v># plataforma</v>
      </c>
      <c r="D62" s="352" t="s">
        <v>902</v>
      </c>
      <c r="E62" s="375">
        <v>0</v>
      </c>
      <c r="F62" s="375">
        <f>+'1_MdR'!F34</f>
        <v>0</v>
      </c>
      <c r="G62" s="375">
        <f>+'1_MdR'!G34</f>
        <v>1</v>
      </c>
      <c r="H62" s="375">
        <f>+'1_MdR'!H34</f>
        <v>2</v>
      </c>
      <c r="I62" s="375">
        <f>+'1_MdR'!I34</f>
        <v>2</v>
      </c>
      <c r="J62" s="375">
        <f>+'1_MdR'!J34</f>
        <v>0</v>
      </c>
      <c r="K62" s="353">
        <f>SUM(F62:J62)</f>
        <v>5</v>
      </c>
      <c r="L62" s="901"/>
    </row>
    <row r="63" spans="1:12" s="356" customFormat="1" ht="17.25" customHeight="1" outlineLevel="1" x14ac:dyDescent="0.25">
      <c r="A63" s="915"/>
      <c r="B63" s="899"/>
      <c r="C63" s="899"/>
      <c r="D63" s="354" t="s">
        <v>903</v>
      </c>
      <c r="E63" s="355"/>
      <c r="F63" s="355"/>
      <c r="G63" s="355"/>
      <c r="H63" s="355"/>
      <c r="I63" s="355"/>
      <c r="J63" s="355"/>
      <c r="K63" s="355">
        <f t="shared" si="1"/>
        <v>0</v>
      </c>
      <c r="L63" s="901"/>
    </row>
    <row r="64" spans="1:12" s="356" customFormat="1" ht="17.25" customHeight="1" outlineLevel="1" x14ac:dyDescent="0.25">
      <c r="A64" s="915"/>
      <c r="B64" s="899"/>
      <c r="C64" s="899"/>
      <c r="D64" s="357" t="s">
        <v>904</v>
      </c>
      <c r="E64" s="358"/>
      <c r="F64" s="358"/>
      <c r="G64" s="358"/>
      <c r="H64" s="358"/>
      <c r="I64" s="358"/>
      <c r="J64" s="358"/>
      <c r="K64" s="358">
        <f t="shared" si="1"/>
        <v>0</v>
      </c>
      <c r="L64" s="901"/>
    </row>
    <row r="65" spans="1:12" s="351" customFormat="1" x14ac:dyDescent="0.25">
      <c r="A65" s="897" t="str">
        <f>+'8.2_MP MA'!A30</f>
        <v>1.2.8</v>
      </c>
      <c r="B65" s="899" t="str">
        <f>+'8.2_MP MA'!B30</f>
        <v>Producto 28: Plan comunicacional de las AAPP intervenidas diseñado e implementado</v>
      </c>
      <c r="C65" s="900" t="str">
        <f>+'1_MdR'!B35</f>
        <v># plan</v>
      </c>
      <c r="D65" s="352" t="s">
        <v>902</v>
      </c>
      <c r="E65" s="375">
        <v>0</v>
      </c>
      <c r="F65" s="375">
        <f>+'1_MdR'!F35</f>
        <v>0</v>
      </c>
      <c r="G65" s="375">
        <f>+'1_MdR'!G35</f>
        <v>0</v>
      </c>
      <c r="H65" s="375">
        <f>+'1_MdR'!H35</f>
        <v>1</v>
      </c>
      <c r="I65" s="375">
        <f>+'1_MdR'!I35</f>
        <v>0</v>
      </c>
      <c r="J65" s="375">
        <f>+'1_MdR'!J35</f>
        <v>0</v>
      </c>
      <c r="K65" s="353">
        <f>SUM(F65:J65)</f>
        <v>1</v>
      </c>
      <c r="L65" s="901"/>
    </row>
    <row r="66" spans="1:12" s="356" customFormat="1" ht="14.25" customHeight="1" outlineLevel="1" x14ac:dyDescent="0.25">
      <c r="A66" s="915"/>
      <c r="B66" s="899"/>
      <c r="C66" s="899"/>
      <c r="D66" s="354" t="s">
        <v>903</v>
      </c>
      <c r="E66" s="355"/>
      <c r="F66" s="355"/>
      <c r="G66" s="355"/>
      <c r="H66" s="355"/>
      <c r="I66" s="355"/>
      <c r="J66" s="355"/>
      <c r="K66" s="355">
        <f t="shared" si="1"/>
        <v>0</v>
      </c>
      <c r="L66" s="901"/>
    </row>
    <row r="67" spans="1:12" s="356" customFormat="1" outlineLevel="1" x14ac:dyDescent="0.25">
      <c r="A67" s="915"/>
      <c r="B67" s="899"/>
      <c r="C67" s="899"/>
      <c r="D67" s="357" t="s">
        <v>904</v>
      </c>
      <c r="E67" s="358"/>
      <c r="F67" s="358"/>
      <c r="G67" s="358"/>
      <c r="H67" s="358"/>
      <c r="I67" s="358"/>
      <c r="J67" s="358"/>
      <c r="K67" s="358">
        <f t="shared" si="1"/>
        <v>0</v>
      </c>
      <c r="L67" s="901"/>
    </row>
    <row r="68" spans="1:12" s="351" customFormat="1" x14ac:dyDescent="0.25">
      <c r="A68" s="897" t="str">
        <f>+'8.2_MP MA'!A34</f>
        <v>1.2.9</v>
      </c>
      <c r="B68" s="923" t="str">
        <f>+'8.2_MP MA'!B34</f>
        <v xml:space="preserve">Producto 29: Estudios para cumplir las recomendaciones de la UNESCO elaborados  </v>
      </c>
      <c r="C68" s="900" t="str">
        <f>+'1_MdR'!B36</f>
        <v># estudios</v>
      </c>
      <c r="D68" s="352" t="s">
        <v>902</v>
      </c>
      <c r="E68" s="375">
        <v>0</v>
      </c>
      <c r="F68" s="375">
        <f>+'1_MdR'!F36</f>
        <v>2</v>
      </c>
      <c r="G68" s="375">
        <f>+'1_MdR'!G36</f>
        <v>2</v>
      </c>
      <c r="H68" s="375">
        <f>+'1_MdR'!H36</f>
        <v>1</v>
      </c>
      <c r="I68" s="375">
        <f>+'1_MdR'!I36</f>
        <v>1</v>
      </c>
      <c r="J68" s="375">
        <f>+'1_MdR'!J36</f>
        <v>0</v>
      </c>
      <c r="K68" s="353">
        <f>SUM(F68:J68)</f>
        <v>6</v>
      </c>
      <c r="L68" s="901"/>
    </row>
    <row r="69" spans="1:12" s="356" customFormat="1" ht="14.25" customHeight="1" outlineLevel="1" x14ac:dyDescent="0.25">
      <c r="A69" s="915"/>
      <c r="B69" s="923"/>
      <c r="C69" s="923"/>
      <c r="D69" s="354" t="s">
        <v>903</v>
      </c>
      <c r="E69" s="355"/>
      <c r="F69" s="355"/>
      <c r="G69" s="355"/>
      <c r="H69" s="355"/>
      <c r="I69" s="355"/>
      <c r="J69" s="355"/>
      <c r="K69" s="355">
        <f t="shared" ref="K69:K73" si="2">SUM(E69:J69)</f>
        <v>0</v>
      </c>
      <c r="L69" s="901"/>
    </row>
    <row r="70" spans="1:12" s="356" customFormat="1" outlineLevel="1" x14ac:dyDescent="0.25">
      <c r="A70" s="915"/>
      <c r="B70" s="923"/>
      <c r="C70" s="923"/>
      <c r="D70" s="357" t="s">
        <v>904</v>
      </c>
      <c r="E70" s="358"/>
      <c r="F70" s="358"/>
      <c r="G70" s="358"/>
      <c r="H70" s="358"/>
      <c r="I70" s="358"/>
      <c r="J70" s="358"/>
      <c r="K70" s="358">
        <f t="shared" si="2"/>
        <v>0</v>
      </c>
      <c r="L70" s="901"/>
    </row>
    <row r="71" spans="1:12" s="351" customFormat="1" ht="18" customHeight="1" x14ac:dyDescent="0.25">
      <c r="A71" s="897" t="str">
        <f>+'8.2_MP MA'!A38</f>
        <v>1.2.10</v>
      </c>
      <c r="B71" s="923" t="str">
        <f>+'8.2_MP MA'!B38</f>
        <v>Producto 30: Plan de Bioseguridad para las AAPP, diseñado e implementado</v>
      </c>
      <c r="C71" s="900" t="str">
        <f>+'1_MdR'!B37</f>
        <v># plan</v>
      </c>
      <c r="D71" s="352" t="s">
        <v>902</v>
      </c>
      <c r="E71" s="375">
        <v>0</v>
      </c>
      <c r="F71" s="375">
        <f>+'1_MdR'!F37</f>
        <v>1</v>
      </c>
      <c r="G71" s="375">
        <f>+'1_MdR'!G37</f>
        <v>0</v>
      </c>
      <c r="H71" s="375">
        <f>+'1_MdR'!H37</f>
        <v>0</v>
      </c>
      <c r="I71" s="375">
        <f>+'1_MdR'!I37</f>
        <v>0</v>
      </c>
      <c r="J71" s="375">
        <f>+'1_MdR'!J37</f>
        <v>0</v>
      </c>
      <c r="K71" s="353">
        <f>SUM(F71:J71)</f>
        <v>1</v>
      </c>
      <c r="L71" s="901"/>
    </row>
    <row r="72" spans="1:12" s="356" customFormat="1" ht="18" customHeight="1" outlineLevel="1" x14ac:dyDescent="0.25">
      <c r="A72" s="915"/>
      <c r="B72" s="923"/>
      <c r="C72" s="923"/>
      <c r="D72" s="354" t="s">
        <v>903</v>
      </c>
      <c r="E72" s="355"/>
      <c r="F72" s="355"/>
      <c r="G72" s="355"/>
      <c r="H72" s="355"/>
      <c r="I72" s="355"/>
      <c r="J72" s="355"/>
      <c r="K72" s="355">
        <f t="shared" si="2"/>
        <v>0</v>
      </c>
      <c r="L72" s="901"/>
    </row>
    <row r="73" spans="1:12" s="356" customFormat="1" ht="18" customHeight="1" outlineLevel="1" x14ac:dyDescent="0.25">
      <c r="A73" s="915"/>
      <c r="B73" s="923"/>
      <c r="C73" s="923"/>
      <c r="D73" s="357" t="s">
        <v>904</v>
      </c>
      <c r="E73" s="358"/>
      <c r="F73" s="358"/>
      <c r="G73" s="358"/>
      <c r="H73" s="358"/>
      <c r="I73" s="358"/>
      <c r="J73" s="358"/>
      <c r="K73" s="358">
        <f t="shared" si="2"/>
        <v>0</v>
      </c>
      <c r="L73" s="901"/>
    </row>
    <row r="74" spans="1:12" s="351" customFormat="1" ht="14.25" customHeight="1" x14ac:dyDescent="0.25">
      <c r="A74" s="364" t="str">
        <f>+'8.2_MP MA'!A40</f>
        <v>3</v>
      </c>
      <c r="B74" s="365" t="str">
        <f>+'8.2_MP MA'!B40</f>
        <v>Componente 3. Conservación y Valorización de Bienes Naturales</v>
      </c>
      <c r="C74" s="366"/>
      <c r="D74" s="366"/>
      <c r="E74" s="366"/>
      <c r="F74" s="366"/>
      <c r="G74" s="366"/>
      <c r="H74" s="366"/>
      <c r="I74" s="366"/>
      <c r="J74" s="366"/>
      <c r="K74" s="364"/>
      <c r="L74" s="367"/>
    </row>
    <row r="75" spans="1:12" s="351" customFormat="1" x14ac:dyDescent="0.25">
      <c r="A75" s="897" t="str">
        <f>+'8.2_MP MA'!A41</f>
        <v>3.1</v>
      </c>
      <c r="B75" s="899" t="str">
        <f>+'8.2_MP MA'!B41</f>
        <v>Producto 31: Parque Nacional Coiba rehabilitado para preservación completado</v>
      </c>
      <c r="C75" s="900" t="str">
        <f>+'1_MdR'!B39</f>
        <v xml:space="preserve"># </v>
      </c>
      <c r="D75" s="352" t="s">
        <v>902</v>
      </c>
      <c r="E75" s="375">
        <v>0</v>
      </c>
      <c r="F75" s="375">
        <f>+'1_MdR'!F39</f>
        <v>0</v>
      </c>
      <c r="G75" s="375">
        <f>+'1_MdR'!G39</f>
        <v>0</v>
      </c>
      <c r="H75" s="375">
        <f>+'1_MdR'!H39</f>
        <v>1</v>
      </c>
      <c r="I75" s="375">
        <f>+'1_MdR'!I39</f>
        <v>0</v>
      </c>
      <c r="J75" s="375">
        <f>+'1_MdR'!J39</f>
        <v>0</v>
      </c>
      <c r="K75" s="353">
        <f>SUM(F75:J75)</f>
        <v>1</v>
      </c>
      <c r="L75" s="901"/>
    </row>
    <row r="76" spans="1:12" s="356" customFormat="1" ht="14.25" customHeight="1" outlineLevel="1" x14ac:dyDescent="0.25">
      <c r="A76" s="898"/>
      <c r="B76" s="899"/>
      <c r="C76" s="899"/>
      <c r="D76" s="354" t="s">
        <v>903</v>
      </c>
      <c r="E76" s="355"/>
      <c r="F76" s="355"/>
      <c r="G76" s="355"/>
      <c r="H76" s="355"/>
      <c r="I76" s="355"/>
      <c r="J76" s="355"/>
      <c r="K76" s="355">
        <f t="shared" ref="K76:K80" si="3">SUM(E76:J76)</f>
        <v>0</v>
      </c>
      <c r="L76" s="901"/>
    </row>
    <row r="77" spans="1:12" s="356" customFormat="1" outlineLevel="1" x14ac:dyDescent="0.25">
      <c r="A77" s="898"/>
      <c r="B77" s="899"/>
      <c r="C77" s="899"/>
      <c r="D77" s="357" t="s">
        <v>904</v>
      </c>
      <c r="E77" s="358"/>
      <c r="F77" s="358"/>
      <c r="G77" s="358"/>
      <c r="H77" s="358"/>
      <c r="I77" s="358"/>
      <c r="J77" s="358"/>
      <c r="K77" s="358">
        <f t="shared" si="3"/>
        <v>0</v>
      </c>
      <c r="L77" s="901"/>
    </row>
    <row r="78" spans="1:12" s="351" customFormat="1" x14ac:dyDescent="0.25">
      <c r="A78" s="897" t="str">
        <f>+'8.2_MP MA'!A77</f>
        <v>3.2</v>
      </c>
      <c r="B78" s="899" t="str">
        <f>+'8.2_MP MA'!B77</f>
        <v xml:space="preserve">Producto 32: Parque Nacional  San Lorenzo  rehabilitado para preservacion completado </v>
      </c>
      <c r="C78" s="900" t="str">
        <f>+'1_MdR'!B40</f>
        <v xml:space="preserve"># </v>
      </c>
      <c r="D78" s="352" t="s">
        <v>902</v>
      </c>
      <c r="E78" s="375">
        <v>0</v>
      </c>
      <c r="F78" s="375">
        <f>+'1_MdR'!F40</f>
        <v>0</v>
      </c>
      <c r="G78" s="375">
        <f>+'1_MdR'!G40</f>
        <v>0</v>
      </c>
      <c r="H78" s="375">
        <f>+'1_MdR'!H40</f>
        <v>0</v>
      </c>
      <c r="I78" s="375">
        <f>+'1_MdR'!I40</f>
        <v>0</v>
      </c>
      <c r="J78" s="375">
        <f>+'1_MdR'!J40</f>
        <v>1</v>
      </c>
      <c r="K78" s="353">
        <f>SUM(F78:J78)</f>
        <v>1</v>
      </c>
      <c r="L78" s="901"/>
    </row>
    <row r="79" spans="1:12" s="356" customFormat="1" ht="14.25" customHeight="1" outlineLevel="1" x14ac:dyDescent="0.25">
      <c r="A79" s="898"/>
      <c r="B79" s="899"/>
      <c r="C79" s="899"/>
      <c r="D79" s="354" t="s">
        <v>903</v>
      </c>
      <c r="E79" s="355"/>
      <c r="F79" s="355"/>
      <c r="G79" s="355"/>
      <c r="H79" s="355"/>
      <c r="I79" s="355"/>
      <c r="J79" s="355"/>
      <c r="K79" s="355">
        <f t="shared" si="3"/>
        <v>0</v>
      </c>
      <c r="L79" s="901"/>
    </row>
    <row r="80" spans="1:12" s="356" customFormat="1" outlineLevel="1" x14ac:dyDescent="0.25">
      <c r="A80" s="898"/>
      <c r="B80" s="899"/>
      <c r="C80" s="899"/>
      <c r="D80" s="357" t="s">
        <v>904</v>
      </c>
      <c r="E80" s="358"/>
      <c r="F80" s="358"/>
      <c r="G80" s="358"/>
      <c r="H80" s="358"/>
      <c r="I80" s="358"/>
      <c r="J80" s="358"/>
      <c r="K80" s="358">
        <f t="shared" si="3"/>
        <v>0</v>
      </c>
      <c r="L80" s="901"/>
    </row>
    <row r="81" spans="1:12" s="351" customFormat="1" x14ac:dyDescent="0.25">
      <c r="A81" s="897" t="str">
        <f>+'8.2_MP MA'!A125</f>
        <v>3.3</v>
      </c>
      <c r="B81" s="899" t="str">
        <f>+'8.2_MP MA'!B125</f>
        <v>Producto 33: Parque Nacional  Volcan Barú rehabilitado para preservacion completado</v>
      </c>
      <c r="C81" s="900" t="str">
        <f>+'1_MdR'!B41</f>
        <v xml:space="preserve"># </v>
      </c>
      <c r="D81" s="352" t="s">
        <v>902</v>
      </c>
      <c r="E81" s="375">
        <v>0</v>
      </c>
      <c r="F81" s="375">
        <f>+'1_MdR'!F41</f>
        <v>0</v>
      </c>
      <c r="G81" s="375">
        <f>+'1_MdR'!G41</f>
        <v>1</v>
      </c>
      <c r="H81" s="375">
        <f>+'1_MdR'!H41</f>
        <v>0</v>
      </c>
      <c r="I81" s="375">
        <f>+'1_MdR'!I41</f>
        <v>0</v>
      </c>
      <c r="J81" s="375">
        <f>+'1_MdR'!J41</f>
        <v>0</v>
      </c>
      <c r="K81" s="353">
        <f>SUM(F81:J81)</f>
        <v>1</v>
      </c>
      <c r="L81" s="901"/>
    </row>
    <row r="82" spans="1:12" s="356" customFormat="1" ht="14.25" customHeight="1" outlineLevel="1" x14ac:dyDescent="0.25">
      <c r="A82" s="915"/>
      <c r="B82" s="899"/>
      <c r="C82" s="899"/>
      <c r="D82" s="354" t="s">
        <v>903</v>
      </c>
      <c r="E82" s="355"/>
      <c r="F82" s="355"/>
      <c r="G82" s="355"/>
      <c r="H82" s="355"/>
      <c r="I82" s="355"/>
      <c r="J82" s="355"/>
      <c r="K82" s="355">
        <f t="shared" ref="K82:K83" si="4">SUM(E82:J82)</f>
        <v>0</v>
      </c>
      <c r="L82" s="901"/>
    </row>
    <row r="83" spans="1:12" s="356" customFormat="1" outlineLevel="1" x14ac:dyDescent="0.25">
      <c r="A83" s="915"/>
      <c r="B83" s="899"/>
      <c r="C83" s="899"/>
      <c r="D83" s="357" t="s">
        <v>904</v>
      </c>
      <c r="E83" s="358"/>
      <c r="F83" s="358"/>
      <c r="G83" s="358"/>
      <c r="H83" s="358"/>
      <c r="I83" s="358"/>
      <c r="J83" s="358"/>
      <c r="K83" s="358">
        <f t="shared" si="4"/>
        <v>0</v>
      </c>
      <c r="L83" s="901"/>
    </row>
    <row r="84" spans="1:12" x14ac:dyDescent="0.2">
      <c r="A84" s="359"/>
      <c r="B84" s="359"/>
      <c r="C84" s="359"/>
      <c r="D84" s="359"/>
      <c r="E84" s="359"/>
      <c r="F84" s="359"/>
      <c r="G84" s="359"/>
      <c r="H84" s="359"/>
      <c r="I84" s="359"/>
      <c r="J84" s="359"/>
      <c r="K84" s="359"/>
    </row>
    <row r="85" spans="1:12" s="350" customFormat="1" ht="16.5" customHeight="1" x14ac:dyDescent="0.25">
      <c r="A85" s="937" t="s">
        <v>1693</v>
      </c>
      <c r="B85" s="937"/>
      <c r="C85" s="937"/>
      <c r="D85" s="937"/>
      <c r="E85" s="937"/>
      <c r="F85" s="937"/>
      <c r="G85" s="937"/>
      <c r="H85" s="937"/>
      <c r="I85" s="937"/>
      <c r="J85" s="937"/>
      <c r="K85" s="937"/>
      <c r="L85" s="937"/>
    </row>
    <row r="86" spans="1:12" s="351" customFormat="1" ht="14.25" customHeight="1" x14ac:dyDescent="0.25">
      <c r="A86" s="908" t="s">
        <v>27</v>
      </c>
      <c r="B86" s="909" t="s">
        <v>900</v>
      </c>
      <c r="C86" s="902" t="s">
        <v>976</v>
      </c>
      <c r="D86" s="902"/>
      <c r="E86" s="902" t="s">
        <v>910</v>
      </c>
      <c r="F86" s="902" t="s">
        <v>906</v>
      </c>
      <c r="G86" s="902" t="s">
        <v>907</v>
      </c>
      <c r="H86" s="902" t="s">
        <v>908</v>
      </c>
      <c r="I86" s="902" t="s">
        <v>909</v>
      </c>
      <c r="J86" s="902" t="s">
        <v>1141</v>
      </c>
      <c r="K86" s="902" t="s">
        <v>110</v>
      </c>
      <c r="L86" s="903" t="s">
        <v>901</v>
      </c>
    </row>
    <row r="87" spans="1:12" s="351" customFormat="1" ht="14.25" customHeight="1" x14ac:dyDescent="0.25">
      <c r="A87" s="908" t="s">
        <v>977</v>
      </c>
      <c r="B87" s="909">
        <v>0</v>
      </c>
      <c r="C87" s="902"/>
      <c r="D87" s="902"/>
      <c r="E87" s="902">
        <v>0</v>
      </c>
      <c r="F87" s="902">
        <v>0</v>
      </c>
      <c r="G87" s="902">
        <v>0</v>
      </c>
      <c r="H87" s="902">
        <v>0</v>
      </c>
      <c r="I87" s="902">
        <v>0</v>
      </c>
      <c r="J87" s="902">
        <v>0</v>
      </c>
      <c r="K87" s="902" t="e">
        <v>#VALUE!</v>
      </c>
      <c r="L87" s="903"/>
    </row>
    <row r="88" spans="1:12" s="356" customFormat="1" ht="14.25" customHeight="1" outlineLevel="1" x14ac:dyDescent="0.25">
      <c r="A88" s="364" t="str">
        <f>+'8.2_MP MA'!A8</f>
        <v>1</v>
      </c>
      <c r="B88" s="365" t="str">
        <f>+'8.2_MP MA'!B8</f>
        <v>Componente 1. Modernización de Instrumentos de Gestión Patrimonial</v>
      </c>
      <c r="C88" s="366"/>
      <c r="D88" s="366"/>
      <c r="E88" s="366"/>
      <c r="F88" s="366"/>
      <c r="G88" s="366"/>
      <c r="H88" s="366"/>
      <c r="I88" s="366"/>
      <c r="J88" s="366"/>
      <c r="K88" s="364"/>
      <c r="L88" s="367"/>
    </row>
    <row r="89" spans="1:12" s="356" customFormat="1" ht="14.25" customHeight="1" outlineLevel="1" x14ac:dyDescent="0.25">
      <c r="A89" s="368" t="str">
        <f>+'8.2_MP MA'!A9</f>
        <v>1.2</v>
      </c>
      <c r="B89" s="369" t="str">
        <f>+'8.2_MP MA'!B9</f>
        <v>Sub-Componente I.b): Apoyo a la gestión de las Áreas Protegidas</v>
      </c>
      <c r="C89" s="370"/>
      <c r="D89" s="370"/>
      <c r="E89" s="370"/>
      <c r="F89" s="370"/>
      <c r="G89" s="370"/>
      <c r="H89" s="370"/>
      <c r="I89" s="370"/>
      <c r="J89" s="370"/>
      <c r="K89" s="368"/>
      <c r="L89" s="371"/>
    </row>
    <row r="90" spans="1:12" s="356" customFormat="1" ht="14.25" customHeight="1" outlineLevel="1" x14ac:dyDescent="0.25">
      <c r="A90" s="897" t="str">
        <f>+'8.2_MP MA'!A10</f>
        <v>1.2.1</v>
      </c>
      <c r="B90" s="923" t="str">
        <f>+'8.2_MP MA'!B10</f>
        <v>Producto 21: Planes de negocios realizados</v>
      </c>
      <c r="C90" s="900" t="str">
        <f>+'1_MdR'!B28</f>
        <v># planes</v>
      </c>
      <c r="D90" s="352" t="s">
        <v>902</v>
      </c>
      <c r="E90" s="376">
        <f>+'8.2_MP MA'!BR10</f>
        <v>0</v>
      </c>
      <c r="F90" s="376">
        <f>+'8.2_MP MA'!BS10</f>
        <v>141000</v>
      </c>
      <c r="G90" s="376">
        <f>+'8.2_MP MA'!BT10</f>
        <v>196000</v>
      </c>
      <c r="H90" s="376">
        <f>+'8.2_MP MA'!BU10</f>
        <v>156000</v>
      </c>
      <c r="I90" s="376">
        <f>+'8.2_MP MA'!BV10</f>
        <v>36000</v>
      </c>
      <c r="J90" s="376">
        <f>+'8.2_MP MA'!BW10</f>
        <v>15000</v>
      </c>
      <c r="K90" s="376">
        <f>SUM(E90:J90)</f>
        <v>544000</v>
      </c>
      <c r="L90" s="901"/>
    </row>
    <row r="91" spans="1:12" s="356" customFormat="1" ht="14.25" customHeight="1" outlineLevel="1" x14ac:dyDescent="0.25">
      <c r="A91" s="915"/>
      <c r="B91" s="923"/>
      <c r="C91" s="923"/>
      <c r="D91" s="354" t="s">
        <v>903</v>
      </c>
      <c r="E91" s="377"/>
      <c r="F91" s="377"/>
      <c r="G91" s="377"/>
      <c r="H91" s="377"/>
      <c r="I91" s="377"/>
      <c r="J91" s="377"/>
      <c r="K91" s="377">
        <f t="shared" ref="K91:K101" si="5">SUM(E91:J91)</f>
        <v>0</v>
      </c>
      <c r="L91" s="901"/>
    </row>
    <row r="92" spans="1:12" s="351" customFormat="1" ht="14.25" customHeight="1" x14ac:dyDescent="0.25">
      <c r="A92" s="915"/>
      <c r="B92" s="923"/>
      <c r="C92" s="923"/>
      <c r="D92" s="357" t="s">
        <v>904</v>
      </c>
      <c r="E92" s="378"/>
      <c r="F92" s="378"/>
      <c r="G92" s="378"/>
      <c r="H92" s="378"/>
      <c r="I92" s="378"/>
      <c r="J92" s="378"/>
      <c r="K92" s="378">
        <f t="shared" si="5"/>
        <v>0</v>
      </c>
      <c r="L92" s="901"/>
    </row>
    <row r="93" spans="1:12" s="356" customFormat="1" ht="14.25" customHeight="1" outlineLevel="1" x14ac:dyDescent="0.25">
      <c r="A93" s="897" t="str">
        <f>+'8.2_MP MA'!A13</f>
        <v>1.2.2</v>
      </c>
      <c r="B93" s="923" t="str">
        <f>+'8.2_MP MA'!B13</f>
        <v>Producto 22: Capacitación de emprendedores en habilidades empresariales y en la provisión de servicios vinculados a los parques intervenidos realizada.</v>
      </c>
      <c r="C93" s="900" t="str">
        <f>+'1_MdR'!B29</f>
        <v># talleres</v>
      </c>
      <c r="D93" s="352" t="s">
        <v>902</v>
      </c>
      <c r="E93" s="376">
        <f>+'8.2_MP MA'!BR13</f>
        <v>0</v>
      </c>
      <c r="F93" s="376">
        <f>+'8.2_MP MA'!BS13</f>
        <v>195000</v>
      </c>
      <c r="G93" s="376">
        <f>+'8.2_MP MA'!BT13</f>
        <v>390000</v>
      </c>
      <c r="H93" s="376">
        <f>+'8.2_MP MA'!BU13</f>
        <v>195000</v>
      </c>
      <c r="I93" s="376">
        <f>+'8.2_MP MA'!BV13</f>
        <v>0</v>
      </c>
      <c r="J93" s="376">
        <f>+'8.2_MP MA'!BW13</f>
        <v>0</v>
      </c>
      <c r="K93" s="376">
        <f>SUM(E93:J93)</f>
        <v>780000</v>
      </c>
      <c r="L93" s="901"/>
    </row>
    <row r="94" spans="1:12" s="356" customFormat="1" ht="14.25" customHeight="1" outlineLevel="1" x14ac:dyDescent="0.25">
      <c r="A94" s="915"/>
      <c r="B94" s="923"/>
      <c r="C94" s="923"/>
      <c r="D94" s="354" t="s">
        <v>903</v>
      </c>
      <c r="E94" s="377"/>
      <c r="F94" s="377"/>
      <c r="G94" s="377"/>
      <c r="H94" s="377"/>
      <c r="I94" s="377"/>
      <c r="J94" s="377"/>
      <c r="K94" s="377">
        <f t="shared" si="5"/>
        <v>0</v>
      </c>
      <c r="L94" s="901"/>
    </row>
    <row r="95" spans="1:12" s="351" customFormat="1" ht="14.25" customHeight="1" x14ac:dyDescent="0.25">
      <c r="A95" s="915"/>
      <c r="B95" s="923"/>
      <c r="C95" s="923"/>
      <c r="D95" s="357" t="s">
        <v>904</v>
      </c>
      <c r="E95" s="378"/>
      <c r="F95" s="378"/>
      <c r="G95" s="378"/>
      <c r="H95" s="378"/>
      <c r="I95" s="378"/>
      <c r="J95" s="378"/>
      <c r="K95" s="378">
        <f t="shared" si="5"/>
        <v>0</v>
      </c>
      <c r="L95" s="901"/>
    </row>
    <row r="96" spans="1:12" s="356" customFormat="1" ht="14.25" customHeight="1" outlineLevel="1" x14ac:dyDescent="0.25">
      <c r="A96" s="897" t="str">
        <f>+'8.2_MP MA'!A16</f>
        <v>1.2.3</v>
      </c>
      <c r="B96" s="923" t="str">
        <f>+'8.2_MP MA'!B16</f>
        <v xml:space="preserve">Producto 23: Micro-pequeñas y medianas empresas financiadas. </v>
      </c>
      <c r="C96" s="900" t="str">
        <f>+'1_MdR'!B30</f>
        <v># MIPYMES</v>
      </c>
      <c r="D96" s="352" t="s">
        <v>902</v>
      </c>
      <c r="E96" s="376">
        <f>+'8.2_MP MA'!BR16</f>
        <v>0</v>
      </c>
      <c r="F96" s="376">
        <f>+'8.2_MP MA'!BS16</f>
        <v>37500</v>
      </c>
      <c r="G96" s="376">
        <f>+'8.2_MP MA'!BT16</f>
        <v>75000</v>
      </c>
      <c r="H96" s="376">
        <f>+'8.2_MP MA'!BU16</f>
        <v>37500</v>
      </c>
      <c r="I96" s="376">
        <f>+'8.2_MP MA'!BV16</f>
        <v>0</v>
      </c>
      <c r="J96" s="376">
        <f>+'8.2_MP MA'!BW16</f>
        <v>0</v>
      </c>
      <c r="K96" s="376">
        <f>SUM(E96:J96)</f>
        <v>150000</v>
      </c>
      <c r="L96" s="901"/>
    </row>
    <row r="97" spans="1:12" s="356" customFormat="1" ht="14.25" customHeight="1" outlineLevel="1" x14ac:dyDescent="0.25">
      <c r="A97" s="915"/>
      <c r="B97" s="923"/>
      <c r="C97" s="923"/>
      <c r="D97" s="354" t="s">
        <v>903</v>
      </c>
      <c r="E97" s="377"/>
      <c r="F97" s="377"/>
      <c r="G97" s="377"/>
      <c r="H97" s="377"/>
      <c r="I97" s="377"/>
      <c r="J97" s="377"/>
      <c r="K97" s="377">
        <f t="shared" si="5"/>
        <v>0</v>
      </c>
      <c r="L97" s="901"/>
    </row>
    <row r="98" spans="1:12" s="351" customFormat="1" ht="14.25" customHeight="1" x14ac:dyDescent="0.25">
      <c r="A98" s="915"/>
      <c r="B98" s="923"/>
      <c r="C98" s="923"/>
      <c r="D98" s="357" t="s">
        <v>904</v>
      </c>
      <c r="E98" s="378"/>
      <c r="F98" s="378"/>
      <c r="G98" s="378"/>
      <c r="H98" s="378"/>
      <c r="I98" s="378"/>
      <c r="J98" s="378"/>
      <c r="K98" s="378">
        <f t="shared" si="5"/>
        <v>0</v>
      </c>
      <c r="L98" s="901"/>
    </row>
    <row r="99" spans="1:12" s="356" customFormat="1" ht="14.25" customHeight="1" outlineLevel="1" x14ac:dyDescent="0.25">
      <c r="A99" s="897" t="str">
        <f>+'8.2_MP MA'!A18</f>
        <v>1.2.4</v>
      </c>
      <c r="B99" s="923" t="str">
        <f>+'8.2_MP MA'!B18</f>
        <v>Producto 24: Capacitación en temas ambientales para la comunidad vinculadas a actividades de turismo verde, realizada</v>
      </c>
      <c r="C99" s="900" t="str">
        <f>+'1_MdR'!B31</f>
        <v># talleres</v>
      </c>
      <c r="D99" s="352" t="s">
        <v>902</v>
      </c>
      <c r="E99" s="376">
        <f>+'8.2_MP MA'!BR18</f>
        <v>0</v>
      </c>
      <c r="F99" s="376">
        <f>+'8.2_MP MA'!BS18</f>
        <v>50000</v>
      </c>
      <c r="G99" s="376">
        <f>+'8.2_MP MA'!BT18</f>
        <v>100000</v>
      </c>
      <c r="H99" s="376">
        <f>+'8.2_MP MA'!BU18</f>
        <v>50000</v>
      </c>
      <c r="I99" s="376">
        <f>+'8.2_MP MA'!BV18</f>
        <v>0</v>
      </c>
      <c r="J99" s="376">
        <f>+'8.2_MP MA'!BW18</f>
        <v>0</v>
      </c>
      <c r="K99" s="376">
        <f>SUM(E99:J99)</f>
        <v>200000</v>
      </c>
      <c r="L99" s="901"/>
    </row>
    <row r="100" spans="1:12" s="356" customFormat="1" ht="14.25" customHeight="1" outlineLevel="1" x14ac:dyDescent="0.25">
      <c r="A100" s="915"/>
      <c r="B100" s="923"/>
      <c r="C100" s="923"/>
      <c r="D100" s="354" t="s">
        <v>903</v>
      </c>
      <c r="E100" s="377"/>
      <c r="F100" s="377"/>
      <c r="G100" s="377"/>
      <c r="H100" s="377"/>
      <c r="I100" s="377"/>
      <c r="J100" s="377"/>
      <c r="K100" s="377">
        <f t="shared" si="5"/>
        <v>0</v>
      </c>
      <c r="L100" s="901"/>
    </row>
    <row r="101" spans="1:12" ht="13.5" customHeight="1" x14ac:dyDescent="0.2">
      <c r="A101" s="915"/>
      <c r="B101" s="923"/>
      <c r="C101" s="923"/>
      <c r="D101" s="357" t="s">
        <v>904</v>
      </c>
      <c r="E101" s="378"/>
      <c r="F101" s="378"/>
      <c r="G101" s="378"/>
      <c r="H101" s="378"/>
      <c r="I101" s="378"/>
      <c r="J101" s="378"/>
      <c r="K101" s="378">
        <f t="shared" si="5"/>
        <v>0</v>
      </c>
      <c r="L101" s="901"/>
    </row>
    <row r="102" spans="1:12" ht="12.75" customHeight="1" x14ac:dyDescent="0.2">
      <c r="A102" s="897" t="str">
        <f>+'8.2_MP MA'!A20</f>
        <v>1.2.5</v>
      </c>
      <c r="B102" s="923" t="str">
        <f>+'8.2_MP MA'!B20</f>
        <v xml:space="preserve">Producto 25: Estrategia de nuevas tecnologías para el monitoreo, control y vigilancia de los 4 AAPP, implementada </v>
      </c>
      <c r="C102" s="900" t="str">
        <f>+'1_MdR'!B32</f>
        <v># estrategia</v>
      </c>
      <c r="D102" s="352" t="s">
        <v>902</v>
      </c>
      <c r="E102" s="376">
        <f>+'8.2_MP MA'!BR20</f>
        <v>0</v>
      </c>
      <c r="F102" s="376">
        <f>+'8.2_MP MA'!BS20</f>
        <v>1080000</v>
      </c>
      <c r="G102" s="376">
        <f>+'8.2_MP MA'!BT20</f>
        <v>120000</v>
      </c>
      <c r="H102" s="376">
        <f>+'8.2_MP MA'!BU20</f>
        <v>0</v>
      </c>
      <c r="I102" s="376">
        <f>+'8.2_MP MA'!BV20</f>
        <v>0</v>
      </c>
      <c r="J102" s="376">
        <f>+'8.2_MP MA'!BW20</f>
        <v>0</v>
      </c>
      <c r="K102" s="376">
        <f>SUM(E102:J102)</f>
        <v>1200000</v>
      </c>
      <c r="L102" s="901"/>
    </row>
    <row r="103" spans="1:12" ht="17.25" customHeight="1" x14ac:dyDescent="0.2">
      <c r="A103" s="915"/>
      <c r="B103" s="923"/>
      <c r="C103" s="923"/>
      <c r="D103" s="354" t="s">
        <v>903</v>
      </c>
      <c r="E103" s="377"/>
      <c r="F103" s="377"/>
      <c r="G103" s="377"/>
      <c r="H103" s="377"/>
      <c r="I103" s="377"/>
      <c r="J103" s="377"/>
      <c r="K103" s="377">
        <f t="shared" ref="K103:K113" si="6">SUM(E103:J103)</f>
        <v>0</v>
      </c>
      <c r="L103" s="901"/>
    </row>
    <row r="104" spans="1:12" x14ac:dyDescent="0.2">
      <c r="A104" s="915"/>
      <c r="B104" s="923"/>
      <c r="C104" s="923"/>
      <c r="D104" s="357" t="s">
        <v>904</v>
      </c>
      <c r="E104" s="378"/>
      <c r="F104" s="378"/>
      <c r="G104" s="378"/>
      <c r="H104" s="378"/>
      <c r="I104" s="378"/>
      <c r="J104" s="378"/>
      <c r="K104" s="378">
        <f t="shared" si="6"/>
        <v>0</v>
      </c>
      <c r="L104" s="901"/>
    </row>
    <row r="105" spans="1:12" ht="12.75" customHeight="1" x14ac:dyDescent="0.2">
      <c r="A105" s="897" t="str">
        <f>+'8.2_MP MA'!A22</f>
        <v>1.2.6</v>
      </c>
      <c r="B105" s="923" t="str">
        <f>+'8.2_MP MA'!B22</f>
        <v>Producto 26: Proyecto de solución paisajística en la cima del volcán creado</v>
      </c>
      <c r="C105" s="900" t="str">
        <f>+'1_MdR'!B33</f>
        <v># proyecto</v>
      </c>
      <c r="D105" s="352" t="s">
        <v>902</v>
      </c>
      <c r="E105" s="376">
        <f>+'8.2_MP MA'!BR22</f>
        <v>0</v>
      </c>
      <c r="F105" s="376">
        <f>+'8.2_MP MA'!BS22</f>
        <v>0</v>
      </c>
      <c r="G105" s="376">
        <f>+'8.2_MP MA'!BT22</f>
        <v>1236040</v>
      </c>
      <c r="H105" s="376">
        <f>+'8.2_MP MA'!BU22</f>
        <v>757360</v>
      </c>
      <c r="I105" s="376">
        <f>+'8.2_MP MA'!BV22</f>
        <v>0</v>
      </c>
      <c r="J105" s="376">
        <f>+'8.2_MP MA'!BW22</f>
        <v>0</v>
      </c>
      <c r="K105" s="376">
        <f>SUM(E105:J105)</f>
        <v>1993400</v>
      </c>
      <c r="L105" s="901"/>
    </row>
    <row r="106" spans="1:12" ht="18.75" customHeight="1" x14ac:dyDescent="0.2">
      <c r="A106" s="915"/>
      <c r="B106" s="923"/>
      <c r="C106" s="923"/>
      <c r="D106" s="354" t="s">
        <v>903</v>
      </c>
      <c r="E106" s="377"/>
      <c r="F106" s="377"/>
      <c r="G106" s="377"/>
      <c r="H106" s="377"/>
      <c r="I106" s="377"/>
      <c r="J106" s="377"/>
      <c r="K106" s="377">
        <f t="shared" si="6"/>
        <v>0</v>
      </c>
      <c r="L106" s="901"/>
    </row>
    <row r="107" spans="1:12" x14ac:dyDescent="0.2">
      <c r="A107" s="915"/>
      <c r="B107" s="923"/>
      <c r="C107" s="923"/>
      <c r="D107" s="357" t="s">
        <v>904</v>
      </c>
      <c r="E107" s="378"/>
      <c r="F107" s="378"/>
      <c r="G107" s="378"/>
      <c r="H107" s="378"/>
      <c r="I107" s="378"/>
      <c r="J107" s="378"/>
      <c r="K107" s="378">
        <f t="shared" si="6"/>
        <v>0</v>
      </c>
      <c r="L107" s="901"/>
    </row>
    <row r="108" spans="1:12" ht="12.75" customHeight="1" x14ac:dyDescent="0.2">
      <c r="A108" s="897" t="str">
        <f>+'8.2_MP MA'!A25</f>
        <v>1.2.7</v>
      </c>
      <c r="B108" s="923" t="str">
        <f>+'8.2_MP MA'!B25</f>
        <v xml:space="preserve">Producto 27: Plataformas digitales para mejorar la coordinación y articulación de los proveedores de servicios en los parques, y para cobro en línea en las AAPP creadas </v>
      </c>
      <c r="C108" s="900" t="str">
        <f>+'1_MdR'!B34</f>
        <v># plataforma</v>
      </c>
      <c r="D108" s="352" t="s">
        <v>902</v>
      </c>
      <c r="E108" s="376">
        <f>+'8.2_MP MA'!BR25</f>
        <v>0</v>
      </c>
      <c r="F108" s="376">
        <f>+'8.2_MP MA'!BS25</f>
        <v>78000</v>
      </c>
      <c r="G108" s="376">
        <f>+'8.2_MP MA'!BT25</f>
        <v>298000</v>
      </c>
      <c r="H108" s="376">
        <f>+'8.2_MP MA'!BU25</f>
        <v>648000</v>
      </c>
      <c r="I108" s="376">
        <f>+'8.2_MP MA'!BV25</f>
        <v>108000</v>
      </c>
      <c r="J108" s="376">
        <f>+'8.2_MP MA'!BW25</f>
        <v>0</v>
      </c>
      <c r="K108" s="376">
        <f>SUM(E108:J108)</f>
        <v>1132000</v>
      </c>
      <c r="L108" s="901"/>
    </row>
    <row r="109" spans="1:12" ht="22.5" x14ac:dyDescent="0.2">
      <c r="A109" s="915"/>
      <c r="B109" s="923"/>
      <c r="C109" s="923"/>
      <c r="D109" s="354" t="s">
        <v>903</v>
      </c>
      <c r="E109" s="377"/>
      <c r="F109" s="377"/>
      <c r="G109" s="377"/>
      <c r="H109" s="377"/>
      <c r="I109" s="377"/>
      <c r="J109" s="377"/>
      <c r="K109" s="377">
        <f t="shared" si="6"/>
        <v>0</v>
      </c>
      <c r="L109" s="901"/>
    </row>
    <row r="110" spans="1:12" x14ac:dyDescent="0.2">
      <c r="A110" s="915"/>
      <c r="B110" s="923"/>
      <c r="C110" s="923"/>
      <c r="D110" s="357" t="s">
        <v>904</v>
      </c>
      <c r="E110" s="378"/>
      <c r="F110" s="378"/>
      <c r="G110" s="378"/>
      <c r="H110" s="378"/>
      <c r="I110" s="378"/>
      <c r="J110" s="378"/>
      <c r="K110" s="378">
        <f t="shared" si="6"/>
        <v>0</v>
      </c>
      <c r="L110" s="901"/>
    </row>
    <row r="111" spans="1:12" ht="12.75" customHeight="1" x14ac:dyDescent="0.2">
      <c r="A111" s="897" t="str">
        <f>+'8.2_MP MA'!A30</f>
        <v>1.2.8</v>
      </c>
      <c r="B111" s="923" t="str">
        <f>+'8.2_MP MA'!B30</f>
        <v>Producto 28: Plan comunicacional de las AAPP intervenidas diseñado e implementado</v>
      </c>
      <c r="C111" s="900" t="str">
        <f>+'1_MdR'!B35</f>
        <v># plan</v>
      </c>
      <c r="D111" s="352" t="s">
        <v>902</v>
      </c>
      <c r="E111" s="376">
        <f>+'8.2_MP MA'!BR30</f>
        <v>0</v>
      </c>
      <c r="F111" s="376">
        <f>+'8.2_MP MA'!BS30</f>
        <v>180000</v>
      </c>
      <c r="G111" s="376">
        <f>+'8.2_MP MA'!BT30</f>
        <v>325000</v>
      </c>
      <c r="H111" s="376">
        <f>+'8.2_MP MA'!BU30</f>
        <v>195000</v>
      </c>
      <c r="I111" s="376">
        <f>+'8.2_MP MA'!BV30</f>
        <v>0</v>
      </c>
      <c r="J111" s="376">
        <f>+'8.2_MP MA'!BW30</f>
        <v>0</v>
      </c>
      <c r="K111" s="376">
        <f>SUM(E111:J111)</f>
        <v>700000</v>
      </c>
      <c r="L111" s="901"/>
    </row>
    <row r="112" spans="1:12" ht="22.5" x14ac:dyDescent="0.2">
      <c r="A112" s="915"/>
      <c r="B112" s="923"/>
      <c r="C112" s="923"/>
      <c r="D112" s="354" t="s">
        <v>903</v>
      </c>
      <c r="E112" s="377"/>
      <c r="F112" s="377"/>
      <c r="G112" s="377"/>
      <c r="H112" s="377"/>
      <c r="I112" s="377"/>
      <c r="J112" s="377"/>
      <c r="K112" s="377">
        <f t="shared" si="6"/>
        <v>0</v>
      </c>
      <c r="L112" s="901"/>
    </row>
    <row r="113" spans="1:12" x14ac:dyDescent="0.2">
      <c r="A113" s="915"/>
      <c r="B113" s="923"/>
      <c r="C113" s="923"/>
      <c r="D113" s="357" t="s">
        <v>904</v>
      </c>
      <c r="E113" s="378"/>
      <c r="F113" s="378"/>
      <c r="G113" s="378"/>
      <c r="H113" s="378"/>
      <c r="I113" s="378"/>
      <c r="J113" s="378"/>
      <c r="K113" s="378">
        <f t="shared" si="6"/>
        <v>0</v>
      </c>
      <c r="L113" s="901"/>
    </row>
    <row r="114" spans="1:12" x14ac:dyDescent="0.2">
      <c r="A114" s="938" t="str">
        <f>+'8.2_MP MA'!A34</f>
        <v>1.2.9</v>
      </c>
      <c r="B114" s="923" t="str">
        <f>+'8.2_MP MA'!B34</f>
        <v xml:space="preserve">Producto 29: Estudios para cumplir las recomendaciones de la UNESCO elaborados  </v>
      </c>
      <c r="C114" s="900" t="str">
        <f>+'1_MdR'!B36</f>
        <v># estudios</v>
      </c>
      <c r="D114" s="352" t="s">
        <v>902</v>
      </c>
      <c r="E114" s="376">
        <f>+'8.2_MP MA'!BR34</f>
        <v>0</v>
      </c>
      <c r="F114" s="376">
        <f>+'8.2_MP MA'!BS34</f>
        <v>350000</v>
      </c>
      <c r="G114" s="376">
        <f>+'8.2_MP MA'!BT34</f>
        <v>425000</v>
      </c>
      <c r="H114" s="376">
        <f>+'8.2_MP MA'!BU34</f>
        <v>150000</v>
      </c>
      <c r="I114" s="376">
        <f>+'8.2_MP MA'!BV34</f>
        <v>75000</v>
      </c>
      <c r="J114" s="376">
        <f>+'8.2_MP MA'!BW34</f>
        <v>0</v>
      </c>
      <c r="K114" s="376">
        <f>SUM(E114:J114)</f>
        <v>1000000</v>
      </c>
      <c r="L114" s="901"/>
    </row>
    <row r="115" spans="1:12" ht="18.75" customHeight="1" x14ac:dyDescent="0.2">
      <c r="A115" s="915"/>
      <c r="B115" s="923"/>
      <c r="C115" s="923"/>
      <c r="D115" s="354" t="s">
        <v>903</v>
      </c>
      <c r="E115" s="377"/>
      <c r="F115" s="377"/>
      <c r="G115" s="377"/>
      <c r="H115" s="377"/>
      <c r="I115" s="377"/>
      <c r="J115" s="377"/>
      <c r="K115" s="377">
        <f t="shared" ref="K115:K119" si="7">SUM(E115:J115)</f>
        <v>0</v>
      </c>
      <c r="L115" s="901"/>
    </row>
    <row r="116" spans="1:12" x14ac:dyDescent="0.2">
      <c r="A116" s="915"/>
      <c r="B116" s="923"/>
      <c r="C116" s="923"/>
      <c r="D116" s="357" t="s">
        <v>904</v>
      </c>
      <c r="E116" s="378"/>
      <c r="F116" s="378"/>
      <c r="G116" s="378"/>
      <c r="H116" s="378"/>
      <c r="I116" s="378"/>
      <c r="J116" s="378"/>
      <c r="K116" s="378">
        <f t="shared" si="7"/>
        <v>0</v>
      </c>
      <c r="L116" s="901"/>
    </row>
    <row r="117" spans="1:12" ht="12.75" customHeight="1" x14ac:dyDescent="0.2">
      <c r="A117" s="897" t="str">
        <f>+'8.2_MP MA'!A38</f>
        <v>1.2.10</v>
      </c>
      <c r="B117" s="923" t="str">
        <f>+'8.2_MP MA'!B38</f>
        <v>Producto 30: Plan de Bioseguridad para las AAPP, diseñado e implementado</v>
      </c>
      <c r="C117" s="900" t="str">
        <f>+'1_MdR'!B37</f>
        <v># plan</v>
      </c>
      <c r="D117" s="352" t="s">
        <v>902</v>
      </c>
      <c r="E117" s="376">
        <f>+'8.2_MP MA'!BR38</f>
        <v>0</v>
      </c>
      <c r="F117" s="376">
        <f>+'8.2_MP MA'!BS38</f>
        <v>300000</v>
      </c>
      <c r="G117" s="376">
        <f>+'8.2_MP MA'!BT38</f>
        <v>0</v>
      </c>
      <c r="H117" s="376">
        <f>+'8.2_MP MA'!BU38</f>
        <v>0</v>
      </c>
      <c r="I117" s="376">
        <f>+'8.2_MP MA'!BV38</f>
        <v>0</v>
      </c>
      <c r="J117" s="376">
        <f>+'8.2_MP MA'!BW38</f>
        <v>0</v>
      </c>
      <c r="K117" s="376">
        <f>SUM(E117:J117)</f>
        <v>300000</v>
      </c>
      <c r="L117" s="901"/>
    </row>
    <row r="118" spans="1:12" ht="16.5" customHeight="1" x14ac:dyDescent="0.2">
      <c r="A118" s="915"/>
      <c r="B118" s="923"/>
      <c r="C118" s="923"/>
      <c r="D118" s="354" t="s">
        <v>903</v>
      </c>
      <c r="E118" s="377"/>
      <c r="F118" s="377"/>
      <c r="G118" s="377"/>
      <c r="H118" s="377"/>
      <c r="I118" s="377"/>
      <c r="J118" s="377"/>
      <c r="K118" s="377">
        <f t="shared" si="7"/>
        <v>0</v>
      </c>
      <c r="L118" s="901"/>
    </row>
    <row r="119" spans="1:12" x14ac:dyDescent="0.2">
      <c r="A119" s="915"/>
      <c r="B119" s="923"/>
      <c r="C119" s="923"/>
      <c r="D119" s="357" t="s">
        <v>904</v>
      </c>
      <c r="E119" s="378"/>
      <c r="F119" s="378"/>
      <c r="G119" s="378"/>
      <c r="H119" s="378"/>
      <c r="I119" s="378"/>
      <c r="J119" s="378"/>
      <c r="K119" s="378">
        <f t="shared" si="7"/>
        <v>0</v>
      </c>
      <c r="L119" s="901"/>
    </row>
    <row r="120" spans="1:12" ht="12.75" customHeight="1" x14ac:dyDescent="0.2">
      <c r="A120" s="374" t="str">
        <f>+'8.2_MP MA'!A40</f>
        <v>3</v>
      </c>
      <c r="B120" s="372" t="str">
        <f>+'8.2_MP MA'!B40</f>
        <v>Componente 3. Conservación y Valorización de Bienes Naturales</v>
      </c>
      <c r="C120" s="373"/>
      <c r="D120" s="366"/>
      <c r="E120" s="379"/>
      <c r="F120" s="379"/>
      <c r="G120" s="379"/>
      <c r="H120" s="379"/>
      <c r="I120" s="379"/>
      <c r="J120" s="379"/>
      <c r="K120" s="380"/>
      <c r="L120" s="367"/>
    </row>
    <row r="121" spans="1:12" ht="12.75" customHeight="1" x14ac:dyDescent="0.2">
      <c r="A121" s="897" t="str">
        <f>+'8.2_MP MA'!A41</f>
        <v>3.1</v>
      </c>
      <c r="B121" s="923" t="str">
        <f>+'8.2_MP MA'!B41</f>
        <v>Producto 31: Parque Nacional Coiba rehabilitado para preservación completado</v>
      </c>
      <c r="C121" s="900" t="str">
        <f>+'1_MdR'!B39</f>
        <v xml:space="preserve"># </v>
      </c>
      <c r="D121" s="352" t="s">
        <v>902</v>
      </c>
      <c r="E121" s="376">
        <f>+'8.2_MP MA'!BR41</f>
        <v>0</v>
      </c>
      <c r="F121" s="376">
        <f>+'8.2_MP MA'!BS41</f>
        <v>14069293.069999998</v>
      </c>
      <c r="G121" s="376">
        <f>+'8.2_MP MA'!BT41</f>
        <v>6084357.5300000003</v>
      </c>
      <c r="H121" s="376">
        <f>+'8.2_MP MA'!BU41</f>
        <v>7346349.4000000004</v>
      </c>
      <c r="I121" s="376">
        <f>+'8.2_MP MA'!BV41</f>
        <v>0</v>
      </c>
      <c r="J121" s="376">
        <f>+'8.2_MP MA'!BW41</f>
        <v>0</v>
      </c>
      <c r="K121" s="376">
        <f>SUM(E121:J121)</f>
        <v>27500000</v>
      </c>
      <c r="L121" s="901"/>
    </row>
    <row r="122" spans="1:12" ht="22.5" x14ac:dyDescent="0.2">
      <c r="A122" s="915"/>
      <c r="B122" s="923"/>
      <c r="C122" s="923"/>
      <c r="D122" s="354" t="s">
        <v>903</v>
      </c>
      <c r="E122" s="377"/>
      <c r="F122" s="377"/>
      <c r="G122" s="377"/>
      <c r="H122" s="377"/>
      <c r="I122" s="377"/>
      <c r="J122" s="377"/>
      <c r="K122" s="377">
        <f t="shared" ref="K122:K129" si="8">SUM(E122:J122)</f>
        <v>0</v>
      </c>
      <c r="L122" s="901"/>
    </row>
    <row r="123" spans="1:12" x14ac:dyDescent="0.2">
      <c r="A123" s="915"/>
      <c r="B123" s="923"/>
      <c r="C123" s="923"/>
      <c r="D123" s="357" t="s">
        <v>904</v>
      </c>
      <c r="E123" s="378"/>
      <c r="F123" s="378"/>
      <c r="G123" s="378"/>
      <c r="H123" s="378"/>
      <c r="I123" s="378"/>
      <c r="J123" s="378"/>
      <c r="K123" s="378">
        <f t="shared" si="8"/>
        <v>0</v>
      </c>
      <c r="L123" s="901"/>
    </row>
    <row r="124" spans="1:12" ht="12.75" customHeight="1" x14ac:dyDescent="0.2">
      <c r="A124" s="897" t="str">
        <f>+'8.2_MP MA'!A77</f>
        <v>3.2</v>
      </c>
      <c r="B124" s="923" t="str">
        <f>+'8.2_MP MA'!B77</f>
        <v xml:space="preserve">Producto 32: Parque Nacional  San Lorenzo  rehabilitado para preservacion completado </v>
      </c>
      <c r="C124" s="900" t="str">
        <f>+'1_MdR'!B40</f>
        <v xml:space="preserve"># </v>
      </c>
      <c r="D124" s="352" t="s">
        <v>902</v>
      </c>
      <c r="E124" s="376">
        <f>+'8.2_MP MA'!BR77</f>
        <v>0</v>
      </c>
      <c r="F124" s="376">
        <f>+'8.2_MP MA'!BS77</f>
        <v>3657000</v>
      </c>
      <c r="G124" s="376">
        <f>+'8.2_MP MA'!BT77</f>
        <v>5290740</v>
      </c>
      <c r="H124" s="376">
        <f>+'8.2_MP MA'!BU77</f>
        <v>4252860</v>
      </c>
      <c r="I124" s="376">
        <f>+'8.2_MP MA'!BV77</f>
        <v>3871500</v>
      </c>
      <c r="J124" s="376">
        <f>+'8.2_MP MA'!BW77</f>
        <v>3728500</v>
      </c>
      <c r="K124" s="376">
        <f>SUM(E124:J124)</f>
        <v>20800600</v>
      </c>
      <c r="L124" s="901"/>
    </row>
    <row r="125" spans="1:12" ht="19.5" customHeight="1" x14ac:dyDescent="0.2">
      <c r="A125" s="915"/>
      <c r="B125" s="923"/>
      <c r="C125" s="923"/>
      <c r="D125" s="354" t="s">
        <v>903</v>
      </c>
      <c r="E125" s="377"/>
      <c r="F125" s="377"/>
      <c r="G125" s="377"/>
      <c r="H125" s="377"/>
      <c r="I125" s="377"/>
      <c r="J125" s="377"/>
      <c r="K125" s="377">
        <f t="shared" si="8"/>
        <v>0</v>
      </c>
      <c r="L125" s="901"/>
    </row>
    <row r="126" spans="1:12" x14ac:dyDescent="0.2">
      <c r="A126" s="915"/>
      <c r="B126" s="923"/>
      <c r="C126" s="923"/>
      <c r="D126" s="357" t="s">
        <v>904</v>
      </c>
      <c r="E126" s="378"/>
      <c r="F126" s="378"/>
      <c r="G126" s="378"/>
      <c r="H126" s="378"/>
      <c r="I126" s="378"/>
      <c r="J126" s="378"/>
      <c r="K126" s="378">
        <f t="shared" si="8"/>
        <v>0</v>
      </c>
      <c r="L126" s="901"/>
    </row>
    <row r="127" spans="1:12" x14ac:dyDescent="0.2">
      <c r="A127" s="897" t="str">
        <f>+'8.2_MP MA'!A125</f>
        <v>3.3</v>
      </c>
      <c r="B127" s="923" t="str">
        <f>+'8.2_MP MA'!B125</f>
        <v>Producto 33: Parque Nacional  Volcan Barú rehabilitado para preservacion completado</v>
      </c>
      <c r="C127" s="900" t="str">
        <f>+'1_MdR'!B41</f>
        <v xml:space="preserve"># </v>
      </c>
      <c r="D127" s="352" t="s">
        <v>902</v>
      </c>
      <c r="E127" s="376">
        <f>+'8.2_MP MA'!BR125</f>
        <v>0</v>
      </c>
      <c r="F127" s="376">
        <f>+'8.2_MP MA'!BS125</f>
        <v>1050000</v>
      </c>
      <c r="G127" s="376">
        <f>+'8.2_MP MA'!BT125</f>
        <v>1050000</v>
      </c>
      <c r="H127" s="376">
        <f>+'8.2_MP MA'!BU125</f>
        <v>0</v>
      </c>
      <c r="I127" s="376">
        <f>+'8.2_MP MA'!BV125</f>
        <v>0</v>
      </c>
      <c r="J127" s="376">
        <f>+'8.2_MP MA'!BW125</f>
        <v>0</v>
      </c>
      <c r="K127" s="376">
        <f>SUM(E127:J127)</f>
        <v>2100000</v>
      </c>
      <c r="L127" s="901"/>
    </row>
    <row r="128" spans="1:12" ht="18" customHeight="1" x14ac:dyDescent="0.2">
      <c r="A128" s="915"/>
      <c r="B128" s="923"/>
      <c r="C128" s="923"/>
      <c r="D128" s="354" t="s">
        <v>903</v>
      </c>
      <c r="E128" s="377"/>
      <c r="F128" s="377"/>
      <c r="G128" s="377"/>
      <c r="H128" s="377"/>
      <c r="I128" s="377"/>
      <c r="J128" s="377"/>
      <c r="K128" s="377">
        <f t="shared" si="8"/>
        <v>0</v>
      </c>
      <c r="L128" s="901"/>
    </row>
    <row r="129" spans="1:12" x14ac:dyDescent="0.2">
      <c r="A129" s="915"/>
      <c r="B129" s="923"/>
      <c r="C129" s="923"/>
      <c r="D129" s="357" t="s">
        <v>904</v>
      </c>
      <c r="E129" s="378"/>
      <c r="F129" s="378"/>
      <c r="G129" s="378"/>
      <c r="H129" s="378"/>
      <c r="I129" s="378"/>
      <c r="J129" s="378"/>
      <c r="K129" s="378">
        <f t="shared" si="8"/>
        <v>0</v>
      </c>
      <c r="L129" s="901"/>
    </row>
    <row r="130" spans="1:12" x14ac:dyDescent="0.2">
      <c r="A130" s="374" t="str">
        <f>+'8.2_MP MA'!A161</f>
        <v>4</v>
      </c>
      <c r="B130" s="372" t="str">
        <f>+'8.2_MP MA'!B161</f>
        <v>Administración del Proyecto - Mi Ambiente</v>
      </c>
      <c r="C130" s="373"/>
      <c r="D130" s="366"/>
      <c r="E130" s="379"/>
      <c r="F130" s="379"/>
      <c r="G130" s="379"/>
      <c r="H130" s="379"/>
      <c r="I130" s="379"/>
      <c r="J130" s="379"/>
      <c r="K130" s="380"/>
      <c r="L130" s="367"/>
    </row>
    <row r="131" spans="1:12" x14ac:dyDescent="0.2">
      <c r="A131" s="922">
        <f>+'8.2_MP MA'!A162</f>
        <v>4.0999999999999996</v>
      </c>
      <c r="B131" s="919" t="str">
        <f>+'8.2_MP MA'!B162</f>
        <v xml:space="preserve">Equipo del Proyecto </v>
      </c>
      <c r="C131" s="919"/>
      <c r="D131" s="352" t="s">
        <v>902</v>
      </c>
      <c r="E131" s="376">
        <f>+'8.2_MP MA'!BR162</f>
        <v>112760</v>
      </c>
      <c r="F131" s="376">
        <f>+'8.2_MP MA'!BS162</f>
        <v>1375600</v>
      </c>
      <c r="G131" s="376">
        <f>+'8.2_MP MA'!BT162</f>
        <v>1360600</v>
      </c>
      <c r="H131" s="376">
        <f>+'8.2_MP MA'!BU162</f>
        <v>1274600</v>
      </c>
      <c r="I131" s="376">
        <f>+'8.2_MP MA'!BV162</f>
        <v>1269400</v>
      </c>
      <c r="J131" s="376">
        <f>+'8.2_MP MA'!BW162</f>
        <v>1182040</v>
      </c>
      <c r="K131" s="376">
        <f>SUM(E131:J131)</f>
        <v>6575000</v>
      </c>
      <c r="L131" s="901"/>
    </row>
    <row r="132" spans="1:12" ht="19.5" customHeight="1" x14ac:dyDescent="0.2">
      <c r="A132" s="917"/>
      <c r="B132" s="920"/>
      <c r="C132" s="920"/>
      <c r="D132" s="354" t="s">
        <v>903</v>
      </c>
      <c r="E132" s="377"/>
      <c r="F132" s="377"/>
      <c r="G132" s="377"/>
      <c r="H132" s="377"/>
      <c r="I132" s="377"/>
      <c r="J132" s="377"/>
      <c r="K132" s="377">
        <f t="shared" ref="K132:K142" si="9">SUM(E132:J132)</f>
        <v>0</v>
      </c>
      <c r="L132" s="901"/>
    </row>
    <row r="133" spans="1:12" x14ac:dyDescent="0.2">
      <c r="A133" s="918"/>
      <c r="B133" s="921"/>
      <c r="C133" s="921"/>
      <c r="D133" s="357" t="s">
        <v>904</v>
      </c>
      <c r="E133" s="378"/>
      <c r="F133" s="378"/>
      <c r="G133" s="378"/>
      <c r="H133" s="378"/>
      <c r="I133" s="378"/>
      <c r="J133" s="378"/>
      <c r="K133" s="378">
        <f t="shared" si="9"/>
        <v>0</v>
      </c>
      <c r="L133" s="901"/>
    </row>
    <row r="134" spans="1:12" x14ac:dyDescent="0.2">
      <c r="A134" s="916">
        <f>+'8.2_MP MA'!A178</f>
        <v>4.2</v>
      </c>
      <c r="B134" s="919" t="str">
        <f>+'8.2_MP MA'!B178</f>
        <v>Auditoría del Proyecto</v>
      </c>
      <c r="C134" s="919"/>
      <c r="D134" s="352" t="s">
        <v>902</v>
      </c>
      <c r="E134" s="376">
        <f>+'8.2_MP MA'!BR178</f>
        <v>0</v>
      </c>
      <c r="F134" s="376">
        <f>+'8.2_MP MA'!BS178</f>
        <v>40000</v>
      </c>
      <c r="G134" s="376">
        <f>+'8.2_MP MA'!BT178</f>
        <v>40000</v>
      </c>
      <c r="H134" s="376">
        <f>+'8.2_MP MA'!BU178</f>
        <v>40000</v>
      </c>
      <c r="I134" s="376">
        <f>+'8.2_MP MA'!BV178</f>
        <v>40000</v>
      </c>
      <c r="J134" s="376">
        <f>+'8.2_MP MA'!BW178</f>
        <v>40000</v>
      </c>
      <c r="K134" s="376">
        <f>SUM(E134:J134)</f>
        <v>200000</v>
      </c>
      <c r="L134" s="901"/>
    </row>
    <row r="135" spans="1:12" ht="22.5" x14ac:dyDescent="0.2">
      <c r="A135" s="917"/>
      <c r="B135" s="920"/>
      <c r="C135" s="920"/>
      <c r="D135" s="354" t="s">
        <v>903</v>
      </c>
      <c r="E135" s="377"/>
      <c r="F135" s="377"/>
      <c r="G135" s="377"/>
      <c r="H135" s="377"/>
      <c r="I135" s="377"/>
      <c r="J135" s="377"/>
      <c r="K135" s="377">
        <f t="shared" si="9"/>
        <v>0</v>
      </c>
      <c r="L135" s="901"/>
    </row>
    <row r="136" spans="1:12" x14ac:dyDescent="0.2">
      <c r="A136" s="918"/>
      <c r="B136" s="921"/>
      <c r="C136" s="921"/>
      <c r="D136" s="357" t="s">
        <v>904</v>
      </c>
      <c r="E136" s="378"/>
      <c r="F136" s="378"/>
      <c r="G136" s="378"/>
      <c r="H136" s="378"/>
      <c r="I136" s="378"/>
      <c r="J136" s="378"/>
      <c r="K136" s="378">
        <f t="shared" si="9"/>
        <v>0</v>
      </c>
      <c r="L136" s="901"/>
    </row>
    <row r="137" spans="1:12" x14ac:dyDescent="0.2">
      <c r="A137" s="916">
        <f>+'8.2_MP MA'!A180</f>
        <v>4.3</v>
      </c>
      <c r="B137" s="919" t="str">
        <f>+'8.2_MP MA'!B180</f>
        <v>Evaluaciones del Proyecto</v>
      </c>
      <c r="C137" s="919"/>
      <c r="D137" s="352" t="s">
        <v>902</v>
      </c>
      <c r="E137" s="376">
        <f>+'8.2_MP MA'!BR180</f>
        <v>0</v>
      </c>
      <c r="F137" s="376">
        <f>+'8.2_MP MA'!BS180</f>
        <v>0</v>
      </c>
      <c r="G137" s="376">
        <f>+'8.2_MP MA'!BT180</f>
        <v>0</v>
      </c>
      <c r="H137" s="376">
        <f>+'8.2_MP MA'!BU180</f>
        <v>50000</v>
      </c>
      <c r="I137" s="376">
        <f>+'8.2_MP MA'!BV180</f>
        <v>0</v>
      </c>
      <c r="J137" s="376">
        <f>+'8.2_MP MA'!BW180</f>
        <v>175000</v>
      </c>
      <c r="K137" s="376">
        <f>SUM(E137:J137)</f>
        <v>225000</v>
      </c>
      <c r="L137" s="901"/>
    </row>
    <row r="138" spans="1:12" ht="18.75" customHeight="1" x14ac:dyDescent="0.2">
      <c r="A138" s="917"/>
      <c r="B138" s="920"/>
      <c r="C138" s="920"/>
      <c r="D138" s="354" t="s">
        <v>903</v>
      </c>
      <c r="E138" s="377"/>
      <c r="F138" s="377"/>
      <c r="G138" s="377"/>
      <c r="H138" s="377"/>
      <c r="I138" s="377"/>
      <c r="J138" s="377"/>
      <c r="K138" s="377">
        <f t="shared" si="9"/>
        <v>0</v>
      </c>
      <c r="L138" s="901"/>
    </row>
    <row r="139" spans="1:12" x14ac:dyDescent="0.2">
      <c r="A139" s="918"/>
      <c r="B139" s="921"/>
      <c r="C139" s="921"/>
      <c r="D139" s="357" t="s">
        <v>904</v>
      </c>
      <c r="E139" s="378"/>
      <c r="F139" s="378"/>
      <c r="G139" s="378"/>
      <c r="H139" s="378"/>
      <c r="I139" s="378"/>
      <c r="J139" s="378"/>
      <c r="K139" s="378">
        <f t="shared" si="9"/>
        <v>0</v>
      </c>
      <c r="L139" s="901"/>
    </row>
    <row r="140" spans="1:12" x14ac:dyDescent="0.2">
      <c r="A140" s="916">
        <f>+'8.2_MP MA'!A192</f>
        <v>5</v>
      </c>
      <c r="B140" s="919" t="str">
        <f>+'8.2_MP MA'!B192</f>
        <v>Imprevistos</v>
      </c>
      <c r="C140" s="919"/>
      <c r="D140" s="352" t="s">
        <v>902</v>
      </c>
      <c r="E140" s="376">
        <f>+'8.2_MP MA'!BR192</f>
        <v>0</v>
      </c>
      <c r="F140" s="376">
        <f>+'8.2_MP MA'!BS192</f>
        <v>0</v>
      </c>
      <c r="G140" s="376">
        <f>+'8.2_MP MA'!BT192</f>
        <v>0</v>
      </c>
      <c r="H140" s="376">
        <f>+'8.2_MP MA'!BU192</f>
        <v>0</v>
      </c>
      <c r="I140" s="376">
        <f>+'8.2_MP MA'!BV192</f>
        <v>1120000</v>
      </c>
      <c r="J140" s="376">
        <f>+'8.2_MP MA'!BW192</f>
        <v>480000</v>
      </c>
      <c r="K140" s="376">
        <f>SUM(E140:J140)</f>
        <v>1600000</v>
      </c>
      <c r="L140" s="901"/>
    </row>
    <row r="141" spans="1:12" ht="17.25" customHeight="1" x14ac:dyDescent="0.2">
      <c r="A141" s="917"/>
      <c r="B141" s="920"/>
      <c r="C141" s="920"/>
      <c r="D141" s="354" t="s">
        <v>903</v>
      </c>
      <c r="E141" s="377"/>
      <c r="F141" s="377"/>
      <c r="G141" s="377"/>
      <c r="H141" s="377"/>
      <c r="I141" s="377"/>
      <c r="J141" s="377"/>
      <c r="K141" s="377">
        <f t="shared" si="9"/>
        <v>0</v>
      </c>
      <c r="L141" s="901"/>
    </row>
    <row r="142" spans="1:12" ht="13.5" thickBot="1" x14ac:dyDescent="0.25">
      <c r="A142" s="917"/>
      <c r="B142" s="920"/>
      <c r="C142" s="920"/>
      <c r="D142" s="357" t="s">
        <v>904</v>
      </c>
      <c r="E142" s="378"/>
      <c r="F142" s="378"/>
      <c r="G142" s="378"/>
      <c r="H142" s="378"/>
      <c r="I142" s="378"/>
      <c r="J142" s="378"/>
      <c r="K142" s="378">
        <f t="shared" si="9"/>
        <v>0</v>
      </c>
      <c r="L142" s="924"/>
    </row>
    <row r="143" spans="1:12" ht="14.25" customHeight="1" x14ac:dyDescent="0.2">
      <c r="A143" s="925"/>
      <c r="B143" s="928" t="s">
        <v>905</v>
      </c>
      <c r="C143" s="929"/>
      <c r="D143" s="360" t="s">
        <v>902</v>
      </c>
      <c r="E143" s="381">
        <f>+E90+E93+E96+E99+E102+E105+E108+E111+E114+E117+E121+E124+E127+E131+E134+E137+E140</f>
        <v>112760</v>
      </c>
      <c r="F143" s="381">
        <f t="shared" ref="F143:J143" si="10">+F90+F93+F96+F99+F102+F105+F108+F111+F114+F117+F121+F124+F127+F131+F134+F137+F140</f>
        <v>22603393.07</v>
      </c>
      <c r="G143" s="381">
        <f t="shared" si="10"/>
        <v>16990737.530000001</v>
      </c>
      <c r="H143" s="381">
        <f t="shared" si="10"/>
        <v>15152669.4</v>
      </c>
      <c r="I143" s="381">
        <f t="shared" si="10"/>
        <v>6519900</v>
      </c>
      <c r="J143" s="381">
        <f t="shared" si="10"/>
        <v>5620540</v>
      </c>
      <c r="K143" s="381">
        <f>SUM(E143:J143)</f>
        <v>67000000</v>
      </c>
      <c r="L143" s="934"/>
    </row>
    <row r="144" spans="1:12" ht="14.25" customHeight="1" x14ac:dyDescent="0.2">
      <c r="A144" s="926"/>
      <c r="B144" s="930"/>
      <c r="C144" s="931"/>
      <c r="D144" s="354" t="s">
        <v>903</v>
      </c>
      <c r="E144" s="382"/>
      <c r="F144" s="382"/>
      <c r="G144" s="382"/>
      <c r="H144" s="382"/>
      <c r="I144" s="382"/>
      <c r="J144" s="382"/>
      <c r="K144" s="382">
        <f>SUM(E144:J144)</f>
        <v>0</v>
      </c>
      <c r="L144" s="935"/>
    </row>
    <row r="145" spans="1:12" ht="14.25" customHeight="1" thickBot="1" x14ac:dyDescent="0.25">
      <c r="A145" s="927"/>
      <c r="B145" s="932"/>
      <c r="C145" s="933"/>
      <c r="D145" s="361" t="s">
        <v>904</v>
      </c>
      <c r="E145" s="383"/>
      <c r="F145" s="383"/>
      <c r="G145" s="383"/>
      <c r="H145" s="384"/>
      <c r="I145" s="384"/>
      <c r="J145" s="384"/>
      <c r="K145" s="384">
        <f>SUM(E145:J145)</f>
        <v>0</v>
      </c>
      <c r="L145" s="936"/>
    </row>
    <row r="147" spans="1:12" s="809" customFormat="1" ht="11.25" x14ac:dyDescent="0.2">
      <c r="A147" s="809" t="s">
        <v>1142</v>
      </c>
    </row>
    <row r="148" spans="1:12" s="809" customFormat="1" ht="11.25" x14ac:dyDescent="0.2">
      <c r="A148" s="809" t="s">
        <v>1143</v>
      </c>
    </row>
  </sheetData>
  <mergeCells count="203">
    <mergeCell ref="A29:B31"/>
    <mergeCell ref="C29:C31"/>
    <mergeCell ref="K29:K31"/>
    <mergeCell ref="L29:L31"/>
    <mergeCell ref="A32:B34"/>
    <mergeCell ref="C32:C34"/>
    <mergeCell ref="K32:K34"/>
    <mergeCell ref="L32:L34"/>
    <mergeCell ref="A15:B16"/>
    <mergeCell ref="C15:C16"/>
    <mergeCell ref="E15:F15"/>
    <mergeCell ref="G15:H15"/>
    <mergeCell ref="I15:J15"/>
    <mergeCell ref="K15:K16"/>
    <mergeCell ref="L15:L16"/>
    <mergeCell ref="L17:L19"/>
    <mergeCell ref="A20:B22"/>
    <mergeCell ref="C20:C22"/>
    <mergeCell ref="K20:K22"/>
    <mergeCell ref="L20:L22"/>
    <mergeCell ref="A26:B28"/>
    <mergeCell ref="C26:C28"/>
    <mergeCell ref="K26:K28"/>
    <mergeCell ref="L26:L28"/>
    <mergeCell ref="C90:C92"/>
    <mergeCell ref="A11:B13"/>
    <mergeCell ref="C11:C13"/>
    <mergeCell ref="A5:L5"/>
    <mergeCell ref="G6:H6"/>
    <mergeCell ref="I6:J6"/>
    <mergeCell ref="K6:K7"/>
    <mergeCell ref="L6:L7"/>
    <mergeCell ref="K8:K10"/>
    <mergeCell ref="L8:L10"/>
    <mergeCell ref="K11:K13"/>
    <mergeCell ref="L11:L13"/>
    <mergeCell ref="A14:L14"/>
    <mergeCell ref="A23:B25"/>
    <mergeCell ref="C23:C25"/>
    <mergeCell ref="K23:K25"/>
    <mergeCell ref="L23:L25"/>
    <mergeCell ref="A35:B37"/>
    <mergeCell ref="C35:C37"/>
    <mergeCell ref="K35:K37"/>
    <mergeCell ref="L35:L37"/>
    <mergeCell ref="A17:B19"/>
    <mergeCell ref="C17:C19"/>
    <mergeCell ref="K17:K19"/>
    <mergeCell ref="L105:L107"/>
    <mergeCell ref="C96:C98"/>
    <mergeCell ref="L96:L98"/>
    <mergeCell ref="A99:A101"/>
    <mergeCell ref="L93:L95"/>
    <mergeCell ref="B99:B101"/>
    <mergeCell ref="C99:C101"/>
    <mergeCell ref="L99:L101"/>
    <mergeCell ref="A102:A104"/>
    <mergeCell ref="B102:B104"/>
    <mergeCell ref="C102:C104"/>
    <mergeCell ref="L102:L104"/>
    <mergeCell ref="A93:A95"/>
    <mergeCell ref="B93:B95"/>
    <mergeCell ref="C93:C95"/>
    <mergeCell ref="E86:E87"/>
    <mergeCell ref="A81:A83"/>
    <mergeCell ref="B81:B83"/>
    <mergeCell ref="C81:C83"/>
    <mergeCell ref="L127:L129"/>
    <mergeCell ref="L108:L110"/>
    <mergeCell ref="A111:A113"/>
    <mergeCell ref="B111:B113"/>
    <mergeCell ref="C111:C113"/>
    <mergeCell ref="L111:L113"/>
    <mergeCell ref="A121:A123"/>
    <mergeCell ref="B121:B123"/>
    <mergeCell ref="C121:C123"/>
    <mergeCell ref="L121:L123"/>
    <mergeCell ref="C117:C119"/>
    <mergeCell ref="L117:L119"/>
    <mergeCell ref="L90:L92"/>
    <mergeCell ref="L124:L126"/>
    <mergeCell ref="A114:A116"/>
    <mergeCell ref="B114:B116"/>
    <mergeCell ref="C114:C116"/>
    <mergeCell ref="L114:L116"/>
    <mergeCell ref="A117:A119"/>
    <mergeCell ref="B117:B119"/>
    <mergeCell ref="A68:A70"/>
    <mergeCell ref="B68:B70"/>
    <mergeCell ref="C68:C70"/>
    <mergeCell ref="L68:L70"/>
    <mergeCell ref="C62:C64"/>
    <mergeCell ref="L62:L64"/>
    <mergeCell ref="B62:B64"/>
    <mergeCell ref="F86:F87"/>
    <mergeCell ref="G86:G87"/>
    <mergeCell ref="H86:H87"/>
    <mergeCell ref="I86:I87"/>
    <mergeCell ref="A85:L85"/>
    <mergeCell ref="J86:J87"/>
    <mergeCell ref="K86:K87"/>
    <mergeCell ref="L86:L87"/>
    <mergeCell ref="A71:A73"/>
    <mergeCell ref="B71:B73"/>
    <mergeCell ref="C71:C73"/>
    <mergeCell ref="L71:L73"/>
    <mergeCell ref="L81:L83"/>
    <mergeCell ref="A86:A87"/>
    <mergeCell ref="B86:B87"/>
    <mergeCell ref="C86:C87"/>
    <mergeCell ref="D86:D87"/>
    <mergeCell ref="L53:L55"/>
    <mergeCell ref="A56:A58"/>
    <mergeCell ref="B56:B58"/>
    <mergeCell ref="C56:C58"/>
    <mergeCell ref="L56:L58"/>
    <mergeCell ref="A65:A67"/>
    <mergeCell ref="B65:B67"/>
    <mergeCell ref="C65:C67"/>
    <mergeCell ref="L65:L67"/>
    <mergeCell ref="A140:A142"/>
    <mergeCell ref="B140:B142"/>
    <mergeCell ref="C140:C142"/>
    <mergeCell ref="L140:L142"/>
    <mergeCell ref="A143:A145"/>
    <mergeCell ref="B143:C145"/>
    <mergeCell ref="L143:L145"/>
    <mergeCell ref="A137:A139"/>
    <mergeCell ref="B137:B139"/>
    <mergeCell ref="C137:C139"/>
    <mergeCell ref="L137:L139"/>
    <mergeCell ref="A134:A136"/>
    <mergeCell ref="B134:B136"/>
    <mergeCell ref="C134:C136"/>
    <mergeCell ref="L134:L136"/>
    <mergeCell ref="A131:A133"/>
    <mergeCell ref="B131:B133"/>
    <mergeCell ref="C131:C133"/>
    <mergeCell ref="L131:L133"/>
    <mergeCell ref="A90:A92"/>
    <mergeCell ref="B90:B92"/>
    <mergeCell ref="A127:A129"/>
    <mergeCell ref="B127:B129"/>
    <mergeCell ref="C127:C129"/>
    <mergeCell ref="A124:A126"/>
    <mergeCell ref="B124:B126"/>
    <mergeCell ref="C124:C126"/>
    <mergeCell ref="A108:A110"/>
    <mergeCell ref="B108:B110"/>
    <mergeCell ref="C108:C110"/>
    <mergeCell ref="A105:A107"/>
    <mergeCell ref="B105:B107"/>
    <mergeCell ref="C105:C107"/>
    <mergeCell ref="A96:A98"/>
    <mergeCell ref="B96:B98"/>
    <mergeCell ref="L47:L49"/>
    <mergeCell ref="A75:A77"/>
    <mergeCell ref="B75:B77"/>
    <mergeCell ref="C75:C77"/>
    <mergeCell ref="L75:L77"/>
    <mergeCell ref="A78:A80"/>
    <mergeCell ref="B78:B80"/>
    <mergeCell ref="C78:C80"/>
    <mergeCell ref="L78:L80"/>
    <mergeCell ref="A50:A52"/>
    <mergeCell ref="A47:A49"/>
    <mergeCell ref="B47:B49"/>
    <mergeCell ref="C47:C49"/>
    <mergeCell ref="B50:B52"/>
    <mergeCell ref="C50:C52"/>
    <mergeCell ref="A59:A61"/>
    <mergeCell ref="B59:B61"/>
    <mergeCell ref="C59:C61"/>
    <mergeCell ref="L59:L61"/>
    <mergeCell ref="A62:A64"/>
    <mergeCell ref="L50:L52"/>
    <mergeCell ref="A53:A55"/>
    <mergeCell ref="B53:B55"/>
    <mergeCell ref="C53:C55"/>
    <mergeCell ref="A44:A46"/>
    <mergeCell ref="B44:B46"/>
    <mergeCell ref="C44:C46"/>
    <mergeCell ref="L44:L46"/>
    <mergeCell ref="I40:I41"/>
    <mergeCell ref="J40:J41"/>
    <mergeCell ref="K40:K41"/>
    <mergeCell ref="L40:L41"/>
    <mergeCell ref="A3:L3"/>
    <mergeCell ref="A39:L39"/>
    <mergeCell ref="A40:A41"/>
    <mergeCell ref="B40:B41"/>
    <mergeCell ref="C40:C41"/>
    <mergeCell ref="D40:D41"/>
    <mergeCell ref="E40:E41"/>
    <mergeCell ref="F40:F41"/>
    <mergeCell ref="G40:G41"/>
    <mergeCell ref="H40:H41"/>
    <mergeCell ref="A4:L4"/>
    <mergeCell ref="A6:B7"/>
    <mergeCell ref="C6:C7"/>
    <mergeCell ref="E6:F6"/>
    <mergeCell ref="A8:B10"/>
    <mergeCell ref="C8:C1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showGridLines="0" zoomScaleNormal="100" workbookViewId="0">
      <selection activeCell="A2" sqref="A2:H2"/>
    </sheetView>
  </sheetViews>
  <sheetFormatPr baseColWidth="10" defaultColWidth="11.42578125" defaultRowHeight="12.75" x14ac:dyDescent="0.2"/>
  <cols>
    <col min="1" max="1" width="8.42578125" style="12" customWidth="1"/>
    <col min="2" max="6" width="11" style="12" customWidth="1"/>
    <col min="7" max="7" width="12.28515625" style="12" customWidth="1"/>
    <col min="8" max="8" width="11.28515625" style="12" customWidth="1"/>
    <col min="9" max="16384" width="11.42578125" style="12"/>
  </cols>
  <sheetData>
    <row r="1" spans="1:9" ht="16.5" customHeight="1" x14ac:dyDescent="0.2">
      <c r="A1" s="948" t="s">
        <v>1343</v>
      </c>
      <c r="B1" s="948"/>
      <c r="C1" s="948"/>
      <c r="D1" s="948"/>
      <c r="E1" s="948"/>
      <c r="F1" s="948"/>
      <c r="G1" s="948"/>
      <c r="H1" s="948"/>
    </row>
    <row r="2" spans="1:9" x14ac:dyDescent="0.2">
      <c r="A2" s="949" t="s">
        <v>775</v>
      </c>
      <c r="B2" s="949"/>
      <c r="C2" s="949"/>
      <c r="D2" s="949"/>
      <c r="E2" s="949"/>
      <c r="F2" s="949"/>
      <c r="G2" s="949"/>
      <c r="H2" s="949"/>
    </row>
    <row r="3" spans="1:9" ht="6" customHeight="1" x14ac:dyDescent="0.25">
      <c r="A3" s="297"/>
      <c r="B3" s="298"/>
      <c r="C3" s="298"/>
      <c r="D3" s="298"/>
      <c r="E3" s="298"/>
      <c r="F3" s="298"/>
      <c r="G3" s="298"/>
      <c r="H3" s="299"/>
    </row>
    <row r="4" spans="1:9" s="15" customFormat="1" ht="24" customHeight="1" x14ac:dyDescent="0.25">
      <c r="A4" s="300" t="s">
        <v>776</v>
      </c>
      <c r="C4" s="950" t="s">
        <v>777</v>
      </c>
      <c r="D4" s="950"/>
      <c r="E4" s="950"/>
      <c r="F4" s="950"/>
      <c r="G4" s="950"/>
      <c r="H4" s="950"/>
    </row>
    <row r="5" spans="1:9" ht="15" x14ac:dyDescent="0.25">
      <c r="A5" s="301" t="s">
        <v>778</v>
      </c>
      <c r="B5" s="302"/>
      <c r="C5" s="303" t="s">
        <v>808</v>
      </c>
      <c r="D5" s="304"/>
      <c r="E5" s="304"/>
      <c r="F5" s="304"/>
      <c r="G5" s="304"/>
      <c r="H5" s="299"/>
    </row>
    <row r="6" spans="1:9" x14ac:dyDescent="0.2">
      <c r="A6" s="305"/>
      <c r="B6" s="305"/>
      <c r="C6" s="305"/>
      <c r="D6" s="305"/>
      <c r="E6" s="305"/>
      <c r="F6" s="305"/>
      <c r="G6" s="305"/>
      <c r="H6" s="305"/>
    </row>
    <row r="7" spans="1:9" s="15" customFormat="1" ht="23.25" customHeight="1" x14ac:dyDescent="0.25">
      <c r="A7" s="306" t="s">
        <v>779</v>
      </c>
      <c r="B7" s="307" t="s">
        <v>99</v>
      </c>
      <c r="C7" s="307" t="s">
        <v>100</v>
      </c>
      <c r="D7" s="307" t="s">
        <v>101</v>
      </c>
      <c r="E7" s="307" t="s">
        <v>102</v>
      </c>
      <c r="F7" s="307" t="s">
        <v>103</v>
      </c>
      <c r="G7" s="306" t="s">
        <v>110</v>
      </c>
      <c r="H7" s="306" t="s">
        <v>652</v>
      </c>
    </row>
    <row r="8" spans="1:9" x14ac:dyDescent="0.2">
      <c r="A8" s="308" t="s">
        <v>13</v>
      </c>
      <c r="B8" s="309">
        <f>+'8.2_MP MA'!AG7</f>
        <v>13308715.300000001</v>
      </c>
      <c r="C8" s="309">
        <f>+'8.2_MP MA'!AH7</f>
        <v>25616884.700000003</v>
      </c>
      <c r="D8" s="309">
        <f>+'8.2_MP MA'!AI7</f>
        <v>12216400</v>
      </c>
      <c r="E8" s="309">
        <f>+'8.2_MP MA'!AJ7</f>
        <v>6181000</v>
      </c>
      <c r="F8" s="309">
        <f>+'8.2_MP MA'!AK7</f>
        <v>4677000</v>
      </c>
      <c r="G8" s="309">
        <f>SUM(B8:F8)</f>
        <v>62000000</v>
      </c>
      <c r="H8" s="316">
        <f>+G8/G10</f>
        <v>0.92537313432835822</v>
      </c>
    </row>
    <row r="9" spans="1:9" x14ac:dyDescent="0.2">
      <c r="A9" s="308" t="s">
        <v>566</v>
      </c>
      <c r="B9" s="309">
        <f>+'8.2_MP MA'!AN7</f>
        <v>625320</v>
      </c>
      <c r="C9" s="309">
        <f>+'8.2_MP MA'!AO7</f>
        <v>1155320</v>
      </c>
      <c r="D9" s="309">
        <f>+'8.2_MP MA'!AP7</f>
        <v>1073120</v>
      </c>
      <c r="E9" s="309">
        <f>+'8.2_MP MA'!AQ7</f>
        <v>1073120</v>
      </c>
      <c r="F9" s="309">
        <f>+'8.2_MP MA'!AR7</f>
        <v>1073120</v>
      </c>
      <c r="G9" s="309">
        <f>SUM(B9:F9)</f>
        <v>5000000</v>
      </c>
      <c r="H9" s="316">
        <f>+G9/G10</f>
        <v>7.4626865671641784E-2</v>
      </c>
    </row>
    <row r="10" spans="1:9" x14ac:dyDescent="0.2">
      <c r="A10" s="310" t="s">
        <v>110</v>
      </c>
      <c r="B10" s="311">
        <f>+'8.2_MP MA'!AU7</f>
        <v>13934035.300000001</v>
      </c>
      <c r="C10" s="311">
        <f>+'8.2_MP MA'!AV7</f>
        <v>26772204.700000003</v>
      </c>
      <c r="D10" s="311">
        <f>+'8.2_MP MA'!AW7</f>
        <v>13289520</v>
      </c>
      <c r="E10" s="311">
        <f>+'8.2_MP MA'!AX7</f>
        <v>7254120</v>
      </c>
      <c r="F10" s="311">
        <f>+'8.2_MP MA'!AY7</f>
        <v>5750120</v>
      </c>
      <c r="G10" s="311">
        <f>SUM(G8:G9)</f>
        <v>67000000</v>
      </c>
      <c r="H10" s="316">
        <f>SUM(H8:H9)</f>
        <v>1</v>
      </c>
    </row>
    <row r="11" spans="1:9" x14ac:dyDescent="0.2">
      <c r="A11" s="312" t="s">
        <v>652</v>
      </c>
      <c r="B11" s="567">
        <f>+B10/$G$10</f>
        <v>0.20797067611940301</v>
      </c>
      <c r="C11" s="567">
        <f>+C10/$G$10</f>
        <v>0.39958514477611945</v>
      </c>
      <c r="D11" s="567">
        <f>+D10/$G$10</f>
        <v>0.1983510447761194</v>
      </c>
      <c r="E11" s="567">
        <f>+E10/$G$10</f>
        <v>0.10827044776119403</v>
      </c>
      <c r="F11" s="567">
        <f>+F10/$G$10</f>
        <v>8.5822686567164186E-2</v>
      </c>
      <c r="G11" s="567">
        <f>SUM(B11:F11)</f>
        <v>1</v>
      </c>
      <c r="H11" s="317"/>
    </row>
    <row r="13" spans="1:9" x14ac:dyDescent="0.2">
      <c r="A13" s="306" t="s">
        <v>779</v>
      </c>
      <c r="B13" s="307" t="s">
        <v>99</v>
      </c>
      <c r="C13" s="307" t="s">
        <v>100</v>
      </c>
      <c r="D13" s="307" t="s">
        <v>101</v>
      </c>
      <c r="E13" s="307" t="s">
        <v>102</v>
      </c>
      <c r="F13" s="307" t="s">
        <v>103</v>
      </c>
      <c r="G13" s="306" t="s">
        <v>110</v>
      </c>
      <c r="H13" s="306" t="s">
        <v>652</v>
      </c>
    </row>
    <row r="14" spans="1:9" s="314" customFormat="1" ht="13.5" customHeight="1" x14ac:dyDescent="0.2">
      <c r="A14" s="308" t="s">
        <v>13</v>
      </c>
      <c r="B14" s="534">
        <v>13.3</v>
      </c>
      <c r="C14" s="534">
        <v>25.6</v>
      </c>
      <c r="D14" s="534">
        <v>12.2</v>
      </c>
      <c r="E14" s="534">
        <v>6.2</v>
      </c>
      <c r="F14" s="534">
        <v>4.7</v>
      </c>
      <c r="G14" s="534">
        <f>SUM(B14:F14)</f>
        <v>62.000000000000014</v>
      </c>
      <c r="H14" s="316">
        <f>+G14/G16</f>
        <v>0.92537313432835822</v>
      </c>
      <c r="I14" s="573"/>
    </row>
    <row r="15" spans="1:9" s="314" customFormat="1" ht="13.5" customHeight="1" x14ac:dyDescent="0.2">
      <c r="A15" s="308" t="s">
        <v>566</v>
      </c>
      <c r="B15" s="534">
        <v>0.6</v>
      </c>
      <c r="C15" s="534">
        <v>1.2</v>
      </c>
      <c r="D15" s="534">
        <v>1</v>
      </c>
      <c r="E15" s="534">
        <v>1.1000000000000001</v>
      </c>
      <c r="F15" s="534">
        <v>1.1000000000000001</v>
      </c>
      <c r="G15" s="534">
        <f>SUM(B15:F15)</f>
        <v>5</v>
      </c>
      <c r="H15" s="316">
        <f>+G15/G16</f>
        <v>7.4626865671641771E-2</v>
      </c>
      <c r="I15" s="573"/>
    </row>
    <row r="16" spans="1:9" x14ac:dyDescent="0.2">
      <c r="A16" s="310" t="s">
        <v>110</v>
      </c>
      <c r="B16" s="535">
        <f>SUM(B14:B15)</f>
        <v>13.9</v>
      </c>
      <c r="C16" s="535">
        <f t="shared" ref="C16:F16" si="0">SUM(C14:C15)</f>
        <v>26.8</v>
      </c>
      <c r="D16" s="535">
        <f t="shared" si="0"/>
        <v>13.2</v>
      </c>
      <c r="E16" s="535">
        <f t="shared" si="0"/>
        <v>7.3000000000000007</v>
      </c>
      <c r="F16" s="535">
        <f t="shared" si="0"/>
        <v>5.8000000000000007</v>
      </c>
      <c r="G16" s="535">
        <f>SUM(G14:G15)</f>
        <v>67.000000000000014</v>
      </c>
      <c r="H16" s="316">
        <f>SUM(H14:H15)</f>
        <v>1</v>
      </c>
      <c r="I16" s="573"/>
    </row>
    <row r="17" spans="1:8" s="572" customFormat="1" x14ac:dyDescent="0.2">
      <c r="A17" s="568" t="s">
        <v>652</v>
      </c>
      <c r="B17" s="569">
        <v>0.20799999999999999</v>
      </c>
      <c r="C17" s="569">
        <v>0.4</v>
      </c>
      <c r="D17" s="569">
        <v>0.19800000000000001</v>
      </c>
      <c r="E17" s="569">
        <v>0.108</v>
      </c>
      <c r="F17" s="569">
        <v>8.5999999999999993E-2</v>
      </c>
      <c r="G17" s="570">
        <f>SUM(B17:F17)</f>
        <v>1</v>
      </c>
      <c r="H17" s="571"/>
    </row>
    <row r="19" spans="1:8" x14ac:dyDescent="0.2">
      <c r="H19" s="315"/>
    </row>
    <row r="20" spans="1:8" x14ac:dyDescent="0.2">
      <c r="B20" s="313"/>
      <c r="C20" s="313"/>
      <c r="D20" s="313"/>
      <c r="E20" s="313"/>
      <c r="F20" s="313"/>
      <c r="G20" s="313"/>
      <c r="H20" s="315"/>
    </row>
  </sheetData>
  <mergeCells count="3">
    <mergeCell ref="A1:H1"/>
    <mergeCell ref="A2:H2"/>
    <mergeCell ref="C4:H4"/>
  </mergeCells>
  <printOptions horizontalCentered="1"/>
  <pageMargins left="0.70866141732283472" right="0.70866141732283472" top="0.74803149606299213" bottom="0.74803149606299213" header="0.31496062992125984" footer="0.31496062992125984"/>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116C4D895647384A9134558D6FBC50EA" ma:contentTypeVersion="26" ma:contentTypeDescription="The base project type from which other project content types inherit their information." ma:contentTypeScope="" ma:versionID="2aefcaa912fb14f3d658c7e0266688f9">
  <xsd:schema xmlns:xsd="http://www.w3.org/2001/XMLSchema" xmlns:xs="http://www.w3.org/2001/XMLSchema" xmlns:p="http://schemas.microsoft.com/office/2006/metadata/properties" xmlns:ns2="cdc7663a-08f0-4737-9e8c-148ce897a09c" targetNamespace="http://schemas.microsoft.com/office/2006/metadata/properties" ma:root="true" ma:fieldsID="7bf88f37e2cd0e74a99ac9720f0dfa0e"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1A458A224826124E8B45B1D613300CF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074614711E5A5E4D83FF5DF108DE8A5D" ma:contentTypeVersion="30" ma:contentTypeDescription="A content type to manage public (operations) IDB documents" ma:contentTypeScope="" ma:versionID="5b0b7df02fdc26c97382b0a259c0c55e">
  <xsd:schema xmlns:xsd="http://www.w3.org/2001/XMLSchema" xmlns:xs="http://www.w3.org/2001/XMLSchema" xmlns:p="http://schemas.microsoft.com/office/2006/metadata/properties" xmlns:ns2="cdc7663a-08f0-4737-9e8c-148ce897a09c" targetNamespace="http://schemas.microsoft.com/office/2006/metadata/properties" ma:root="true" ma:fieldsID="f7f0d8ce1d36f29c8a71c87f7b6a957b"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R0000783455</Record_x0020_Number>
    <Key_x0020_Document xmlns="cdc7663a-08f0-4737-9e8c-148ce897a09c">false</Key_x0020_Document>
    <Division_x0020_or_x0020_Unit xmlns="cdc7663a-08f0-4737-9e8c-148ce897a09c">CSD/HUD</Division_x0020_or_x0020_Unit>
    <Other_x0020_Author xmlns="cdc7663a-08f0-4737-9e8c-148ce897a09c" xsi:nil="true"/>
    <IDBDocs_x0020_Number xmlns="cdc7663a-08f0-4737-9e8c-148ce897a09c" xsi:nil="true"/>
    <Document_x0020_Author xmlns="cdc7663a-08f0-4737-9e8c-148ce897a09c">Aguilar Blandon, Maria Alejandra</Document_x0020_Author>
    <_dlc_DocId xmlns="cdc7663a-08f0-4737-9e8c-148ce897a09c">EZSHARE-1313242749-92</_dlc_DocId>
    <Operation_x0020_Type xmlns="cdc7663a-08f0-4737-9e8c-148ce897a09c">Loan Operation</Operation_x0020_Type>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Panama</TermName>
          <TermId xmlns="http://schemas.microsoft.com/office/infopath/2007/PartnerControls">7af43a84-776d-43d1-b0f2-8a1f2a8ffc7b</TermId>
        </TermInfo>
      </Terms>
    </ic46d7e087fd4a108fb86518ca413cc6>
    <TaxCatchAll xmlns="cdc7663a-08f0-4737-9e8c-148ce897a09c">
      <Value>25</Value>
      <Value>24</Value>
      <Value>23</Value>
      <Value>1</Value>
      <Value>22</Value>
    </TaxCatchAll>
    <Fiscal_x0020_Year_x0020_IDB xmlns="cdc7663a-08f0-4737-9e8c-148ce897a09c">2017</Fiscal_x0020_Year_x0020_IDB>
    <b26cdb1da78c4bb4b1c1bac2f6ac5911 xmlns="cdc7663a-08f0-4737-9e8c-148ce897a09c">
      <Terms xmlns="http://schemas.microsoft.com/office/infopath/2007/PartnerControls"/>
    </b26cdb1da78c4bb4b1c1bac2f6ac5911>
    <Project_x0020_Number xmlns="cdc7663a-08f0-4737-9e8c-148ce897a09c">PN-L1146</Project_x0020_Number>
    <Package_x0020_Code xmlns="cdc7663a-08f0-4737-9e8c-148ce897a09c" xsi:nil="true"/>
    <Migration_x0020_Info xmlns="cdc7663a-08f0-4737-9e8c-148ce897a09c" xsi:nil="true"/>
    <Related_x0020_SisCor_x0020_Number xmlns="cdc7663a-08f0-4737-9e8c-148ce897a09c" xsi:nil="true"/>
    <Approval_x0020_Number xmlns="cdc7663a-08f0-4737-9e8c-148ce897a09c" xsi:nil="true"/>
    <Business_x0020_Area xmlns="cdc7663a-08f0-4737-9e8c-148ce897a09c">Life Cycle</Business_x0020_Area>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Access_x0020_to_x0020_Information_x00a0_Policy xmlns="cdc7663a-08f0-4737-9e8c-148ce897a09c">Public - Simultaneous Disclosure</Access_x0020_to_x0020_Information_x00a0_Policy>
    <SISCOR_x0020_Number xmlns="cdc7663a-08f0-4737-9e8c-148ce897a09c" xsi:nil="true"/>
    <Identifier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URBAN DEVELOPMENT AND HOUSING</TermName>
          <TermId xmlns="http://schemas.microsoft.com/office/infopath/2007/PartnerControls">d14615ee-683d-4ec6-a5cf-ae743c6c4ac1</TermId>
        </TermInfo>
      </Terms>
    </nddeef1749674d76abdbe4b239a70bc6>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URBAN REHABILITATION AND HERITAGE</TermName>
          <TermId xmlns="http://schemas.microsoft.com/office/infopath/2007/PartnerControls">482110ea-0a9c-4fc7-8141-1c54d8f493d5</TermId>
        </TermInfo>
      </Terms>
    </b2ec7cfb18674cb8803df6b262e8b107>
    <Document_x0020_Language_x0020_IDB xmlns="cdc7663a-08f0-4737-9e8c-148ce897a09c">Spanish</Document_x0020_Language_x0020_IDB>
    <_dlc_DocIdUrl xmlns="cdc7663a-08f0-4737-9e8c-148ce897a09c">
      <Url>https://idbg.sharepoint.com/teams/EZ-PN-LON/PN-L1146/_layouts/15/DocIdRedir.aspx?ID=EZSHARE-1313242749-92</Url>
      <Description>EZSHARE-1313242749-92</Description>
    </_dlc_DocIdUrl>
    <Phase xmlns="cdc7663a-08f0-4737-9e8c-148ce897a09c">ACTIVE</Phase>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7.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Props1.xml><?xml version="1.0" encoding="utf-8"?>
<ds:datastoreItem xmlns:ds="http://schemas.openxmlformats.org/officeDocument/2006/customXml" ds:itemID="{A1A8B19B-F8BB-4CB7-83E8-4240B5CB715C}"/>
</file>

<file path=customXml/itemProps2.xml><?xml version="1.0" encoding="utf-8"?>
<ds:datastoreItem xmlns:ds="http://schemas.openxmlformats.org/officeDocument/2006/customXml" ds:itemID="{22F98FB8-2988-4A6F-95E4-9C6BC6D80FC1}"/>
</file>

<file path=customXml/itemProps3.xml><?xml version="1.0" encoding="utf-8"?>
<ds:datastoreItem xmlns:ds="http://schemas.openxmlformats.org/officeDocument/2006/customXml" ds:itemID="{BB5A22BF-1ECF-43F6-8209-75B6D36164C8}"/>
</file>

<file path=customXml/itemProps4.xml><?xml version="1.0" encoding="utf-8"?>
<ds:datastoreItem xmlns:ds="http://schemas.openxmlformats.org/officeDocument/2006/customXml" ds:itemID="{38C6B322-65E8-47C5-A5D8-B55430A78B3F}"/>
</file>

<file path=customXml/itemProps5.xml><?xml version="1.0" encoding="utf-8"?>
<ds:datastoreItem xmlns:ds="http://schemas.openxmlformats.org/officeDocument/2006/customXml" ds:itemID="{FFC06D97-7519-4ECA-8B6C-3F1ECACC3A5A}"/>
</file>

<file path=customXml/itemProps6.xml><?xml version="1.0" encoding="utf-8"?>
<ds:datastoreItem xmlns:ds="http://schemas.openxmlformats.org/officeDocument/2006/customXml" ds:itemID="{0F36729E-82DE-43F0-B850-9954AFD2725C}"/>
</file>

<file path=customXml/itemProps7.xml><?xml version="1.0" encoding="utf-8"?>
<ds:datastoreItem xmlns:ds="http://schemas.openxmlformats.org/officeDocument/2006/customXml" ds:itemID="{BD66E6CD-0881-4861-890A-4B58B63666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vt:i4>
      </vt:variant>
    </vt:vector>
  </HeadingPairs>
  <TitlesOfParts>
    <vt:vector size="29" baseType="lpstr">
      <vt:lpstr>Índice</vt:lpstr>
      <vt:lpstr>Sigl.</vt:lpstr>
      <vt:lpstr>1_MdR</vt:lpstr>
      <vt:lpstr>2_EDT</vt:lpstr>
      <vt:lpstr>3_EE</vt:lpstr>
      <vt:lpstr>4_CC P-MA</vt:lpstr>
      <vt:lpstr>4.1 CC POD</vt:lpstr>
      <vt:lpstr>5_Info PMR</vt:lpstr>
      <vt:lpstr>6_PD</vt:lpstr>
      <vt:lpstr>7_Curva S</vt:lpstr>
      <vt:lpstr>8.2_MP MA</vt:lpstr>
      <vt:lpstr>9.1.2_Estr. Proy.</vt:lpstr>
      <vt:lpstr>9.2.2_PA</vt:lpstr>
      <vt:lpstr>9.3.2_Det. PA</vt:lpstr>
      <vt:lpstr>10.PGE_2018</vt:lpstr>
      <vt:lpstr>Cambios 23_11_17_LS</vt:lpstr>
      <vt:lpstr>Cambios_28_11_17 LS</vt:lpstr>
      <vt:lpstr>Criterios</vt:lpstr>
      <vt:lpstr>CA</vt:lpstr>
      <vt:lpstr>CA1. Costos MA</vt:lpstr>
      <vt:lpstr>CA_2. Tiempos</vt:lpstr>
      <vt:lpstr>PNC</vt:lpstr>
      <vt:lpstr>PNP</vt:lpstr>
      <vt:lpstr>BPPPSL</vt:lpstr>
      <vt:lpstr>PNVB</vt:lpstr>
      <vt:lpstr>Préstamo</vt:lpstr>
      <vt:lpstr>Contrapartida local</vt:lpstr>
      <vt:lpstr>Préstamo!_Toc471255306</vt:lpstr>
      <vt:lpstr>'4.1 CC POD'!OLE_LINK1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
  <cp:lastModifiedBy>Graciela von Bargen</cp:lastModifiedBy>
  <dcterms:created xsi:type="dcterms:W3CDTF">2017-03-10T12:13:55Z</dcterms:created>
  <dcterms:modified xsi:type="dcterms:W3CDTF">2017-11-29T22:58:21Z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24;#URBAN REHABILITATION AND HERITAGE|482110ea-0a9c-4fc7-8141-1c54d8f493d5</vt:lpwstr>
  </property>
  <property fmtid="{D5CDD505-2E9C-101B-9397-08002B2CF9AE}" pid="7" name="Country">
    <vt:lpwstr>22;#Panama|7af43a84-776d-43d1-b0f2-8a1f2a8ffc7b</vt:lpwstr>
  </property>
  <property fmtid="{D5CDD505-2E9C-101B-9397-08002B2CF9AE}" pid="8" name="Fund IDB">
    <vt:lpwstr>25;#ORC|c028a4b2-ad8b-4cf4-9cac-a2ae6a778e23</vt:lpwstr>
  </property>
  <property fmtid="{D5CDD505-2E9C-101B-9397-08002B2CF9AE}" pid="9" name="_dlc_DocIdItemGuid">
    <vt:lpwstr>fa2e8a16-55b6-4f57-8482-c785a10b059d</vt:lpwstr>
  </property>
  <property fmtid="{D5CDD505-2E9C-101B-9397-08002B2CF9AE}" pid="10" name="Sector IDB">
    <vt:lpwstr>23;#URBAN DEVELOPMENT AND HOUSING|d14615ee-683d-4ec6-a5cf-ae743c6c4ac1</vt:lpwstr>
  </property>
  <property fmtid="{D5CDD505-2E9C-101B-9397-08002B2CF9AE}" pid="11" name="Function Operations IDB">
    <vt:lpwstr>1;#Project Preparation, Planning and Design|29ca0c72-1fc4-435f-a09c-28585cb5eac9</vt:lpwstr>
  </property>
  <property fmtid="{D5CDD505-2E9C-101B-9397-08002B2CF9AE}" pid="12" name="RecordPoint_ActiveItemMoved">
    <vt:lpwstr>/teams/EZ-PN-LON/PN-L1146/05 Basic Data/Draft Area/Instrumentos de Planificación MiAmbiente.xlsx</vt:lpwstr>
  </property>
  <property fmtid="{D5CDD505-2E9C-101B-9397-08002B2CF9AE}" pid="13" name="RecordStorageActiveId">
    <vt:lpwstr>c1da1c39-36f9-4beb-9278-93fe60ba981d</vt:lpwstr>
  </property>
  <property fmtid="{D5CDD505-2E9C-101B-9397-08002B2CF9AE}" pid="14" name="Disclosure Activity">
    <vt:lpwstr>Loan Proposal</vt:lpwstr>
  </property>
  <property fmtid="{D5CDD505-2E9C-101B-9397-08002B2CF9AE}" pid="15" name="ContentTypeId">
    <vt:lpwstr>0x0101001A458A224826124E8B45B1D613300CFC00074614711E5A5E4D83FF5DF108DE8A5D</vt:lpwstr>
  </property>
</Properties>
</file>