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0" windowWidth="15360" windowHeight="6975" firstSheet="3" activeTab="3"/>
  </bookViews>
  <sheets>
    <sheet name="Resume Resultados" sheetId="5" state="hidden" r:id="rId1"/>
    <sheet name="Calculo" sheetId="3" state="hidden" r:id="rId2"/>
    <sheet name="Hoja1" sheetId="2" state="hidden" r:id="rId3"/>
    <sheet name="Presupuesto BID Total" sheetId="6" r:id="rId4"/>
  </sheets>
  <calcPr calcId="145621"/>
</workbook>
</file>

<file path=xl/calcChain.xml><?xml version="1.0" encoding="utf-8"?>
<calcChain xmlns="http://schemas.openxmlformats.org/spreadsheetml/2006/main">
  <c r="B27" i="6" l="1"/>
  <c r="B36" i="6"/>
  <c r="B65" i="6"/>
  <c r="B44" i="6"/>
  <c r="B74" i="6"/>
  <c r="B73" i="6"/>
  <c r="B91" i="6"/>
  <c r="B88" i="6"/>
  <c r="B85" i="6"/>
  <c r="B79" i="6" s="1"/>
  <c r="B17" i="6"/>
  <c r="B97" i="6"/>
  <c r="J26" i="3"/>
  <c r="I28" i="3"/>
  <c r="C26" i="3"/>
  <c r="B27" i="3"/>
  <c r="O25" i="3"/>
  <c r="N29" i="3"/>
  <c r="N30" i="3"/>
  <c r="L20" i="3"/>
  <c r="K20" i="3"/>
  <c r="L21" i="3"/>
  <c r="J20" i="3"/>
  <c r="I20" i="3"/>
  <c r="J21" i="3"/>
  <c r="J5" i="3"/>
  <c r="I7" i="3"/>
  <c r="B5" i="3"/>
  <c r="C5" i="3"/>
  <c r="C28" i="2"/>
  <c r="C19" i="2"/>
  <c r="I27" i="3"/>
  <c r="N28" i="3"/>
  <c r="B30" i="3"/>
  <c r="B31" i="3"/>
  <c r="I6" i="3"/>
  <c r="N27" i="3"/>
  <c r="B29" i="3"/>
  <c r="I30" i="3"/>
  <c r="I31" i="3"/>
  <c r="N26" i="3"/>
  <c r="N31" i="3"/>
  <c r="B28" i="3"/>
  <c r="I29" i="3"/>
  <c r="I32" i="3"/>
  <c r="B32" i="3"/>
  <c r="B6" i="3"/>
  <c r="B9" i="3"/>
  <c r="B10" i="3"/>
  <c r="B7" i="3"/>
  <c r="B8" i="3"/>
  <c r="K23" i="3"/>
  <c r="I11" i="3"/>
  <c r="I8" i="3"/>
  <c r="I9" i="3"/>
  <c r="I10" i="3"/>
  <c r="B11" i="3"/>
  <c r="B87" i="6" l="1"/>
  <c r="B92" i="6" s="1"/>
  <c r="B76" i="6"/>
  <c r="B77" i="6" s="1"/>
  <c r="B100" i="6" l="1"/>
  <c r="C76" i="6" l="1"/>
  <c r="D63" i="6"/>
  <c r="C100" i="6"/>
  <c r="C27" i="6"/>
  <c r="C77" i="6"/>
  <c r="C99" i="6"/>
  <c r="C17" i="6"/>
  <c r="C65" i="6"/>
  <c r="C36" i="6"/>
  <c r="C44" i="6"/>
  <c r="C92" i="6"/>
  <c r="C98" i="6"/>
  <c r="C97" i="6"/>
</calcChain>
</file>

<file path=xl/comments1.xml><?xml version="1.0" encoding="utf-8"?>
<comments xmlns="http://schemas.openxmlformats.org/spreadsheetml/2006/main">
  <authors>
    <author>egomez</author>
  </authors>
  <commentList>
    <comment ref="C4" authorId="0">
      <text>
        <r>
          <rPr>
            <b/>
            <sz val="9"/>
            <color indexed="81"/>
            <rFont val="Tahoma"/>
            <family val="2"/>
          </rPr>
          <t>egomez:</t>
        </r>
        <r>
          <rPr>
            <sz val="9"/>
            <color indexed="81"/>
            <rFont val="Tahoma"/>
            <family val="2"/>
          </rPr>
          <t xml:space="preserve">
Sugiero que mejor manejemos como linea base el numro de mujeres colocadas, ya que la meta seria menor que colocar numero de mujeres inscritas, ademas de evitar la brecha entre inscritas y colocadas… que opinan?</t>
        </r>
      </text>
    </comment>
  </commentList>
</comments>
</file>

<file path=xl/sharedStrings.xml><?xml version="1.0" encoding="utf-8"?>
<sst xmlns="http://schemas.openxmlformats.org/spreadsheetml/2006/main" count="292" uniqueCount="238">
  <si>
    <t>Componente I: Servicios de atención integral para el empleo de las mujeres</t>
  </si>
  <si>
    <t>Componente II: Servicios de atención integral de salud sexual y reproductiva de las mujeres</t>
  </si>
  <si>
    <t>Componente III: Servicios integrales para prevención y atención a la violencia contra las mujeres</t>
  </si>
  <si>
    <t>Componente IV: Ciudad Mujer Joven</t>
  </si>
  <si>
    <t>Evaluación intermedia</t>
  </si>
  <si>
    <t>Evaluación final</t>
  </si>
  <si>
    <t>TOTAL</t>
  </si>
  <si>
    <t>INDICADORES CIUDAD MUJER FASE II</t>
  </si>
  <si>
    <t>INDICADORES 2525/OC-ES PROYECTO CIUDAD MUJER</t>
  </si>
  <si>
    <t>DATOS 2014</t>
  </si>
  <si>
    <t>AUTONOMIA ECONOMICA</t>
  </si>
  <si>
    <t>1,336 fueron las colocadas en 2014</t>
  </si>
  <si>
    <r>
      <t xml:space="preserve">Número de mujeres </t>
    </r>
    <r>
      <rPr>
        <strike/>
        <sz val="10"/>
        <color rgb="FFFF0000"/>
        <rFont val="Cambria"/>
        <family val="1"/>
        <scheme val="major"/>
      </rPr>
      <t>inscritas</t>
    </r>
    <r>
      <rPr>
        <sz val="10"/>
        <rFont val="Cambria"/>
        <family val="1"/>
        <scheme val="major"/>
      </rPr>
      <t xml:space="preserve"> </t>
    </r>
    <r>
      <rPr>
        <sz val="10"/>
        <color rgb="FFFF0000"/>
        <rFont val="Cambria"/>
        <family val="1"/>
        <scheme val="major"/>
      </rPr>
      <t>COLOCADAS</t>
    </r>
    <r>
      <rPr>
        <sz val="10"/>
        <rFont val="Cambria"/>
        <family val="1"/>
        <scheme val="major"/>
      </rPr>
      <t xml:space="preserve"> en bolsas de empleo</t>
    </r>
  </si>
  <si>
    <t>Número de mujeres que acceden a pasantías laborales</t>
  </si>
  <si>
    <t>Número de mujeres que reciben servicios de formación técnica vocacional (en aula)</t>
  </si>
  <si>
    <t>Mujeres atendidas en cursos de formación laboral desarrollados en los Centros de Ciudad Mujer</t>
  </si>
  <si>
    <t>Número de empresas con las que CM establece alianzas para inermediación y capacitación laboral de las mujeres</t>
  </si>
  <si>
    <t>Número de mujeres que reciben capacitación en competencias transversales (habilidades blandas)</t>
  </si>
  <si>
    <t>Número de mujeres que reciben capacitación en habilidades agrícolas</t>
  </si>
  <si>
    <t>Número de empresas formalizadas</t>
  </si>
  <si>
    <t>Micro y pequenas empresas de mujeres insertadas a programas y proyectos desarrollados en el territorio</t>
  </si>
  <si>
    <t>Número de mujeres que reciben educación financiera y de ahorro</t>
  </si>
  <si>
    <t>Mujeres capacitadas en educación financiera y oferta de productos financieros</t>
  </si>
  <si>
    <t>Número de créditos otorgados</t>
  </si>
  <si>
    <t>Créditos otrogados en Ciudad Mujer</t>
  </si>
  <si>
    <t>SALUD SEXUAL Y REPRODUCTIVA</t>
  </si>
  <si>
    <t>Número de mujeres que se realizan mamografías</t>
  </si>
  <si>
    <t>Número de mamografías realizadas</t>
  </si>
  <si>
    <t>Número de mujeres que se realizan ultrasonografías de mamas</t>
  </si>
  <si>
    <t>N/A</t>
  </si>
  <si>
    <t>-</t>
  </si>
  <si>
    <t>Número de mujeres que se realizan citologías</t>
  </si>
  <si>
    <t>Número de citologías realizadas</t>
  </si>
  <si>
    <t>Número de mujeres que se realizan colposcopías</t>
  </si>
  <si>
    <t>Número de mujeres que se realizan chequeos prenatales</t>
  </si>
  <si>
    <t>Numero de chequeos prenates</t>
  </si>
  <si>
    <t>Número de mujeres que reciben servicios de planificacion familiar</t>
  </si>
  <si>
    <t>Numero de servicios de planificación familiar</t>
  </si>
  <si>
    <t>Número de mujeres que reciben asesoría preconcepcional</t>
  </si>
  <si>
    <t>ATENCION Y PREVENCION A LA VIOLENCIA DE GENERO</t>
  </si>
  <si>
    <t>Número de mujeres que acuden al módulo de AV por primera vez por cuenta propia</t>
  </si>
  <si>
    <t>Mujeres víctimas de violencia por razones de género que acuden a los Centros Ciudad Mujer y reciben atención  de los servicios del módulo de atención a la violencia de genero.</t>
  </si>
  <si>
    <t>Sistema de referecias y contra referencias implementados en los territorios de Ciudad Mujer</t>
  </si>
  <si>
    <t>Número de mujeres detectadas en otros módulos y referidas al módulo de AV</t>
  </si>
  <si>
    <t>Número de mujeres detectadas y referidas por el sistema de alerta</t>
  </si>
  <si>
    <t>Número de mujeres que reciben atención psicológica</t>
  </si>
  <si>
    <t>Numero de atención sicológica individual</t>
  </si>
  <si>
    <t>Número de mujeres a quienes se les realiza un peritaje psicológico en Ciudad Mujer</t>
  </si>
  <si>
    <t>Protocolo único de atención a casos de violencia (sistema de información georeferenciado) diseñado e implementado</t>
  </si>
  <si>
    <t>Número de mujeres atendidas con cámara Gessel para denuncias de violencia</t>
  </si>
  <si>
    <t>Número de mujeres que inician el proceso para adquirir medidas de protección desde ciudad mujer</t>
  </si>
  <si>
    <t>Número de mujeres referidas por el módulo de violencia que reciben SMAE</t>
  </si>
  <si>
    <t>CIUDAD MUJER JOVEN</t>
  </si>
  <si>
    <t>Modelo de atención CMJ</t>
  </si>
  <si>
    <t>Número de adolescentes que reciben talleres sobre habilidades para la vida/habilidades socioemocionales con enfoque de derechos humanos y de género</t>
  </si>
  <si>
    <t>Número de adolescentes que reciben formación técnico vocacional</t>
  </si>
  <si>
    <t>Número de adolescentes que reciben información sobre becas y financiamiento para continuar sus estudios.</t>
  </si>
  <si>
    <t>Número de adolescentes que reciben el programa H y M</t>
  </si>
  <si>
    <t>Número de adolescentes que viven en situación de violencia de género que reciben atención psicosocial</t>
  </si>
  <si>
    <t>Número de denuncias por violencia de género interpuestas por adolescentes</t>
  </si>
  <si>
    <t>Número de madres/padres que participan en la escuela para la familia</t>
  </si>
  <si>
    <t>Número de adolescentes que reciben orientación en temas de salud sexual y reproductiva</t>
  </si>
  <si>
    <t>MAV</t>
  </si>
  <si>
    <t>MAE</t>
  </si>
  <si>
    <t xml:space="preserve">Número de mujeres que acuden al módulo de AV por primera vez </t>
  </si>
  <si>
    <t>Mujeres que elaboran sus planes de negocio para crear o ampliar su negocio </t>
  </si>
  <si>
    <t>LB</t>
  </si>
  <si>
    <t>AÑO 2014</t>
  </si>
  <si>
    <t>SOLICITUDES</t>
  </si>
  <si>
    <t>INFORMACION</t>
  </si>
  <si>
    <t>APROBADOS</t>
  </si>
  <si>
    <t>MUJERES QUE SOLICITARON CRÉDITOS</t>
  </si>
  <si>
    <t>MUJERES QUE OBTUVIERON CRÉDITOS</t>
  </si>
  <si>
    <t>FOSOFAMILIA</t>
  </si>
  <si>
    <t>BFA</t>
  </si>
  <si>
    <t xml:space="preserve">FOSOFAMILIA </t>
  </si>
  <si>
    <t>SAN MARTIN</t>
  </si>
  <si>
    <t>PORCENTAJE</t>
  </si>
  <si>
    <t>CREDITOS</t>
  </si>
  <si>
    <t>CURSOS</t>
  </si>
  <si>
    <t>Año 1</t>
  </si>
  <si>
    <t>Año 2</t>
  </si>
  <si>
    <t>Año 3</t>
  </si>
  <si>
    <t>Año 4</t>
  </si>
  <si>
    <t>Año 5</t>
  </si>
  <si>
    <t xml:space="preserve">Productos </t>
  </si>
  <si>
    <t>Unidad de medida</t>
  </si>
  <si>
    <t>Línea de base</t>
  </si>
  <si>
    <t>Meta final</t>
  </si>
  <si>
    <t>CONTRAPARTIDA</t>
  </si>
  <si>
    <t>#</t>
  </si>
  <si>
    <r>
      <t>Mujeres que reciben capacitación en competencias transversales (habilidades blandas)</t>
    </r>
    <r>
      <rPr>
        <sz val="8"/>
        <color theme="1"/>
        <rFont val="Calibri"/>
        <family val="2"/>
        <scheme val="minor"/>
      </rPr>
      <t> </t>
    </r>
  </si>
  <si>
    <t>Mujeres que reciben educación financiera</t>
  </si>
  <si>
    <t>Solicitudes de crédito tramitadas</t>
  </si>
  <si>
    <t>Créditos otorgados</t>
  </si>
  <si>
    <t>Mamografías realizadas</t>
  </si>
  <si>
    <t>Ultrasonografías de mama</t>
  </si>
  <si>
    <t>Citologías realizadas</t>
  </si>
  <si>
    <r>
      <t>Colposcopías realizadas</t>
    </r>
    <r>
      <rPr>
        <sz val="8"/>
        <color theme="1"/>
        <rFont val="Calibri"/>
        <family val="2"/>
        <scheme val="minor"/>
      </rPr>
      <t> </t>
    </r>
  </si>
  <si>
    <r>
      <t>Controles preconcepcionales</t>
    </r>
    <r>
      <rPr>
        <sz val="8"/>
        <color theme="1"/>
        <rFont val="Calibri"/>
        <family val="2"/>
        <scheme val="minor"/>
      </rPr>
      <t> </t>
    </r>
  </si>
  <si>
    <r>
      <t>Mujeres que reciben charlas de PF</t>
    </r>
    <r>
      <rPr>
        <sz val="8"/>
        <color theme="1"/>
        <rFont val="Calibri"/>
        <family val="2"/>
        <scheme val="minor"/>
      </rPr>
      <t> </t>
    </r>
  </si>
  <si>
    <t>Sistema de referencias y contra referencias implementados en los territorios de Ciudad Mujer</t>
  </si>
  <si>
    <t>Unidad</t>
  </si>
  <si>
    <t>Método de cálculo Costo</t>
  </si>
  <si>
    <t>Método de cálculo Meta</t>
  </si>
  <si>
    <t>Mujeres atendidas por servicios de intermediación laboral</t>
  </si>
  <si>
    <t>Porcentaje de servicios dados por el MTPS (CP)</t>
  </si>
  <si>
    <t>Mujeres que completan las pasantías laborales</t>
  </si>
  <si>
    <t>Costo INSAFORP en programa pasantías (CP)</t>
  </si>
  <si>
    <t>Mujeres que reciben completan cursos de formación técnica vocacional (en aula)</t>
  </si>
  <si>
    <t>Costos de SIS, INSAFORP, Cooperación Internacional (CP)</t>
  </si>
  <si>
    <t>Número de empresas de mujeres formalizadas</t>
  </si>
  <si>
    <t>Costo de inversión en c/ empresa (BID)</t>
  </si>
  <si>
    <t>Costo de BANDESAL (CP)</t>
  </si>
  <si>
    <t>Porcentaje de solicitudes FOSOFAMILIA, BFA (CP)</t>
  </si>
  <si>
    <t>Porcentaje de otorgamiento FOSOFAMILIA, BFA (CP)</t>
  </si>
  <si>
    <r>
      <t>5,565</t>
    </r>
    <r>
      <rPr>
        <sz val="8"/>
        <color theme="1"/>
        <rFont val="Calibri"/>
        <family val="2"/>
        <scheme val="minor"/>
      </rPr>
      <t> </t>
    </r>
  </si>
  <si>
    <t>Salarios de ISDEMU, FGR, PGR, IML, PNC (CP)</t>
  </si>
  <si>
    <t>Número de mujeres adultas capacitadas en prevención de la violencia de género y promoción de sus derechos</t>
  </si>
  <si>
    <t>U</t>
  </si>
  <si>
    <t>Costo de consultoría (BID)</t>
  </si>
  <si>
    <r>
      <t>Número de mujeres detectadas  por el sistema de alerta y que son atendidas en el MVCM</t>
    </r>
    <r>
      <rPr>
        <sz val="8"/>
        <color theme="1"/>
        <rFont val="Calibri"/>
        <family val="2"/>
        <scheme val="minor"/>
      </rPr>
      <t> </t>
    </r>
  </si>
  <si>
    <t>Número de mujeres que enfrentan violencia que reciben dos o más servicios del MVCM</t>
  </si>
  <si>
    <t>Protocolo único de atención a casos de violencia (sistema de información georeferenciado) diseñado</t>
  </si>
  <si>
    <t>Número de funcionarias de Ciudad Mujer capacitadas en las nuevas herramientas de gestión</t>
  </si>
  <si>
    <t>Número de personas capacitados en el Protocolo Nacional Único de Atención</t>
  </si>
  <si>
    <t>Modelo de atención CMJ elaborado</t>
  </si>
  <si>
    <t>Número de funcionarias de Ciudad Mujer capacitadas para la atención a adolescentes</t>
  </si>
  <si>
    <t>No.</t>
  </si>
  <si>
    <r>
      <t>Número de adolescentes que han finalizado los talleres sobre habilidades para la vida/habilidades socioemocionales con enfoque de derechos humanos y de género</t>
    </r>
    <r>
      <rPr>
        <sz val="8"/>
        <color theme="1"/>
        <rFont val="Calibri"/>
        <family val="2"/>
        <scheme val="minor"/>
      </rPr>
      <t> </t>
    </r>
  </si>
  <si>
    <t>Número de adolescentes que cuentan con plan de vida formulado</t>
  </si>
  <si>
    <r>
      <t>Número de adolescentes certificados en cursos de formación técnico vocacional</t>
    </r>
    <r>
      <rPr>
        <sz val="8"/>
        <color theme="1"/>
        <rFont val="Calibri"/>
        <family val="2"/>
        <scheme val="minor"/>
      </rPr>
      <t> </t>
    </r>
    <r>
      <rPr>
        <sz val="11"/>
        <color theme="1"/>
        <rFont val="Calibri"/>
        <family val="2"/>
        <scheme val="minor"/>
      </rPr>
      <t xml:space="preserve"> </t>
    </r>
  </si>
  <si>
    <r>
      <t xml:space="preserve">Número de adolescentes que participan en las actividades de orientación vocacional </t>
    </r>
    <r>
      <rPr>
        <sz val="8"/>
        <color theme="1"/>
        <rFont val="Calibri"/>
        <family val="2"/>
        <scheme val="minor"/>
      </rPr>
      <t> </t>
    </r>
    <r>
      <rPr>
        <sz val="11"/>
        <color theme="1"/>
        <rFont val="Calibri"/>
        <family val="2"/>
        <scheme val="minor"/>
      </rPr>
      <t xml:space="preserve"> </t>
    </r>
  </si>
  <si>
    <r>
      <t xml:space="preserve">Número de mujeres  adolescentes capacitadas en prevención de la violencia de género </t>
    </r>
    <r>
      <rPr>
        <sz val="8"/>
        <color theme="1"/>
        <rFont val="Calibri"/>
        <family val="2"/>
        <scheme val="minor"/>
      </rPr>
      <t> </t>
    </r>
    <r>
      <rPr>
        <sz val="11"/>
        <color theme="1"/>
        <rFont val="Calibri"/>
        <family val="2"/>
        <scheme val="minor"/>
      </rPr>
      <t>contra las mujeres (PM)</t>
    </r>
  </si>
  <si>
    <r>
      <t xml:space="preserve">Número de hombres adolescentes capacitados en prevención de la violencia </t>
    </r>
    <r>
      <rPr>
        <sz val="8"/>
        <color theme="1"/>
        <rFont val="Calibri"/>
        <family val="2"/>
        <scheme val="minor"/>
      </rPr>
      <t> </t>
    </r>
    <r>
      <rPr>
        <sz val="11"/>
        <color theme="1"/>
        <rFont val="Calibri"/>
        <family val="2"/>
        <scheme val="minor"/>
      </rPr>
      <t xml:space="preserve"> de género contra las mujeres (PH)</t>
    </r>
  </si>
  <si>
    <r>
      <t xml:space="preserve">Modelo de atención psicosocial para adolescentes que viven en situación de violencia de género elaborado </t>
    </r>
    <r>
      <rPr>
        <sz val="8"/>
        <color theme="1"/>
        <rFont val="Calibri"/>
        <family val="2"/>
        <scheme val="minor"/>
      </rPr>
      <t> </t>
    </r>
  </si>
  <si>
    <r>
      <t>Número de personas capacitadas por las Escuelas para la Familia</t>
    </r>
    <r>
      <rPr>
        <sz val="8"/>
        <color theme="1"/>
        <rFont val="Calibri"/>
        <family val="2"/>
        <scheme val="minor"/>
      </rPr>
      <t> </t>
    </r>
  </si>
  <si>
    <r>
      <t>Número de adolescentes atendidas en consejería individual en salud sexual y reproductiva</t>
    </r>
    <r>
      <rPr>
        <sz val="8"/>
        <color theme="1"/>
        <rFont val="Calibri"/>
        <family val="2"/>
        <scheme val="minor"/>
      </rPr>
      <t> </t>
    </r>
  </si>
  <si>
    <t>Número de adolescentes que son atendidas por el módulo de SSR</t>
  </si>
  <si>
    <t>BID</t>
  </si>
  <si>
    <t>Costo estimado BID (US$)</t>
  </si>
  <si>
    <t xml:space="preserve">Presupuesto Detallado </t>
  </si>
  <si>
    <t>Subtotal componente 2</t>
  </si>
  <si>
    <t>Subtotal componente 1</t>
  </si>
  <si>
    <t>Subtotal componente 3</t>
  </si>
  <si>
    <t>Subtotal componente 4</t>
  </si>
  <si>
    <t>Monto BID (US$)</t>
  </si>
  <si>
    <t>Evaluaciones</t>
  </si>
  <si>
    <t>Honduras</t>
  </si>
  <si>
    <t xml:space="preserve">Ciudad Mujer </t>
  </si>
  <si>
    <t>(HO-L1117)</t>
  </si>
  <si>
    <t>Subcomponente 5A. Construcción y Equipamiento de CCM</t>
  </si>
  <si>
    <t xml:space="preserve">Subcomponente 5B. Fortalecimiento institucional </t>
  </si>
  <si>
    <t xml:space="preserve">Desarrollo/adecuación y pilotaje de un curso de habilidades para la vida </t>
  </si>
  <si>
    <t>Desarrollo de una metodología/lineamientos para el establecimiento de alianzas con el sector privado</t>
  </si>
  <si>
    <t>Asesoría para la formalización de las empresas de mujeres</t>
  </si>
  <si>
    <t>Diseño de instrumentos financieros para facilitar el acceso al crédito a las mujeres y de productos de educación financiera</t>
  </si>
  <si>
    <t>Adecuación y pilotaje de oferta de capacitación laboral/empresarial</t>
  </si>
  <si>
    <t>Diseño e implementación de una estrategia de generación de demanda de servicios de CM por parte de las adolescentes</t>
  </si>
  <si>
    <t xml:space="preserve">Diseño y pilotaje de un curso de habilidades para la vida y planes de vida   </t>
  </si>
  <si>
    <t>Capacitación a funcionarias de CM en atención amigable para adolescentes</t>
  </si>
  <si>
    <t>Diseño y pilotaje del consultorio en SSR</t>
  </si>
  <si>
    <t>Diseño e implementación de un sistema de referencia/contra-referencia para casos de VCM en los territorios de CM</t>
  </si>
  <si>
    <t>Capacitación para las proveedoras de servicios en el MVCM</t>
  </si>
  <si>
    <t xml:space="preserve">Diseño e implementación de un sistema de seguimiento de órdenes de protección para mujeres sobrevivientes de violencia </t>
  </si>
  <si>
    <t>Diseño de herramienta para la elaboración de planes de seguridad para mujeres sobrevivientes de VCM, que incluya la formación a las funcionarias de CM</t>
  </si>
  <si>
    <t>Diseño/adecuación e implementación de educación colectiva para prevenir la VCM dirigida a mujeres y hombres adultos</t>
  </si>
  <si>
    <t>Producción de materiales educativos sobre VCM</t>
  </si>
  <si>
    <t>Subtotal subcomponente 5A</t>
  </si>
  <si>
    <t>Subtotal subcomponente 5B</t>
  </si>
  <si>
    <t xml:space="preserve">Implementación de la capacitación de inducción de personal </t>
  </si>
  <si>
    <t>Diseño de Planes de formación continua del personal</t>
  </si>
  <si>
    <t xml:space="preserve">Diseño de Protocolo de atención en casos de violencia en el MAI con sistema de referencias diseñado e implementado en los CCM </t>
  </si>
  <si>
    <t xml:space="preserve">Diseño de metodologías pedagógicas para el MAI </t>
  </si>
  <si>
    <t>Desarrollo del Sistema del registro e información</t>
  </si>
  <si>
    <t xml:space="preserve">Desarrollo e implementación de la estrategia de Comunicación de Ciudad Mujer desarrollada y realizada </t>
  </si>
  <si>
    <t xml:space="preserve">Especialista ambiental </t>
  </si>
  <si>
    <t>Equipamiento y material de oficina</t>
  </si>
  <si>
    <t>Oficial financiero</t>
  </si>
  <si>
    <t>Asesor de infraestructura</t>
  </si>
  <si>
    <t>Imprevistos</t>
  </si>
  <si>
    <t>Porcentaje</t>
  </si>
  <si>
    <t>Otros equipos</t>
  </si>
  <si>
    <t>Otros insumos</t>
  </si>
  <si>
    <t>Accesorios varios</t>
  </si>
  <si>
    <t>Monolito</t>
  </si>
  <si>
    <t>Equipo médico</t>
  </si>
  <si>
    <t>Especialista informático</t>
  </si>
  <si>
    <t>Instrumental médico</t>
  </si>
  <si>
    <t>Equipo odontológico</t>
  </si>
  <si>
    <t>Instrumental odontológico</t>
  </si>
  <si>
    <t>Equipo laboratorio clínico</t>
  </si>
  <si>
    <t>Mobiliario clínico</t>
  </si>
  <si>
    <t>Equipo ultrasonido y mamógrafo</t>
  </si>
  <si>
    <t>Adecuación y pilotaje de un modelo de promoción comunitaria para la prevención de la VCM dirigido a mujeres y hombres jóvenes</t>
  </si>
  <si>
    <r>
      <t>Veh</t>
    </r>
    <r>
      <rPr>
        <sz val="12"/>
        <color theme="1"/>
        <rFont val="Calibri"/>
        <family val="2"/>
      </rPr>
      <t>í</t>
    </r>
    <r>
      <rPr>
        <sz val="12"/>
        <color theme="1"/>
        <rFont val="Arial"/>
        <family val="2"/>
      </rPr>
      <t>culos</t>
    </r>
  </si>
  <si>
    <t>Coordinadora de infraestructura de proyecto</t>
  </si>
  <si>
    <t xml:space="preserve">Especialista en adquisiciones </t>
  </si>
  <si>
    <t>Analista en adquisiciones</t>
  </si>
  <si>
    <t>Especialista en monitoreo y evaluación</t>
  </si>
  <si>
    <t>Especialista en adquisiciones y contrataciones</t>
  </si>
  <si>
    <t>Especialista administrativo financiero</t>
  </si>
  <si>
    <t>Subtotal componente 5</t>
  </si>
  <si>
    <t>Diseño e implementación de un protocolo interinstitucional para la atención integral a casos de VCM con entidades externas en los territorios de CM</t>
  </si>
  <si>
    <t>Producción de materiales educativos</t>
  </si>
  <si>
    <t>Gerente del Proyectos y Programa</t>
  </si>
  <si>
    <t>Desarrollo de una plataforma de aprendizaje en línea para cursos del personal y de los módulos</t>
  </si>
  <si>
    <t>Equipamiento para Cámara Gessel</t>
  </si>
  <si>
    <t xml:space="preserve">Componente 1. Atención integral para el empleo y la generación de ingresos de las mujeres </t>
  </si>
  <si>
    <t>Rubros</t>
  </si>
  <si>
    <t>Componente 3.  Atención integral  a la VCM</t>
  </si>
  <si>
    <t>Componente 4.  Atención integral a mujeres adolescentes</t>
  </si>
  <si>
    <t>Componente 5. Ampliación y fortalecimiento del Programa CM</t>
  </si>
  <si>
    <t>Componente 2.  Atención integral en SSR para las mujeres</t>
  </si>
  <si>
    <t xml:space="preserve">Gestión del Proyecto </t>
  </si>
  <si>
    <t>Gestión del Proyecto INVEST-H</t>
  </si>
  <si>
    <t>Gestión del Proyecto DNCM</t>
  </si>
  <si>
    <t>Subtotal Gestión del Proyecto</t>
  </si>
  <si>
    <t>Subtotal Evaluaciones</t>
  </si>
  <si>
    <t>Auditorías</t>
  </si>
  <si>
    <t>Estudios de demanda y oferta laboral en los territorios de CM</t>
  </si>
  <si>
    <t>Diseño de un sistema de seguimiento a mujeres usuarias del MAE insertadas laboral o cuyos negocios reciben asistencia técnica/empresarial</t>
  </si>
  <si>
    <t>Diseño y pilotaje de un curso virtual en educación integral en sexualidad</t>
  </si>
  <si>
    <t>Construcción y supervisión Centro Juticalpa</t>
  </si>
  <si>
    <t>Construcción y supervición Centro SPS</t>
  </si>
  <si>
    <t>Construcción y supervición Centro La Ceiba</t>
  </si>
  <si>
    <t>Equipo de sonido y audiovisual</t>
  </si>
  <si>
    <t>Equipo electrodoméstico</t>
  </si>
  <si>
    <t>Equipo informático</t>
  </si>
  <si>
    <t>Mobiliario y equipo de oficina</t>
  </si>
  <si>
    <t>Mobiliario infantil</t>
  </si>
  <si>
    <t>Mobiliario juvenil</t>
  </si>
  <si>
    <t>Mobiliario salas  de contención</t>
  </si>
  <si>
    <t>Costos operativos de INVEST-H asociados a la administración de contratos</t>
  </si>
  <si>
    <t>Especialista en adquisiciones/administrador de contratos</t>
  </si>
  <si>
    <t>Panel evaluador (varias contrataciones de corto plazo)</t>
  </si>
  <si>
    <t>Levantamiento de encuesta para linea de base y final del Proyecto</t>
  </si>
  <si>
    <t>Especialista biomédico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</si>
</sst>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2]\ * #,##0.00_);_([$€-2]\ * \(#,##0.00\);_([$€-2]\ * &quot;-&quot;??_)"/>
    <numFmt numFmtId="165" formatCode="0.0%"/>
  </numFmts>
  <fonts count="33" x14ac:knownFonts="1">
    <font>
      <sz val="11"/>
      <color theme="1"/>
      <name val="Calibri"/>
      <family val="2"/>
      <scheme val="minor"/>
    </font>
    <font>
      <sz val="11"/>
      <color theme="1"/>
      <name val="Calibri"/>
      <family val="2"/>
      <scheme val="minor"/>
    </font>
    <font>
      <b/>
      <sz val="9"/>
      <color indexed="81"/>
      <name val="Tahoma"/>
      <family val="2"/>
    </font>
    <font>
      <sz val="9"/>
      <color indexed="81"/>
      <name val="Tahoma"/>
      <family val="2"/>
    </font>
    <font>
      <sz val="12"/>
      <name val="Arial"/>
      <family val="2"/>
    </font>
    <font>
      <sz val="12"/>
      <color theme="1"/>
      <name val="Arial"/>
      <family val="2"/>
    </font>
    <font>
      <b/>
      <sz val="12"/>
      <color theme="1"/>
      <name val="Arial"/>
      <family val="2"/>
    </font>
    <font>
      <b/>
      <sz val="12"/>
      <name val="Arial"/>
      <family val="2"/>
    </font>
    <font>
      <sz val="11"/>
      <color rgb="FFFF0000"/>
      <name val="Calibri"/>
      <family val="2"/>
      <scheme val="minor"/>
    </font>
    <font>
      <b/>
      <sz val="14"/>
      <color theme="1"/>
      <name val="Cambria"/>
      <family val="1"/>
      <scheme val="major"/>
    </font>
    <font>
      <sz val="10"/>
      <color theme="1"/>
      <name val="Cambria"/>
      <family val="1"/>
      <scheme val="major"/>
    </font>
    <font>
      <sz val="14"/>
      <color theme="1"/>
      <name val="Cambria"/>
      <family val="1"/>
      <scheme val="major"/>
    </font>
    <font>
      <b/>
      <sz val="10"/>
      <color theme="1"/>
      <name val="Cambria"/>
      <family val="1"/>
      <scheme val="major"/>
    </font>
    <font>
      <b/>
      <sz val="10"/>
      <color rgb="FFFF0000"/>
      <name val="Cambria"/>
      <family val="1"/>
      <scheme val="major"/>
    </font>
    <font>
      <sz val="10"/>
      <name val="Cambria"/>
      <family val="1"/>
      <scheme val="major"/>
    </font>
    <font>
      <strike/>
      <sz val="10"/>
      <color rgb="FFFF0000"/>
      <name val="Cambria"/>
      <family val="1"/>
      <scheme val="major"/>
    </font>
    <font>
      <sz val="10"/>
      <color rgb="FFFF0000"/>
      <name val="Cambria"/>
      <family val="1"/>
      <scheme val="major"/>
    </font>
    <font>
      <sz val="9"/>
      <color theme="1"/>
      <name val="Cambria"/>
      <family val="1"/>
    </font>
    <font>
      <b/>
      <sz val="11"/>
      <color theme="1"/>
      <name val="Tahoma"/>
      <family val="2"/>
    </font>
    <font>
      <sz val="11"/>
      <color rgb="FF000000"/>
      <name val="Calibri"/>
      <family val="2"/>
    </font>
    <font>
      <b/>
      <sz val="11"/>
      <color rgb="FF000000"/>
      <name val="Calibri"/>
      <family val="2"/>
    </font>
    <font>
      <sz val="10"/>
      <color theme="1"/>
      <name val="Times New Roman"/>
      <family val="1"/>
    </font>
    <font>
      <sz val="12"/>
      <color theme="1"/>
      <name val="Tahoma"/>
      <family val="2"/>
    </font>
    <font>
      <sz val="11"/>
      <color theme="1"/>
      <name val="Tahoma"/>
      <family val="2"/>
    </font>
    <font>
      <b/>
      <sz val="10"/>
      <name val="Calibri"/>
      <family val="2"/>
      <scheme val="minor"/>
    </font>
    <font>
      <b/>
      <sz val="12"/>
      <name val="Calibri"/>
      <family val="2"/>
      <scheme val="minor"/>
    </font>
    <font>
      <sz val="8"/>
      <color theme="1"/>
      <name val="Calibri"/>
      <family val="2"/>
      <scheme val="minor"/>
    </font>
    <font>
      <u/>
      <sz val="11"/>
      <color theme="1"/>
      <name val="Calibri"/>
      <family val="2"/>
      <scheme val="minor"/>
    </font>
    <font>
      <sz val="11"/>
      <color rgb="FF000000"/>
      <name val="Calibri"/>
      <family val="2"/>
      <scheme val="minor"/>
    </font>
    <font>
      <b/>
      <sz val="12"/>
      <color theme="1"/>
      <name val="Calibri"/>
      <family val="2"/>
      <scheme val="minor"/>
    </font>
    <font>
      <b/>
      <sz val="14"/>
      <color theme="1"/>
      <name val="Arial"/>
      <family val="2"/>
    </font>
    <font>
      <sz val="10"/>
      <name val="Arial"/>
      <family val="2"/>
    </font>
    <font>
      <sz val="12"/>
      <color theme="1"/>
      <name val="Calibri"/>
      <family val="2"/>
    </font>
  </fonts>
  <fills count="15">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D9D9D9"/>
        <bgColor indexed="64"/>
      </patternFill>
    </fill>
    <fill>
      <patternFill patternType="solid">
        <fgColor rgb="FFC4BD97"/>
        <bgColor indexed="64"/>
      </patternFill>
    </fill>
    <fill>
      <patternFill patternType="solid">
        <fgColor rgb="FFFABF8F"/>
        <bgColor indexed="64"/>
      </patternFill>
    </fill>
    <fill>
      <patternFill patternType="solid">
        <fgColor rgb="FFFFFFFF"/>
        <bgColor indexed="64"/>
      </patternFill>
    </fill>
    <fill>
      <patternFill patternType="solid">
        <fgColor rgb="FFD6E3BC"/>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164" fontId="31" fillId="0" borderId="0" applyFont="0" applyFill="0" applyBorder="0" applyAlignment="0" applyProtection="0"/>
    <xf numFmtId="0" fontId="31" fillId="0" borderId="0"/>
    <xf numFmtId="43" fontId="31" fillId="0" borderId="0" applyFont="0" applyFill="0" applyBorder="0" applyAlignment="0" applyProtection="0"/>
  </cellStyleXfs>
  <cellXfs count="126">
    <xf numFmtId="0" fontId="0" fillId="0" borderId="0" xfId="0"/>
    <xf numFmtId="44" fontId="4" fillId="0" borderId="1" xfId="1" applyFont="1" applyFill="1" applyBorder="1" applyAlignment="1">
      <alignment vertical="center"/>
    </xf>
    <xf numFmtId="0" fontId="5" fillId="0"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44" fontId="5" fillId="0" borderId="1" xfId="1" applyFont="1" applyFill="1" applyBorder="1" applyAlignment="1">
      <alignment horizontal="right" vertical="center"/>
    </xf>
    <xf numFmtId="0" fontId="4" fillId="0" borderId="1" xfId="0" applyFont="1" applyFill="1" applyBorder="1" applyAlignment="1">
      <alignment horizontal="left" vertical="center" wrapText="1"/>
    </xf>
    <xf numFmtId="44" fontId="5" fillId="0" borderId="1" xfId="1" applyFont="1" applyFill="1" applyBorder="1" applyAlignment="1">
      <alignment vertical="center"/>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10" fillId="0" borderId="0" xfId="0" applyFont="1" applyAlignment="1">
      <alignment vertical="center"/>
    </xf>
    <xf numFmtId="0" fontId="11" fillId="0" borderId="1" xfId="0" applyFont="1" applyBorder="1" applyAlignment="1">
      <alignment horizontal="center" vertical="center"/>
    </xf>
    <xf numFmtId="0" fontId="10" fillId="0" borderId="1" xfId="0" applyFont="1" applyBorder="1" applyAlignment="1">
      <alignment vertical="center" wrapText="1"/>
    </xf>
    <xf numFmtId="0" fontId="10" fillId="0" borderId="1" xfId="0" applyFont="1" applyBorder="1" applyAlignment="1">
      <alignment horizontal="center" vertical="center"/>
    </xf>
    <xf numFmtId="0" fontId="14" fillId="0" borderId="1" xfId="0" applyFont="1" applyFill="1" applyBorder="1" applyAlignment="1">
      <alignment horizontal="left" vertical="center" wrapText="1"/>
    </xf>
    <xf numFmtId="3"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4" fillId="0" borderId="1" xfId="0" applyFont="1" applyFill="1" applyBorder="1" applyAlignment="1">
      <alignment horizontal="left" vertical="center"/>
    </xf>
    <xf numFmtId="0" fontId="17" fillId="0" borderId="1" xfId="0" applyFont="1" applyBorder="1" applyAlignment="1">
      <alignment horizontal="justify" vertical="center" wrapText="1"/>
    </xf>
    <xf numFmtId="0" fontId="10" fillId="0" borderId="1" xfId="0" applyFont="1" applyBorder="1" applyAlignment="1">
      <alignment vertical="center"/>
    </xf>
    <xf numFmtId="0" fontId="10" fillId="0" borderId="0" xfId="0" applyFont="1" applyAlignment="1">
      <alignment vertical="center" wrapText="1"/>
    </xf>
    <xf numFmtId="0" fontId="10" fillId="0" borderId="0" xfId="0" applyFont="1" applyAlignment="1">
      <alignment horizontal="center" vertical="center"/>
    </xf>
    <xf numFmtId="1" fontId="0" fillId="0" borderId="0" xfId="0" applyNumberFormat="1"/>
    <xf numFmtId="0" fontId="19" fillId="0" borderId="6" xfId="0" applyFont="1" applyBorder="1" applyAlignment="1">
      <alignment horizontal="center" vertical="center"/>
    </xf>
    <xf numFmtId="0" fontId="20" fillId="0" borderId="7" xfId="0" applyFont="1" applyBorder="1" applyAlignment="1">
      <alignment horizontal="center" vertical="center"/>
    </xf>
    <xf numFmtId="0" fontId="21" fillId="0" borderId="0" xfId="0" applyFont="1" applyAlignment="1">
      <alignment vertical="center" wrapText="1"/>
    </xf>
    <xf numFmtId="0" fontId="19" fillId="6" borderId="6" xfId="0" applyFont="1" applyFill="1" applyBorder="1" applyAlignment="1">
      <alignment horizontal="center" vertical="center"/>
    </xf>
    <xf numFmtId="0" fontId="19" fillId="6" borderId="7" xfId="0" applyFont="1" applyFill="1" applyBorder="1" applyAlignment="1">
      <alignment horizontal="center" vertical="center"/>
    </xf>
    <xf numFmtId="0" fontId="23" fillId="5" borderId="6" xfId="0" applyFont="1" applyFill="1" applyBorder="1" applyAlignment="1">
      <alignment horizontal="center" vertical="center"/>
    </xf>
    <xf numFmtId="0" fontId="23" fillId="5" borderId="7" xfId="0" applyFont="1" applyFill="1" applyBorder="1" applyAlignment="1">
      <alignment horizontal="center" vertical="center"/>
    </xf>
    <xf numFmtId="0" fontId="19" fillId="7" borderId="6" xfId="0" applyFont="1" applyFill="1" applyBorder="1" applyAlignment="1">
      <alignment horizontal="center" vertical="center"/>
    </xf>
    <xf numFmtId="0" fontId="19" fillId="7" borderId="7" xfId="0" applyFont="1" applyFill="1" applyBorder="1" applyAlignment="1">
      <alignment horizontal="center" vertical="center"/>
    </xf>
    <xf numFmtId="3" fontId="0" fillId="0" borderId="0" xfId="0" applyNumberFormat="1"/>
    <xf numFmtId="10" fontId="0" fillId="0" borderId="0" xfId="2" applyNumberFormat="1" applyFont="1"/>
    <xf numFmtId="3" fontId="24" fillId="0" borderId="0" xfId="0" applyNumberFormat="1" applyFont="1"/>
    <xf numFmtId="10" fontId="25" fillId="0" borderId="0" xfId="2" applyNumberFormat="1" applyFont="1"/>
    <xf numFmtId="3" fontId="23" fillId="8" borderId="6" xfId="0" applyNumberFormat="1" applyFont="1" applyFill="1" applyBorder="1" applyAlignment="1">
      <alignment horizontal="center" vertical="center"/>
    </xf>
    <xf numFmtId="3" fontId="23" fillId="8" borderId="7" xfId="0" applyNumberFormat="1" applyFont="1" applyFill="1" applyBorder="1" applyAlignment="1">
      <alignment horizontal="center" vertical="center"/>
    </xf>
    <xf numFmtId="0" fontId="23" fillId="8" borderId="7" xfId="0" applyFont="1" applyFill="1" applyBorder="1" applyAlignment="1">
      <alignment horizontal="center" vertical="center"/>
    </xf>
    <xf numFmtId="0" fontId="0" fillId="0" borderId="0" xfId="0" applyAlignment="1">
      <alignment wrapText="1"/>
    </xf>
    <xf numFmtId="0" fontId="0" fillId="0" borderId="0" xfId="0" applyAlignment="1"/>
    <xf numFmtId="0" fontId="27" fillId="9" borderId="11" xfId="0" applyFont="1" applyFill="1" applyBorder="1" applyAlignment="1">
      <alignment vertical="center" wrapText="1"/>
    </xf>
    <xf numFmtId="0" fontId="1" fillId="0" borderId="11" xfId="0" applyFont="1" applyBorder="1" applyAlignment="1">
      <alignment vertical="center" wrapText="1"/>
    </xf>
    <xf numFmtId="0" fontId="1" fillId="0" borderId="13" xfId="0" applyFont="1" applyBorder="1" applyAlignment="1">
      <alignment vertical="center" wrapText="1"/>
    </xf>
    <xf numFmtId="0" fontId="27" fillId="9"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4" xfId="0" applyFont="1" applyBorder="1" applyAlignment="1">
      <alignment horizontal="center" vertical="center"/>
    </xf>
    <xf numFmtId="0" fontId="0" fillId="0" borderId="0" xfId="0" applyAlignment="1">
      <alignment horizontal="center"/>
    </xf>
    <xf numFmtId="0" fontId="27" fillId="9" borderId="1" xfId="0" applyFont="1" applyFill="1" applyBorder="1" applyAlignment="1">
      <alignment horizontal="center" vertical="center" wrapText="1"/>
    </xf>
    <xf numFmtId="0" fontId="27" fillId="9" borderId="12"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xf>
    <xf numFmtId="3" fontId="1" fillId="0" borderId="1" xfId="0" applyNumberFormat="1" applyFont="1" applyBorder="1" applyAlignment="1">
      <alignment horizontal="center" vertical="center"/>
    </xf>
    <xf numFmtId="0" fontId="8" fillId="0" borderId="1" xfId="0" applyFont="1" applyBorder="1" applyAlignment="1">
      <alignment horizontal="center" vertical="center"/>
    </xf>
    <xf numFmtId="0" fontId="28" fillId="0" borderId="1" xfId="0" applyFont="1" applyBorder="1" applyAlignment="1">
      <alignment horizontal="center" vertical="center"/>
    </xf>
    <xf numFmtId="3" fontId="28" fillId="0" borderId="1" xfId="0" applyNumberFormat="1" applyFont="1" applyBorder="1"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xf>
    <xf numFmtId="0" fontId="0" fillId="0" borderId="0" xfId="0" applyAlignment="1">
      <alignment horizontal="center" wrapText="1"/>
    </xf>
    <xf numFmtId="0" fontId="0" fillId="0" borderId="0" xfId="0" applyBorder="1" applyAlignment="1">
      <alignment horizontal="center"/>
    </xf>
    <xf numFmtId="0" fontId="0" fillId="0" borderId="11" xfId="0" applyFont="1" applyBorder="1" applyAlignment="1">
      <alignment vertical="center" wrapText="1"/>
    </xf>
    <xf numFmtId="0" fontId="29" fillId="5" borderId="8" xfId="0" applyFont="1" applyFill="1" applyBorder="1" applyAlignment="1">
      <alignment horizontal="center" vertical="center" wrapText="1"/>
    </xf>
    <xf numFmtId="0" fontId="29" fillId="5" borderId="9" xfId="0" applyFont="1" applyFill="1" applyBorder="1" applyAlignment="1">
      <alignment horizontal="center" vertical="center" wrapText="1"/>
    </xf>
    <xf numFmtId="0" fontId="29" fillId="5" borderId="10" xfId="0" applyFont="1" applyFill="1" applyBorder="1" applyAlignment="1">
      <alignment horizontal="center" vertical="center" wrapText="1"/>
    </xf>
    <xf numFmtId="0" fontId="29" fillId="0" borderId="0" xfId="0" applyFont="1" applyAlignment="1">
      <alignment horizontal="center" wrapText="1"/>
    </xf>
    <xf numFmtId="0" fontId="30" fillId="0" borderId="0" xfId="0" applyFont="1" applyAlignment="1">
      <alignment vertical="center"/>
    </xf>
    <xf numFmtId="0" fontId="6" fillId="10" borderId="1" xfId="0" applyFont="1" applyFill="1" applyBorder="1" applyAlignment="1">
      <alignment horizontal="left" vertical="center"/>
    </xf>
    <xf numFmtId="0" fontId="7" fillId="10" borderId="1" xfId="0" applyFont="1" applyFill="1" applyBorder="1" applyAlignment="1">
      <alignment horizontal="left" vertical="center" wrapText="1"/>
    </xf>
    <xf numFmtId="0" fontId="6" fillId="10" borderId="1" xfId="0" applyFont="1" applyFill="1" applyBorder="1" applyAlignment="1">
      <alignment horizontal="left" vertical="center" wrapText="1"/>
    </xf>
    <xf numFmtId="44" fontId="6" fillId="10" borderId="1" xfId="0" applyNumberFormat="1" applyFont="1" applyFill="1" applyBorder="1" applyAlignment="1">
      <alignment vertical="center"/>
    </xf>
    <xf numFmtId="0" fontId="6" fillId="10" borderId="1" xfId="0" applyFont="1" applyFill="1" applyBorder="1" applyAlignment="1">
      <alignment vertical="center"/>
    </xf>
    <xf numFmtId="44" fontId="6" fillId="11" borderId="1" xfId="0" applyNumberFormat="1" applyFont="1" applyFill="1" applyBorder="1" applyAlignment="1">
      <alignment vertical="center"/>
    </xf>
    <xf numFmtId="0" fontId="6" fillId="11" borderId="1" xfId="0" applyFont="1" applyFill="1" applyBorder="1" applyAlignment="1">
      <alignment vertical="center"/>
    </xf>
    <xf numFmtId="0" fontId="6" fillId="11" borderId="1" xfId="0" applyFont="1" applyFill="1" applyBorder="1" applyAlignment="1">
      <alignment horizontal="left" vertical="center" wrapText="1"/>
    </xf>
    <xf numFmtId="44" fontId="6" fillId="11" borderId="1" xfId="1" applyFont="1" applyFill="1" applyBorder="1" applyAlignment="1">
      <alignment vertical="center"/>
    </xf>
    <xf numFmtId="0" fontId="5" fillId="0" borderId="1" xfId="0" applyFont="1" applyFill="1" applyBorder="1" applyAlignment="1">
      <alignment horizontal="left" vertical="center" wrapText="1" indent="2"/>
    </xf>
    <xf numFmtId="0" fontId="4" fillId="0" borderId="1" xfId="4" applyFont="1" applyFill="1" applyBorder="1" applyAlignment="1">
      <alignment horizontal="left" vertical="center" wrapText="1" indent="2"/>
    </xf>
    <xf numFmtId="9" fontId="6" fillId="10" borderId="1" xfId="2" applyFont="1" applyFill="1" applyBorder="1" applyAlignment="1">
      <alignment horizontal="center" vertical="center"/>
    </xf>
    <xf numFmtId="9" fontId="7" fillId="10" borderId="1" xfId="2" applyFont="1" applyFill="1" applyBorder="1" applyAlignment="1">
      <alignment horizontal="center" vertical="center" wrapText="1"/>
    </xf>
    <xf numFmtId="9" fontId="6" fillId="10" borderId="1" xfId="2" applyFont="1" applyFill="1" applyBorder="1" applyAlignment="1">
      <alignment horizontal="center" vertical="center" wrapText="1"/>
    </xf>
    <xf numFmtId="44" fontId="4" fillId="0" borderId="1" xfId="1" applyNumberFormat="1" applyFont="1" applyFill="1" applyBorder="1" applyAlignment="1">
      <alignment vertical="center"/>
    </xf>
    <xf numFmtId="44" fontId="4" fillId="0" borderId="18" xfId="1" applyFont="1" applyFill="1" applyBorder="1" applyAlignment="1">
      <alignment horizontal="center" vertical="center"/>
    </xf>
    <xf numFmtId="44" fontId="6" fillId="10" borderId="1" xfId="1" applyFont="1" applyFill="1" applyBorder="1" applyAlignment="1">
      <alignment vertical="center"/>
    </xf>
    <xf numFmtId="165" fontId="6" fillId="11" borderId="1" xfId="2" applyNumberFormat="1" applyFont="1" applyFill="1" applyBorder="1" applyAlignment="1">
      <alignment vertical="center"/>
    </xf>
    <xf numFmtId="0" fontId="6" fillId="12" borderId="1" xfId="0" applyFont="1" applyFill="1" applyBorder="1" applyAlignment="1">
      <alignment horizontal="left" vertical="center" wrapText="1"/>
    </xf>
    <xf numFmtId="44" fontId="5" fillId="12" borderId="1" xfId="1" applyFont="1" applyFill="1" applyBorder="1" applyAlignment="1">
      <alignment horizontal="right" vertical="center"/>
    </xf>
    <xf numFmtId="0" fontId="5" fillId="12" borderId="1" xfId="0" applyFont="1" applyFill="1" applyBorder="1" applyAlignment="1">
      <alignment vertical="center" wrapText="1"/>
    </xf>
    <xf numFmtId="44" fontId="5" fillId="12" borderId="1" xfId="0" applyNumberFormat="1" applyFont="1" applyFill="1" applyBorder="1"/>
    <xf numFmtId="0" fontId="0" fillId="12" borderId="1" xfId="0" applyFill="1" applyBorder="1"/>
    <xf numFmtId="165" fontId="6" fillId="10" borderId="1" xfId="2" applyNumberFormat="1" applyFont="1" applyFill="1" applyBorder="1" applyAlignment="1">
      <alignment horizontal="right" vertical="center"/>
    </xf>
    <xf numFmtId="165" fontId="6" fillId="10" borderId="1" xfId="2" applyNumberFormat="1" applyFont="1" applyFill="1" applyBorder="1" applyAlignment="1">
      <alignment vertical="center"/>
    </xf>
    <xf numFmtId="0" fontId="30" fillId="2" borderId="1" xfId="0" applyFont="1" applyFill="1" applyBorder="1" applyAlignment="1">
      <alignment horizontal="center" vertical="center"/>
    </xf>
    <xf numFmtId="0" fontId="0" fillId="0" borderId="1" xfId="0" applyBorder="1"/>
    <xf numFmtId="0" fontId="0" fillId="0" borderId="0" xfId="0" applyFill="1"/>
    <xf numFmtId="0" fontId="7" fillId="13" borderId="1" xfId="0" applyFont="1" applyFill="1" applyBorder="1" applyAlignment="1">
      <alignment horizontal="left" vertical="center" wrapText="1"/>
    </xf>
    <xf numFmtId="0" fontId="0" fillId="13" borderId="0" xfId="0" applyFill="1"/>
    <xf numFmtId="0" fontId="0" fillId="14" borderId="0" xfId="0" applyFill="1"/>
    <xf numFmtId="44" fontId="6" fillId="13" borderId="1" xfId="0" applyNumberFormat="1" applyFont="1" applyFill="1" applyBorder="1" applyAlignment="1">
      <alignment vertical="center"/>
    </xf>
    <xf numFmtId="165" fontId="6" fillId="13" borderId="1" xfId="2" applyNumberFormat="1" applyFont="1" applyFill="1" applyBorder="1" applyAlignment="1">
      <alignment vertical="center"/>
    </xf>
    <xf numFmtId="0" fontId="0" fillId="10" borderId="0" xfId="0" applyFill="1"/>
    <xf numFmtId="0" fontId="6" fillId="14" borderId="1" xfId="0" applyFont="1" applyFill="1" applyBorder="1" applyAlignment="1">
      <alignment vertical="center"/>
    </xf>
    <xf numFmtId="0" fontId="6" fillId="13" borderId="1" xfId="0" applyFont="1" applyFill="1" applyBorder="1" applyAlignment="1">
      <alignment vertical="center"/>
    </xf>
    <xf numFmtId="44" fontId="7" fillId="13" borderId="1" xfId="1" applyFont="1" applyFill="1" applyBorder="1" applyAlignment="1">
      <alignment horizontal="right" vertical="center"/>
    </xf>
    <xf numFmtId="165" fontId="7" fillId="13" borderId="1" xfId="2" applyNumberFormat="1" applyFont="1" applyFill="1" applyBorder="1" applyAlignment="1">
      <alignment horizontal="right" vertical="center"/>
    </xf>
    <xf numFmtId="44" fontId="7" fillId="14" borderId="1" xfId="1" applyFont="1" applyFill="1" applyBorder="1" applyAlignment="1">
      <alignment horizontal="right" vertical="center"/>
    </xf>
    <xf numFmtId="165" fontId="7" fillId="14" borderId="1" xfId="2" applyNumberFormat="1" applyFont="1" applyFill="1" applyBorder="1" applyAlignment="1">
      <alignment horizontal="right" vertical="center"/>
    </xf>
    <xf numFmtId="44" fontId="6" fillId="13" borderId="1" xfId="0" applyNumberFormat="1" applyFont="1" applyFill="1" applyBorder="1"/>
    <xf numFmtId="165" fontId="6" fillId="13" borderId="1" xfId="2" applyNumberFormat="1" applyFont="1" applyFill="1" applyBorder="1"/>
    <xf numFmtId="0" fontId="6" fillId="13" borderId="1" xfId="0" applyFont="1" applyFill="1" applyBorder="1" applyAlignment="1">
      <alignment horizontal="left" vertical="center" wrapText="1"/>
    </xf>
    <xf numFmtId="44" fontId="6" fillId="13" borderId="1" xfId="1" applyFont="1" applyFill="1" applyBorder="1" applyAlignment="1">
      <alignment vertical="center"/>
    </xf>
    <xf numFmtId="165" fontId="0" fillId="0" borderId="0" xfId="2" applyNumberFormat="1" applyFont="1"/>
    <xf numFmtId="0" fontId="29" fillId="5" borderId="9" xfId="0" applyFont="1" applyFill="1" applyBorder="1" applyAlignment="1">
      <alignment horizontal="center" vertical="center" wrapText="1"/>
    </xf>
    <xf numFmtId="0" fontId="18" fillId="5" borderId="3" xfId="0" applyFont="1" applyFill="1" applyBorder="1" applyAlignment="1">
      <alignment horizontal="center" vertical="center"/>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22" fillId="5" borderId="3" xfId="0" applyFont="1" applyFill="1" applyBorder="1" applyAlignment="1">
      <alignment horizontal="center" vertical="center" wrapText="1"/>
    </xf>
    <xf numFmtId="0" fontId="22" fillId="5" borderId="5" xfId="0" applyFont="1" applyFill="1" applyBorder="1" applyAlignment="1">
      <alignment horizontal="center" vertical="center" wrapText="1"/>
    </xf>
    <xf numFmtId="0" fontId="12" fillId="4" borderId="1" xfId="0" applyFont="1" applyFill="1" applyBorder="1" applyAlignment="1">
      <alignment horizontal="center" vertical="center"/>
    </xf>
    <xf numFmtId="0" fontId="13" fillId="0" borderId="2" xfId="0" applyFont="1" applyBorder="1" applyAlignment="1">
      <alignment horizontal="center" vertical="center"/>
    </xf>
    <xf numFmtId="0" fontId="13" fillId="0" borderId="0" xfId="0" applyFont="1" applyAlignment="1">
      <alignment horizontal="center" vertical="center"/>
    </xf>
    <xf numFmtId="44" fontId="5" fillId="0" borderId="17" xfId="1" applyFont="1" applyFill="1" applyBorder="1" applyAlignment="1">
      <alignment horizontal="center" vertical="center"/>
    </xf>
    <xf numFmtId="44" fontId="5" fillId="0" borderId="16" xfId="1" applyFont="1" applyFill="1" applyBorder="1" applyAlignment="1">
      <alignment horizontal="center" vertical="center"/>
    </xf>
    <xf numFmtId="44" fontId="5" fillId="0" borderId="18" xfId="1" applyFont="1" applyFill="1" applyBorder="1" applyAlignment="1">
      <alignment horizontal="center" vertical="center"/>
    </xf>
    <xf numFmtId="0" fontId="30" fillId="0" borderId="0" xfId="0" applyFont="1" applyBorder="1" applyAlignment="1">
      <alignment horizontal="left" vertical="center"/>
    </xf>
    <xf numFmtId="44" fontId="4" fillId="0" borderId="17" xfId="1" applyFont="1" applyFill="1" applyBorder="1" applyAlignment="1">
      <alignment horizontal="center" vertical="center"/>
    </xf>
    <xf numFmtId="44" fontId="4" fillId="0" borderId="16" xfId="1" applyFont="1" applyFill="1" applyBorder="1" applyAlignment="1">
      <alignment horizontal="center" vertical="center"/>
    </xf>
    <xf numFmtId="44" fontId="4" fillId="0" borderId="18" xfId="1" applyFont="1" applyFill="1" applyBorder="1" applyAlignment="1">
      <alignment horizontal="center" vertical="center"/>
    </xf>
  </cellXfs>
  <cellStyles count="6">
    <cellStyle name="Comma 2" xfId="5"/>
    <cellStyle name="Currency" xfId="1" builtinId="4"/>
    <cellStyle name="Euro" xfId="3"/>
    <cellStyle name="Normal" xfId="0" builtinId="0"/>
    <cellStyle name="Normal 3" xfId="4"/>
    <cellStyle name="Percent" xfId="2" builtinId="5"/>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A8" sqref="A8"/>
    </sheetView>
  </sheetViews>
  <sheetFormatPr defaultColWidth="11.42578125" defaultRowHeight="15" x14ac:dyDescent="0.25"/>
  <cols>
    <col min="1" max="1" width="62.42578125" style="38" customWidth="1"/>
    <col min="2" max="2" width="14.140625" style="46" customWidth="1"/>
    <col min="3" max="4" width="11.42578125" style="46"/>
    <col min="5" max="5" width="11.42578125" style="58"/>
    <col min="6" max="6" width="19" style="58" customWidth="1"/>
    <col min="7" max="7" width="23.28515625" style="57" customWidth="1"/>
    <col min="8" max="8" width="24.140625" style="46" customWidth="1"/>
    <col min="9" max="16384" width="11.42578125" style="39"/>
  </cols>
  <sheetData>
    <row r="1" spans="1:8" s="63" customFormat="1" ht="47.25" x14ac:dyDescent="0.25">
      <c r="A1" s="60" t="s">
        <v>85</v>
      </c>
      <c r="B1" s="61" t="s">
        <v>140</v>
      </c>
      <c r="C1" s="61" t="s">
        <v>86</v>
      </c>
      <c r="D1" s="61" t="s">
        <v>87</v>
      </c>
      <c r="E1" s="61" t="s">
        <v>88</v>
      </c>
      <c r="F1" s="110" t="s">
        <v>103</v>
      </c>
      <c r="G1" s="110"/>
      <c r="H1" s="62" t="s">
        <v>104</v>
      </c>
    </row>
    <row r="2" spans="1:8" ht="30" x14ac:dyDescent="0.25">
      <c r="A2" s="40" t="s">
        <v>0</v>
      </c>
      <c r="B2" s="43"/>
      <c r="C2" s="43"/>
      <c r="D2" s="43"/>
      <c r="E2" s="43"/>
      <c r="F2" s="43" t="s">
        <v>139</v>
      </c>
      <c r="G2" s="47" t="s">
        <v>89</v>
      </c>
      <c r="H2" s="48"/>
    </row>
    <row r="3" spans="1:8" ht="30" x14ac:dyDescent="0.25">
      <c r="A3" s="41" t="s">
        <v>105</v>
      </c>
      <c r="B3" s="44"/>
      <c r="C3" s="44" t="s">
        <v>90</v>
      </c>
      <c r="D3" s="44"/>
      <c r="E3" s="44"/>
      <c r="F3" s="44"/>
      <c r="G3" s="49" t="s">
        <v>106</v>
      </c>
      <c r="H3" s="50"/>
    </row>
    <row r="4" spans="1:8" ht="30" x14ac:dyDescent="0.25">
      <c r="A4" s="41" t="s">
        <v>107</v>
      </c>
      <c r="B4" s="44"/>
      <c r="C4" s="44" t="s">
        <v>90</v>
      </c>
      <c r="D4" s="44">
        <v>0</v>
      </c>
      <c r="E4" s="44">
        <v>720</v>
      </c>
      <c r="F4" s="44"/>
      <c r="G4" s="49" t="s">
        <v>108</v>
      </c>
      <c r="H4" s="50"/>
    </row>
    <row r="5" spans="1:8" ht="51.75" customHeight="1" x14ac:dyDescent="0.25">
      <c r="A5" s="41" t="s">
        <v>109</v>
      </c>
      <c r="B5" s="44"/>
      <c r="C5" s="44" t="s">
        <v>90</v>
      </c>
      <c r="D5" s="51">
        <v>12545</v>
      </c>
      <c r="E5" s="51">
        <v>50180</v>
      </c>
      <c r="F5" s="51"/>
      <c r="G5" s="49" t="s">
        <v>110</v>
      </c>
      <c r="H5" s="50"/>
    </row>
    <row r="6" spans="1:8" ht="30" x14ac:dyDescent="0.25">
      <c r="A6" s="41" t="s">
        <v>91</v>
      </c>
      <c r="B6" s="44"/>
      <c r="C6" s="44" t="s">
        <v>90</v>
      </c>
      <c r="D6" s="44">
        <v>0</v>
      </c>
      <c r="E6" s="51">
        <v>7200</v>
      </c>
      <c r="F6" s="51"/>
      <c r="G6" s="49"/>
      <c r="H6" s="50"/>
    </row>
    <row r="7" spans="1:8" ht="30" x14ac:dyDescent="0.25">
      <c r="A7" s="41" t="s">
        <v>111</v>
      </c>
      <c r="B7" s="44"/>
      <c r="C7" s="44" t="s">
        <v>90</v>
      </c>
      <c r="D7" s="44">
        <v>95</v>
      </c>
      <c r="E7" s="44">
        <v>396</v>
      </c>
      <c r="F7" s="49" t="s">
        <v>112</v>
      </c>
      <c r="G7" s="49"/>
      <c r="H7" s="50"/>
    </row>
    <row r="8" spans="1:8" x14ac:dyDescent="0.25">
      <c r="A8" s="41" t="s">
        <v>92</v>
      </c>
      <c r="B8" s="44"/>
      <c r="C8" s="44" t="s">
        <v>90</v>
      </c>
      <c r="D8" s="51">
        <v>1500</v>
      </c>
      <c r="E8" s="51">
        <v>7200</v>
      </c>
      <c r="F8" s="51"/>
      <c r="G8" s="49" t="s">
        <v>113</v>
      </c>
      <c r="H8" s="50"/>
    </row>
    <row r="9" spans="1:8" ht="45" x14ac:dyDescent="0.25">
      <c r="A9" s="41" t="s">
        <v>93</v>
      </c>
      <c r="B9" s="44"/>
      <c r="C9" s="44" t="s">
        <v>90</v>
      </c>
      <c r="D9" s="51">
        <v>4851</v>
      </c>
      <c r="E9" s="44"/>
      <c r="F9" s="44"/>
      <c r="G9" s="49" t="s">
        <v>114</v>
      </c>
      <c r="H9" s="50"/>
    </row>
    <row r="10" spans="1:8" ht="45" x14ac:dyDescent="0.25">
      <c r="A10" s="41" t="s">
        <v>94</v>
      </c>
      <c r="B10" s="44"/>
      <c r="C10" s="44" t="s">
        <v>90</v>
      </c>
      <c r="D10" s="51">
        <v>1437</v>
      </c>
      <c r="E10" s="44"/>
      <c r="F10" s="44"/>
      <c r="G10" s="49" t="s">
        <v>115</v>
      </c>
      <c r="H10" s="50"/>
    </row>
    <row r="11" spans="1:8" ht="30" x14ac:dyDescent="0.25">
      <c r="A11" s="40" t="s">
        <v>1</v>
      </c>
      <c r="B11" s="43"/>
      <c r="C11" s="43"/>
      <c r="D11" s="43"/>
      <c r="E11" s="43"/>
      <c r="F11" s="43"/>
      <c r="G11" s="47"/>
      <c r="H11" s="48"/>
    </row>
    <row r="12" spans="1:8" x14ac:dyDescent="0.25">
      <c r="A12" s="41" t="s">
        <v>95</v>
      </c>
      <c r="B12" s="44"/>
      <c r="C12" s="44" t="s">
        <v>90</v>
      </c>
      <c r="D12" s="44"/>
      <c r="E12" s="44"/>
      <c r="F12" s="44"/>
      <c r="G12" s="49"/>
      <c r="H12" s="50"/>
    </row>
    <row r="13" spans="1:8" x14ac:dyDescent="0.25">
      <c r="A13" s="41" t="s">
        <v>96</v>
      </c>
      <c r="B13" s="44"/>
      <c r="C13" s="44" t="s">
        <v>90</v>
      </c>
      <c r="D13" s="51">
        <v>7272</v>
      </c>
      <c r="E13" s="51">
        <v>75215</v>
      </c>
      <c r="F13" s="51"/>
      <c r="G13" s="49"/>
      <c r="H13" s="50"/>
    </row>
    <row r="14" spans="1:8" x14ac:dyDescent="0.25">
      <c r="A14" s="41" t="s">
        <v>97</v>
      </c>
      <c r="B14" s="44"/>
      <c r="C14" s="44" t="s">
        <v>90</v>
      </c>
      <c r="D14" s="51">
        <v>17506</v>
      </c>
      <c r="E14" s="51">
        <v>149816</v>
      </c>
      <c r="F14" s="51"/>
      <c r="G14" s="49"/>
      <c r="H14" s="50"/>
    </row>
    <row r="15" spans="1:8" x14ac:dyDescent="0.25">
      <c r="A15" s="41" t="s">
        <v>98</v>
      </c>
      <c r="B15" s="44"/>
      <c r="C15" s="44" t="s">
        <v>90</v>
      </c>
      <c r="D15" s="44"/>
      <c r="E15" s="44"/>
      <c r="F15" s="44"/>
      <c r="G15" s="49"/>
      <c r="H15" s="50"/>
    </row>
    <row r="16" spans="1:8" x14ac:dyDescent="0.25">
      <c r="A16" s="41" t="s">
        <v>99</v>
      </c>
      <c r="B16" s="44"/>
      <c r="C16" s="44" t="s">
        <v>90</v>
      </c>
      <c r="D16" s="44">
        <v>356</v>
      </c>
      <c r="E16" s="44">
        <v>3038</v>
      </c>
      <c r="F16" s="44"/>
      <c r="G16" s="49"/>
      <c r="H16" s="50"/>
    </row>
    <row r="17" spans="1:8" x14ac:dyDescent="0.25">
      <c r="A17" s="41" t="s">
        <v>100</v>
      </c>
      <c r="B17" s="44"/>
      <c r="C17" s="44" t="s">
        <v>90</v>
      </c>
      <c r="D17" s="44">
        <v>431</v>
      </c>
      <c r="E17" s="44">
        <v>3558</v>
      </c>
      <c r="F17" s="44"/>
      <c r="G17" s="49"/>
      <c r="H17" s="50"/>
    </row>
    <row r="18" spans="1:8" ht="30" x14ac:dyDescent="0.25">
      <c r="A18" s="40" t="s">
        <v>2</v>
      </c>
      <c r="B18" s="43"/>
      <c r="C18" s="43"/>
      <c r="D18" s="43"/>
      <c r="E18" s="43"/>
      <c r="F18" s="43"/>
      <c r="G18" s="47"/>
      <c r="H18" s="48"/>
    </row>
    <row r="19" spans="1:8" ht="30" x14ac:dyDescent="0.25">
      <c r="A19" s="41" t="s">
        <v>64</v>
      </c>
      <c r="B19" s="44"/>
      <c r="C19" s="44" t="s">
        <v>90</v>
      </c>
      <c r="D19" s="52" t="s">
        <v>116</v>
      </c>
      <c r="E19" s="51">
        <v>37970</v>
      </c>
      <c r="F19" s="51"/>
      <c r="G19" s="49" t="s">
        <v>117</v>
      </c>
      <c r="H19" s="50"/>
    </row>
    <row r="20" spans="1:8" ht="30" x14ac:dyDescent="0.25">
      <c r="A20" s="41" t="s">
        <v>118</v>
      </c>
      <c r="B20" s="44"/>
      <c r="C20" s="44" t="s">
        <v>90</v>
      </c>
      <c r="D20" s="44"/>
      <c r="E20" s="44"/>
      <c r="F20" s="44"/>
      <c r="G20" s="49"/>
      <c r="H20" s="50"/>
    </row>
    <row r="21" spans="1:8" ht="30" x14ac:dyDescent="0.25">
      <c r="A21" s="41" t="s">
        <v>101</v>
      </c>
      <c r="B21" s="44"/>
      <c r="C21" s="44" t="s">
        <v>119</v>
      </c>
      <c r="D21" s="44">
        <v>0</v>
      </c>
      <c r="E21" s="44">
        <v>1</v>
      </c>
      <c r="F21" s="49" t="s">
        <v>120</v>
      </c>
      <c r="G21" s="49"/>
      <c r="H21" s="50"/>
    </row>
    <row r="22" spans="1:8" ht="30" x14ac:dyDescent="0.25">
      <c r="A22" s="41" t="s">
        <v>121</v>
      </c>
      <c r="B22" s="44"/>
      <c r="C22" s="44" t="s">
        <v>90</v>
      </c>
      <c r="D22" s="44">
        <v>0</v>
      </c>
      <c r="E22" s="44"/>
      <c r="F22" s="44"/>
      <c r="G22" s="49"/>
      <c r="H22" s="50"/>
    </row>
    <row r="23" spans="1:8" ht="30" x14ac:dyDescent="0.25">
      <c r="A23" s="41" t="s">
        <v>122</v>
      </c>
      <c r="B23" s="44"/>
      <c r="C23" s="44" t="s">
        <v>90</v>
      </c>
      <c r="D23" s="44"/>
      <c r="E23" s="44"/>
      <c r="F23" s="44"/>
      <c r="G23" s="49"/>
      <c r="H23" s="50"/>
    </row>
    <row r="24" spans="1:8" ht="30" x14ac:dyDescent="0.25">
      <c r="A24" s="41" t="s">
        <v>123</v>
      </c>
      <c r="B24" s="44"/>
      <c r="C24" s="44" t="s">
        <v>119</v>
      </c>
      <c r="D24" s="44">
        <v>0</v>
      </c>
      <c r="E24" s="44">
        <v>1</v>
      </c>
      <c r="F24" s="49" t="s">
        <v>120</v>
      </c>
      <c r="G24" s="49"/>
      <c r="H24" s="50"/>
    </row>
    <row r="25" spans="1:8" ht="30" x14ac:dyDescent="0.25">
      <c r="A25" s="41" t="s">
        <v>51</v>
      </c>
      <c r="B25" s="44"/>
      <c r="C25" s="44" t="s">
        <v>90</v>
      </c>
      <c r="D25" s="44"/>
      <c r="E25" s="44"/>
      <c r="F25" s="44"/>
      <c r="G25" s="49"/>
      <c r="H25" s="50"/>
    </row>
    <row r="26" spans="1:8" ht="30" x14ac:dyDescent="0.25">
      <c r="A26" s="41" t="s">
        <v>124</v>
      </c>
      <c r="B26" s="44"/>
      <c r="C26" s="44" t="s">
        <v>90</v>
      </c>
      <c r="D26" s="44"/>
      <c r="E26" s="44"/>
      <c r="F26" s="44"/>
      <c r="G26" s="49"/>
      <c r="H26" s="50"/>
    </row>
    <row r="27" spans="1:8" ht="30" x14ac:dyDescent="0.25">
      <c r="A27" s="41" t="s">
        <v>125</v>
      </c>
      <c r="B27" s="44"/>
      <c r="C27" s="44" t="s">
        <v>90</v>
      </c>
      <c r="D27" s="44"/>
      <c r="E27" s="44"/>
      <c r="F27" s="44"/>
      <c r="G27" s="49"/>
      <c r="H27" s="50"/>
    </row>
    <row r="28" spans="1:8" x14ac:dyDescent="0.25">
      <c r="A28" s="40" t="s">
        <v>3</v>
      </c>
      <c r="B28" s="43"/>
      <c r="C28" s="43"/>
      <c r="D28" s="43"/>
      <c r="E28" s="43"/>
      <c r="F28" s="43"/>
      <c r="G28" s="47"/>
      <c r="H28" s="48"/>
    </row>
    <row r="29" spans="1:8" ht="30" x14ac:dyDescent="0.25">
      <c r="A29" s="41" t="s">
        <v>126</v>
      </c>
      <c r="B29" s="51">
        <v>55000</v>
      </c>
      <c r="C29" s="44" t="s">
        <v>102</v>
      </c>
      <c r="D29" s="44">
        <v>0</v>
      </c>
      <c r="E29" s="44">
        <v>1</v>
      </c>
      <c r="F29" s="49" t="s">
        <v>120</v>
      </c>
      <c r="G29" s="49"/>
      <c r="H29" s="50"/>
    </row>
    <row r="30" spans="1:8" ht="30" x14ac:dyDescent="0.25">
      <c r="A30" s="41" t="s">
        <v>127</v>
      </c>
      <c r="B30" s="53"/>
      <c r="C30" s="44" t="s">
        <v>128</v>
      </c>
      <c r="D30" s="44">
        <v>0</v>
      </c>
      <c r="E30" s="44"/>
      <c r="F30" s="44"/>
      <c r="G30" s="49"/>
      <c r="H30" s="50"/>
    </row>
    <row r="31" spans="1:8" ht="45" x14ac:dyDescent="0.25">
      <c r="A31" s="41" t="s">
        <v>129</v>
      </c>
      <c r="B31" s="54">
        <v>475000</v>
      </c>
      <c r="C31" s="44" t="s">
        <v>90</v>
      </c>
      <c r="D31" s="44">
        <v>0</v>
      </c>
      <c r="E31" s="44">
        <v>7500</v>
      </c>
      <c r="F31" s="44"/>
      <c r="G31" s="49"/>
      <c r="H31" s="50"/>
    </row>
    <row r="32" spans="1:8" x14ac:dyDescent="0.25">
      <c r="A32" s="41" t="s">
        <v>130</v>
      </c>
      <c r="B32" s="44"/>
      <c r="C32" s="44" t="s">
        <v>90</v>
      </c>
      <c r="D32" s="44">
        <v>0</v>
      </c>
      <c r="E32" s="44">
        <v>2500</v>
      </c>
      <c r="F32" s="44"/>
      <c r="G32" s="49"/>
      <c r="H32" s="50"/>
    </row>
    <row r="33" spans="1:8" ht="30" x14ac:dyDescent="0.25">
      <c r="A33" s="41" t="s">
        <v>131</v>
      </c>
      <c r="B33" s="51">
        <v>400000</v>
      </c>
      <c r="C33" s="44" t="s">
        <v>90</v>
      </c>
      <c r="D33" s="44">
        <v>0</v>
      </c>
      <c r="E33" s="44">
        <v>2500</v>
      </c>
      <c r="F33" s="44"/>
      <c r="G33" s="49"/>
      <c r="H33" s="50"/>
    </row>
    <row r="34" spans="1:8" ht="30" x14ac:dyDescent="0.25">
      <c r="A34" s="41" t="s">
        <v>132</v>
      </c>
      <c r="B34" s="51">
        <v>96000</v>
      </c>
      <c r="C34" s="44" t="s">
        <v>90</v>
      </c>
      <c r="D34" s="44">
        <v>0</v>
      </c>
      <c r="E34" s="44">
        <v>2500</v>
      </c>
      <c r="F34" s="44"/>
      <c r="G34" s="49"/>
      <c r="H34" s="50"/>
    </row>
    <row r="35" spans="1:8" ht="30" x14ac:dyDescent="0.25">
      <c r="A35" s="59" t="s">
        <v>133</v>
      </c>
      <c r="B35" s="51">
        <v>500000</v>
      </c>
      <c r="C35" s="44" t="s">
        <v>90</v>
      </c>
      <c r="D35" s="44">
        <v>1014</v>
      </c>
      <c r="E35" s="44">
        <v>6000</v>
      </c>
      <c r="F35" s="44"/>
      <c r="G35" s="49"/>
      <c r="H35" s="50"/>
    </row>
    <row r="36" spans="1:8" ht="30" x14ac:dyDescent="0.25">
      <c r="A36" s="41" t="s">
        <v>134</v>
      </c>
      <c r="B36" s="51">
        <v>500000</v>
      </c>
      <c r="C36" s="44" t="s">
        <v>90</v>
      </c>
      <c r="D36" s="44">
        <v>1180</v>
      </c>
      <c r="E36" s="44">
        <v>6000</v>
      </c>
      <c r="F36" s="44"/>
      <c r="G36" s="49"/>
      <c r="H36" s="50"/>
    </row>
    <row r="37" spans="1:8" ht="30" x14ac:dyDescent="0.25">
      <c r="A37" s="41" t="s">
        <v>135</v>
      </c>
      <c r="B37" s="51">
        <v>15000</v>
      </c>
      <c r="C37" s="44" t="s">
        <v>119</v>
      </c>
      <c r="D37" s="44">
        <v>0</v>
      </c>
      <c r="E37" s="44">
        <v>1</v>
      </c>
      <c r="F37" s="44"/>
      <c r="G37" s="49"/>
      <c r="H37" s="50"/>
    </row>
    <row r="38" spans="1:8" x14ac:dyDescent="0.25">
      <c r="A38" s="41" t="s">
        <v>136</v>
      </c>
      <c r="B38" s="51">
        <v>221000</v>
      </c>
      <c r="C38" s="44" t="s">
        <v>90</v>
      </c>
      <c r="D38" s="44">
        <v>0</v>
      </c>
      <c r="E38" s="52">
        <v>2500</v>
      </c>
      <c r="F38" s="52"/>
      <c r="G38" s="49"/>
      <c r="H38" s="50"/>
    </row>
    <row r="39" spans="1:8" ht="30" x14ac:dyDescent="0.25">
      <c r="A39" s="41" t="s">
        <v>137</v>
      </c>
      <c r="B39" s="51">
        <v>109000</v>
      </c>
      <c r="C39" s="44" t="s">
        <v>90</v>
      </c>
      <c r="D39" s="44">
        <v>0</v>
      </c>
      <c r="E39" s="44">
        <v>2500</v>
      </c>
      <c r="F39" s="44"/>
      <c r="G39" s="49"/>
      <c r="H39" s="50"/>
    </row>
    <row r="40" spans="1:8" ht="15.75" thickBot="1" x14ac:dyDescent="0.3">
      <c r="A40" s="42" t="s">
        <v>138</v>
      </c>
      <c r="B40" s="45"/>
      <c r="C40" s="45"/>
      <c r="D40" s="45"/>
      <c r="E40" s="45"/>
      <c r="F40" s="45"/>
      <c r="G40" s="55"/>
      <c r="H40" s="56"/>
    </row>
  </sheetData>
  <mergeCells count="1">
    <mergeCell ref="F1:G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topLeftCell="A18" zoomScale="115" zoomScaleNormal="115" workbookViewId="0">
      <selection activeCell="A31" sqref="A31"/>
    </sheetView>
  </sheetViews>
  <sheetFormatPr defaultColWidth="11.42578125" defaultRowHeight="15" x14ac:dyDescent="0.25"/>
  <cols>
    <col min="8" max="8" width="12.28515625" bestFit="1" customWidth="1"/>
  </cols>
  <sheetData>
    <row r="1" spans="1:18" x14ac:dyDescent="0.25">
      <c r="B1" t="s">
        <v>62</v>
      </c>
      <c r="I1" t="s">
        <v>63</v>
      </c>
    </row>
    <row r="3" spans="1:18" x14ac:dyDescent="0.25">
      <c r="A3" t="s">
        <v>64</v>
      </c>
      <c r="I3" t="s">
        <v>65</v>
      </c>
    </row>
    <row r="4" spans="1:18" x14ac:dyDescent="0.25">
      <c r="B4">
        <v>5300</v>
      </c>
    </row>
    <row r="5" spans="1:18" x14ac:dyDescent="0.25">
      <c r="A5" t="s">
        <v>66</v>
      </c>
      <c r="B5">
        <f>B4*1.05</f>
        <v>5565</v>
      </c>
      <c r="C5">
        <f>B5/6</f>
        <v>927.5</v>
      </c>
      <c r="I5">
        <v>95</v>
      </c>
      <c r="J5">
        <f>I5/5</f>
        <v>19</v>
      </c>
    </row>
    <row r="6" spans="1:18" x14ac:dyDescent="0.25">
      <c r="A6">
        <v>1</v>
      </c>
      <c r="B6" s="21">
        <f>(C5*6)*1.02</f>
        <v>5676.3</v>
      </c>
      <c r="I6" s="21">
        <f>(J5*6)*1.02</f>
        <v>116.28</v>
      </c>
    </row>
    <row r="7" spans="1:18" x14ac:dyDescent="0.25">
      <c r="A7">
        <v>2</v>
      </c>
      <c r="B7" s="21">
        <f>C5*7</f>
        <v>6492.5</v>
      </c>
      <c r="I7" s="21">
        <f>J5*7</f>
        <v>133</v>
      </c>
    </row>
    <row r="8" spans="1:18" x14ac:dyDescent="0.25">
      <c r="A8">
        <v>3</v>
      </c>
      <c r="B8" s="21">
        <f>C5*8</f>
        <v>7420</v>
      </c>
      <c r="I8" s="21">
        <f>J5*9</f>
        <v>171</v>
      </c>
    </row>
    <row r="9" spans="1:18" x14ac:dyDescent="0.25">
      <c r="A9">
        <v>4</v>
      </c>
      <c r="B9" s="21">
        <f>C5*9</f>
        <v>8347.5</v>
      </c>
      <c r="I9" s="21">
        <f>I8*1.03</f>
        <v>176.13</v>
      </c>
    </row>
    <row r="10" spans="1:18" x14ac:dyDescent="0.25">
      <c r="A10">
        <v>5</v>
      </c>
      <c r="B10" s="21">
        <f>B9*1.03</f>
        <v>8597.9250000000011</v>
      </c>
      <c r="I10" s="21">
        <f>I9*1.03</f>
        <v>181.41390000000001</v>
      </c>
    </row>
    <row r="11" spans="1:18" x14ac:dyDescent="0.25">
      <c r="A11" t="s">
        <v>6</v>
      </c>
      <c r="B11" s="21">
        <f>SUM(B6:B10)</f>
        <v>36534.224999999999</v>
      </c>
      <c r="I11" s="21">
        <f>SUM(I6:I10)</f>
        <v>777.82389999999998</v>
      </c>
    </row>
    <row r="14" spans="1:18" ht="15.75" thickBot="1" x14ac:dyDescent="0.3"/>
    <row r="15" spans="1:18" ht="15.75" thickBot="1" x14ac:dyDescent="0.3">
      <c r="I15" s="111" t="s">
        <v>67</v>
      </c>
      <c r="J15" s="112"/>
      <c r="K15" s="112"/>
      <c r="L15" s="113"/>
      <c r="N15" s="22"/>
      <c r="O15" s="23" t="s">
        <v>68</v>
      </c>
      <c r="P15" s="23" t="s">
        <v>69</v>
      </c>
      <c r="Q15" s="23" t="s">
        <v>70</v>
      </c>
      <c r="R15" s="24"/>
    </row>
    <row r="16" spans="1:18" ht="45" customHeight="1" thickBot="1" x14ac:dyDescent="0.3">
      <c r="I16" s="114" t="s">
        <v>71</v>
      </c>
      <c r="J16" s="115"/>
      <c r="K16" s="114" t="s">
        <v>72</v>
      </c>
      <c r="L16" s="115"/>
      <c r="N16" s="25" t="s">
        <v>73</v>
      </c>
      <c r="O16" s="26">
        <v>257</v>
      </c>
      <c r="P16" s="26">
        <v>2656</v>
      </c>
      <c r="Q16" s="26">
        <v>143</v>
      </c>
      <c r="R16" s="24"/>
    </row>
    <row r="17" spans="1:18" ht="15.75" thickBot="1" x14ac:dyDescent="0.3">
      <c r="I17" s="27" t="s">
        <v>74</v>
      </c>
      <c r="J17" s="28" t="s">
        <v>75</v>
      </c>
      <c r="K17" s="28" t="s">
        <v>74</v>
      </c>
      <c r="L17" s="28" t="s">
        <v>75</v>
      </c>
      <c r="N17" s="29" t="s">
        <v>74</v>
      </c>
      <c r="O17" s="30">
        <v>372</v>
      </c>
      <c r="P17" s="30">
        <v>1010</v>
      </c>
      <c r="Q17" s="30">
        <v>29</v>
      </c>
      <c r="R17" s="24"/>
    </row>
    <row r="18" spans="1:18" ht="15.75" thickBot="1" x14ac:dyDescent="0.3">
      <c r="I18" s="35">
        <v>3165</v>
      </c>
      <c r="J18" s="36">
        <v>1057</v>
      </c>
      <c r="K18" s="37">
        <v>268</v>
      </c>
      <c r="L18" s="37">
        <v>997</v>
      </c>
    </row>
    <row r="19" spans="1:18" ht="15.75" thickBot="1" x14ac:dyDescent="0.3">
      <c r="H19" t="s">
        <v>76</v>
      </c>
      <c r="I19" s="30">
        <v>372</v>
      </c>
      <c r="J19" s="26">
        <v>257</v>
      </c>
      <c r="K19" s="30">
        <v>29</v>
      </c>
      <c r="L19" s="26">
        <v>143</v>
      </c>
    </row>
    <row r="20" spans="1:18" x14ac:dyDescent="0.25">
      <c r="H20" t="s">
        <v>6</v>
      </c>
      <c r="I20" s="31">
        <f>SUM(I18:I19)</f>
        <v>3537</v>
      </c>
      <c r="J20" s="31">
        <f t="shared" ref="J20:L20" si="0">SUM(J18:J19)</f>
        <v>1314</v>
      </c>
      <c r="K20" s="31">
        <f t="shared" si="0"/>
        <v>297</v>
      </c>
      <c r="L20" s="31">
        <f t="shared" si="0"/>
        <v>1140</v>
      </c>
    </row>
    <row r="21" spans="1:18" x14ac:dyDescent="0.25">
      <c r="F21" s="32"/>
      <c r="J21" s="31">
        <f>I20+J20</f>
        <v>4851</v>
      </c>
      <c r="L21" s="31">
        <f>K20+L20</f>
        <v>1437</v>
      </c>
    </row>
    <row r="22" spans="1:18" x14ac:dyDescent="0.25">
      <c r="F22" s="32"/>
      <c r="J22" s="31"/>
      <c r="L22" s="31"/>
    </row>
    <row r="23" spans="1:18" ht="15.75" x14ac:dyDescent="0.25">
      <c r="F23" s="32"/>
      <c r="J23" s="33" t="s">
        <v>77</v>
      </c>
      <c r="K23" s="34">
        <f>L21/J21</f>
        <v>0.29622758194186766</v>
      </c>
      <c r="L23" s="31"/>
    </row>
    <row r="24" spans="1:18" x14ac:dyDescent="0.25">
      <c r="F24" s="32"/>
      <c r="J24" s="31"/>
      <c r="L24" s="31"/>
      <c r="N24" t="s">
        <v>78</v>
      </c>
    </row>
    <row r="25" spans="1:18" x14ac:dyDescent="0.25">
      <c r="B25" t="s">
        <v>79</v>
      </c>
      <c r="F25" s="32"/>
      <c r="I25" t="s">
        <v>68</v>
      </c>
      <c r="N25">
        <v>1437</v>
      </c>
      <c r="O25">
        <f>N25/5</f>
        <v>287.39999999999998</v>
      </c>
    </row>
    <row r="26" spans="1:18" x14ac:dyDescent="0.25">
      <c r="B26" s="21">
        <v>9188</v>
      </c>
      <c r="C26" s="21">
        <f>B26/5</f>
        <v>1837.6</v>
      </c>
      <c r="F26" s="32"/>
      <c r="I26" s="31">
        <v>4851</v>
      </c>
      <c r="J26">
        <f>I26/6</f>
        <v>808.5</v>
      </c>
      <c r="M26" t="s">
        <v>80</v>
      </c>
      <c r="N26" s="21">
        <f>O25*6*1.02</f>
        <v>1758.8879999999999</v>
      </c>
    </row>
    <row r="27" spans="1:18" x14ac:dyDescent="0.25">
      <c r="A27" t="s">
        <v>80</v>
      </c>
      <c r="B27" s="21">
        <f>C26*6</f>
        <v>11025.599999999999</v>
      </c>
      <c r="H27" t="s">
        <v>80</v>
      </c>
      <c r="I27" s="21">
        <f>(J26*6)*1.02</f>
        <v>4948.0200000000004</v>
      </c>
      <c r="M27" t="s">
        <v>81</v>
      </c>
      <c r="N27" s="21">
        <f>O25*7*1.02</f>
        <v>2052.0359999999996</v>
      </c>
    </row>
    <row r="28" spans="1:18" x14ac:dyDescent="0.25">
      <c r="A28" t="s">
        <v>81</v>
      </c>
      <c r="B28" s="21">
        <f>C26*7</f>
        <v>12863.199999999999</v>
      </c>
      <c r="H28" t="s">
        <v>81</v>
      </c>
      <c r="I28" s="21">
        <f>J26*7*1.02</f>
        <v>5772.6900000000005</v>
      </c>
      <c r="M28" t="s">
        <v>82</v>
      </c>
      <c r="N28" s="21">
        <f>O25*8*1.02</f>
        <v>2345.1839999999997</v>
      </c>
    </row>
    <row r="29" spans="1:18" x14ac:dyDescent="0.25">
      <c r="A29" t="s">
        <v>82</v>
      </c>
      <c r="B29" s="21">
        <f>C26*8</f>
        <v>14700.8</v>
      </c>
      <c r="H29" t="s">
        <v>82</v>
      </c>
      <c r="I29" s="21">
        <f>J26*8*1.02</f>
        <v>6597.36</v>
      </c>
      <c r="M29" t="s">
        <v>83</v>
      </c>
      <c r="N29" s="21">
        <f>O25*9*1.02</f>
        <v>2638.3319999999999</v>
      </c>
    </row>
    <row r="30" spans="1:18" x14ac:dyDescent="0.25">
      <c r="A30" t="s">
        <v>83</v>
      </c>
      <c r="B30" s="21">
        <f>C26*9</f>
        <v>16538.399999999998</v>
      </c>
      <c r="H30" t="s">
        <v>83</v>
      </c>
      <c r="I30" s="21">
        <f>J26*9*1.02</f>
        <v>7422.03</v>
      </c>
      <c r="M30" t="s">
        <v>84</v>
      </c>
      <c r="N30" s="21">
        <f>N29*1.04</f>
        <v>2743.86528</v>
      </c>
    </row>
    <row r="31" spans="1:18" x14ac:dyDescent="0.25">
      <c r="A31" t="s">
        <v>84</v>
      </c>
      <c r="B31" s="21">
        <f>B30*1.02</f>
        <v>16869.167999999998</v>
      </c>
      <c r="H31" t="s">
        <v>84</v>
      </c>
      <c r="I31" s="21">
        <f>I30*1.04</f>
        <v>7718.9111999999996</v>
      </c>
      <c r="N31" s="21">
        <f>SUM(N26:N30)</f>
        <v>11538.305279999999</v>
      </c>
      <c r="O31" s="21"/>
    </row>
    <row r="32" spans="1:18" x14ac:dyDescent="0.25">
      <c r="B32" s="21">
        <f>SUM(B27:B31)</f>
        <v>71997.167999999976</v>
      </c>
      <c r="I32" s="21">
        <f>SUM(I27:I31)</f>
        <v>32459.011199999997</v>
      </c>
    </row>
  </sheetData>
  <mergeCells count="3">
    <mergeCell ref="I15:L15"/>
    <mergeCell ref="I16:J16"/>
    <mergeCell ref="K16:L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4"/>
  <sheetViews>
    <sheetView workbookViewId="0">
      <selection activeCell="A12" sqref="A12"/>
    </sheetView>
  </sheetViews>
  <sheetFormatPr defaultColWidth="11.42578125" defaultRowHeight="12.75" x14ac:dyDescent="0.25"/>
  <cols>
    <col min="1" max="1" width="78" style="9" customWidth="1"/>
    <col min="2" max="2" width="54.140625" style="19" customWidth="1"/>
    <col min="3" max="3" width="26.28515625" style="20" customWidth="1"/>
    <col min="4" max="16384" width="11.42578125" style="9"/>
  </cols>
  <sheetData>
    <row r="1" spans="1:6" ht="36" x14ac:dyDescent="0.25">
      <c r="A1" s="7" t="s">
        <v>7</v>
      </c>
      <c r="B1" s="8" t="s">
        <v>8</v>
      </c>
      <c r="C1" s="7" t="s">
        <v>9</v>
      </c>
    </row>
    <row r="2" spans="1:6" ht="13.5" customHeight="1" x14ac:dyDescent="0.25">
      <c r="A2" s="10"/>
      <c r="B2" s="11"/>
      <c r="C2" s="12"/>
    </row>
    <row r="3" spans="1:6" x14ac:dyDescent="0.25">
      <c r="A3" s="116" t="s">
        <v>10</v>
      </c>
      <c r="B3" s="116"/>
      <c r="C3" s="12"/>
      <c r="D3" s="117" t="s">
        <v>11</v>
      </c>
      <c r="E3" s="118"/>
      <c r="F3" s="118"/>
    </row>
    <row r="4" spans="1:6" x14ac:dyDescent="0.25">
      <c r="A4" s="13" t="s">
        <v>12</v>
      </c>
      <c r="B4" s="11"/>
      <c r="C4" s="12"/>
    </row>
    <row r="5" spans="1:6" x14ac:dyDescent="0.25">
      <c r="A5" s="13" t="s">
        <v>13</v>
      </c>
      <c r="B5" s="11"/>
      <c r="C5" s="12">
        <v>0</v>
      </c>
    </row>
    <row r="6" spans="1:6" ht="25.5" x14ac:dyDescent="0.25">
      <c r="A6" s="13" t="s">
        <v>14</v>
      </c>
      <c r="B6" s="11" t="s">
        <v>15</v>
      </c>
      <c r="C6" s="12">
        <v>12545</v>
      </c>
    </row>
    <row r="7" spans="1:6" ht="25.5" x14ac:dyDescent="0.25">
      <c r="A7" s="13" t="s">
        <v>16</v>
      </c>
      <c r="B7" s="11"/>
      <c r="C7" s="12">
        <v>0</v>
      </c>
    </row>
    <row r="8" spans="1:6" ht="25.5" x14ac:dyDescent="0.25">
      <c r="A8" s="13" t="s">
        <v>17</v>
      </c>
      <c r="B8" s="11"/>
      <c r="C8" s="12">
        <v>0</v>
      </c>
    </row>
    <row r="9" spans="1:6" x14ac:dyDescent="0.25">
      <c r="A9" s="13" t="s">
        <v>18</v>
      </c>
      <c r="B9" s="11"/>
      <c r="C9" s="14">
        <v>1440</v>
      </c>
    </row>
    <row r="10" spans="1:6" ht="25.5" x14ac:dyDescent="0.25">
      <c r="A10" s="13" t="s">
        <v>19</v>
      </c>
      <c r="B10" s="11" t="s">
        <v>20</v>
      </c>
      <c r="C10" s="15">
        <v>95</v>
      </c>
    </row>
    <row r="11" spans="1:6" ht="25.5" x14ac:dyDescent="0.25">
      <c r="A11" s="13" t="s">
        <v>21</v>
      </c>
      <c r="B11" s="11" t="s">
        <v>22</v>
      </c>
      <c r="C11" s="12">
        <v>3103</v>
      </c>
    </row>
    <row r="12" spans="1:6" x14ac:dyDescent="0.25">
      <c r="A12" s="16" t="s">
        <v>23</v>
      </c>
      <c r="B12" s="17" t="s">
        <v>24</v>
      </c>
      <c r="C12" s="14">
        <v>1265</v>
      </c>
    </row>
    <row r="13" spans="1:6" x14ac:dyDescent="0.25">
      <c r="A13" s="18"/>
      <c r="B13" s="11"/>
      <c r="C13" s="12"/>
    </row>
    <row r="14" spans="1:6" x14ac:dyDescent="0.25">
      <c r="A14" s="116" t="s">
        <v>25</v>
      </c>
      <c r="B14" s="116"/>
      <c r="C14" s="12"/>
    </row>
    <row r="15" spans="1:6" x14ac:dyDescent="0.25">
      <c r="A15" s="18" t="s">
        <v>26</v>
      </c>
      <c r="B15" s="11" t="s">
        <v>27</v>
      </c>
      <c r="C15" s="12">
        <v>6897</v>
      </c>
    </row>
    <row r="16" spans="1:6" x14ac:dyDescent="0.25">
      <c r="A16" s="18" t="s">
        <v>28</v>
      </c>
      <c r="B16" s="11" t="s">
        <v>29</v>
      </c>
      <c r="C16" s="12" t="s">
        <v>30</v>
      </c>
    </row>
    <row r="17" spans="1:3" x14ac:dyDescent="0.25">
      <c r="A17" s="18" t="s">
        <v>31</v>
      </c>
      <c r="B17" s="11" t="s">
        <v>32</v>
      </c>
      <c r="C17" s="12">
        <v>14102</v>
      </c>
    </row>
    <row r="18" spans="1:3" x14ac:dyDescent="0.25">
      <c r="A18" s="18" t="s">
        <v>33</v>
      </c>
      <c r="B18" s="11" t="s">
        <v>29</v>
      </c>
      <c r="C18" s="12" t="s">
        <v>30</v>
      </c>
    </row>
    <row r="19" spans="1:3" x14ac:dyDescent="0.25">
      <c r="A19" s="18" t="s">
        <v>34</v>
      </c>
      <c r="B19" s="11" t="s">
        <v>35</v>
      </c>
      <c r="C19" s="12">
        <f>3313+996+1977+612</f>
        <v>6898</v>
      </c>
    </row>
    <row r="20" spans="1:3" x14ac:dyDescent="0.25">
      <c r="A20" s="18" t="s">
        <v>36</v>
      </c>
      <c r="B20" s="11" t="s">
        <v>37</v>
      </c>
      <c r="C20" s="12">
        <v>2062</v>
      </c>
    </row>
    <row r="21" spans="1:3" x14ac:dyDescent="0.25">
      <c r="A21" s="18" t="s">
        <v>38</v>
      </c>
      <c r="B21" s="11" t="s">
        <v>29</v>
      </c>
      <c r="C21" s="12" t="s">
        <v>30</v>
      </c>
    </row>
    <row r="22" spans="1:3" x14ac:dyDescent="0.25">
      <c r="A22" s="18"/>
      <c r="B22" s="11"/>
      <c r="C22" s="12"/>
    </row>
    <row r="23" spans="1:3" x14ac:dyDescent="0.25">
      <c r="A23" s="116" t="s">
        <v>39</v>
      </c>
      <c r="B23" s="116"/>
      <c r="C23" s="12"/>
    </row>
    <row r="24" spans="1:3" ht="38.25" x14ac:dyDescent="0.25">
      <c r="A24" s="18" t="s">
        <v>40</v>
      </c>
      <c r="B24" s="11" t="s">
        <v>41</v>
      </c>
      <c r="C24" s="12">
        <v>16102</v>
      </c>
    </row>
    <row r="25" spans="1:3" x14ac:dyDescent="0.25">
      <c r="A25" s="18" t="s">
        <v>42</v>
      </c>
      <c r="B25" s="11"/>
      <c r="C25" s="12"/>
    </row>
    <row r="26" spans="1:3" x14ac:dyDescent="0.25">
      <c r="A26" s="18" t="s">
        <v>43</v>
      </c>
      <c r="B26" s="11"/>
      <c r="C26" s="12"/>
    </row>
    <row r="27" spans="1:3" x14ac:dyDescent="0.25">
      <c r="A27" s="18" t="s">
        <v>44</v>
      </c>
      <c r="B27" s="11"/>
      <c r="C27" s="12"/>
    </row>
    <row r="28" spans="1:3" x14ac:dyDescent="0.25">
      <c r="A28" s="18" t="s">
        <v>45</v>
      </c>
      <c r="B28" s="11" t="s">
        <v>46</v>
      </c>
      <c r="C28" s="12">
        <f>966+2566+2431+3389</f>
        <v>9352</v>
      </c>
    </row>
    <row r="29" spans="1:3" x14ac:dyDescent="0.25">
      <c r="A29" s="18" t="s">
        <v>47</v>
      </c>
      <c r="B29" s="11"/>
      <c r="C29" s="12"/>
    </row>
    <row r="30" spans="1:3" ht="25.5" x14ac:dyDescent="0.25">
      <c r="A30" s="11" t="s">
        <v>48</v>
      </c>
      <c r="B30" s="11"/>
      <c r="C30" s="12"/>
    </row>
    <row r="31" spans="1:3" x14ac:dyDescent="0.25">
      <c r="A31" s="18" t="s">
        <v>49</v>
      </c>
      <c r="B31" s="11"/>
      <c r="C31" s="12"/>
    </row>
    <row r="32" spans="1:3" ht="25.5" x14ac:dyDescent="0.25">
      <c r="A32" s="11" t="s">
        <v>50</v>
      </c>
      <c r="B32" s="11"/>
      <c r="C32" s="12"/>
    </row>
    <row r="33" spans="1:3" x14ac:dyDescent="0.25">
      <c r="A33" s="18" t="s">
        <v>51</v>
      </c>
      <c r="B33" s="11"/>
      <c r="C33" s="12"/>
    </row>
    <row r="34" spans="1:3" x14ac:dyDescent="0.25">
      <c r="A34" s="18"/>
      <c r="B34" s="11"/>
      <c r="C34" s="12"/>
    </row>
    <row r="35" spans="1:3" x14ac:dyDescent="0.25">
      <c r="A35" s="116" t="s">
        <v>52</v>
      </c>
      <c r="B35" s="116"/>
      <c r="C35" s="12"/>
    </row>
    <row r="36" spans="1:3" x14ac:dyDescent="0.25">
      <c r="A36" s="11" t="s">
        <v>53</v>
      </c>
      <c r="B36" s="11"/>
      <c r="C36" s="12"/>
    </row>
    <row r="37" spans="1:3" ht="25.5" x14ac:dyDescent="0.25">
      <c r="A37" s="11" t="s">
        <v>54</v>
      </c>
      <c r="B37" s="11"/>
      <c r="C37" s="12"/>
    </row>
    <row r="38" spans="1:3" x14ac:dyDescent="0.25">
      <c r="A38" s="11" t="s">
        <v>55</v>
      </c>
      <c r="B38" s="11"/>
      <c r="C38" s="12"/>
    </row>
    <row r="39" spans="1:3" ht="25.5" x14ac:dyDescent="0.25">
      <c r="A39" s="11" t="s">
        <v>56</v>
      </c>
      <c r="B39" s="11"/>
      <c r="C39" s="12"/>
    </row>
    <row r="40" spans="1:3" x14ac:dyDescent="0.25">
      <c r="A40" s="11" t="s">
        <v>57</v>
      </c>
      <c r="B40" s="11"/>
      <c r="C40" s="12"/>
    </row>
    <row r="41" spans="1:3" ht="25.5" x14ac:dyDescent="0.25">
      <c r="A41" s="11" t="s">
        <v>58</v>
      </c>
      <c r="B41" s="11"/>
      <c r="C41" s="12"/>
    </row>
    <row r="42" spans="1:3" x14ac:dyDescent="0.25">
      <c r="A42" s="11" t="s">
        <v>59</v>
      </c>
      <c r="B42" s="11"/>
      <c r="C42" s="12"/>
    </row>
    <row r="43" spans="1:3" x14ac:dyDescent="0.25">
      <c r="A43" s="11" t="s">
        <v>60</v>
      </c>
      <c r="B43" s="11"/>
      <c r="C43" s="12"/>
    </row>
    <row r="44" spans="1:3" x14ac:dyDescent="0.25">
      <c r="A44" s="11" t="s">
        <v>61</v>
      </c>
      <c r="B44" s="11"/>
      <c r="C44" s="12"/>
    </row>
  </sheetData>
  <mergeCells count="5">
    <mergeCell ref="A3:B3"/>
    <mergeCell ref="D3:F3"/>
    <mergeCell ref="A14:B14"/>
    <mergeCell ref="A23:B23"/>
    <mergeCell ref="A35:B35"/>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tabSelected="1" topLeftCell="A95" zoomScaleNormal="100" workbookViewId="0">
      <selection activeCell="A95" sqref="A95"/>
    </sheetView>
  </sheetViews>
  <sheetFormatPr defaultColWidth="11.42578125" defaultRowHeight="15" x14ac:dyDescent="0.25"/>
  <cols>
    <col min="1" max="1" width="96.5703125" customWidth="1"/>
    <col min="2" max="2" width="24.42578125" customWidth="1"/>
    <col min="3" max="3" width="23.140625" customWidth="1"/>
  </cols>
  <sheetData>
    <row r="1" spans="1:26" ht="18" x14ac:dyDescent="0.25">
      <c r="A1" s="64" t="s">
        <v>148</v>
      </c>
    </row>
    <row r="2" spans="1:26" ht="18" x14ac:dyDescent="0.25">
      <c r="A2" s="64" t="s">
        <v>149</v>
      </c>
    </row>
    <row r="3" spans="1:26" ht="18" x14ac:dyDescent="0.25">
      <c r="A3" s="64" t="s">
        <v>150</v>
      </c>
    </row>
    <row r="4" spans="1:26" x14ac:dyDescent="0.25">
      <c r="A4" s="122" t="s">
        <v>141</v>
      </c>
    </row>
    <row r="5" spans="1:26" x14ac:dyDescent="0.25">
      <c r="A5" s="122"/>
    </row>
    <row r="7" spans="1:26" ht="18" x14ac:dyDescent="0.25">
      <c r="A7" s="90" t="s">
        <v>209</v>
      </c>
      <c r="B7" s="90" t="s">
        <v>146</v>
      </c>
      <c r="C7" s="90" t="s">
        <v>181</v>
      </c>
      <c r="D7" s="92"/>
      <c r="E7" s="92"/>
      <c r="F7" s="92"/>
      <c r="G7" s="92"/>
      <c r="H7" s="92"/>
      <c r="I7" s="92"/>
      <c r="J7" s="92"/>
      <c r="K7" s="92"/>
      <c r="L7" s="92"/>
      <c r="M7" s="92"/>
      <c r="N7" s="92"/>
      <c r="O7" s="92"/>
      <c r="P7" s="92"/>
      <c r="Q7" s="92"/>
      <c r="R7" s="92"/>
      <c r="S7" s="92"/>
      <c r="T7" s="92"/>
      <c r="U7" s="92"/>
      <c r="V7" s="92"/>
      <c r="W7" s="92"/>
      <c r="X7" s="92"/>
      <c r="Y7" s="92"/>
      <c r="Z7" s="92"/>
    </row>
    <row r="8" spans="1:26" s="98" customFormat="1" ht="22.5" customHeight="1" x14ac:dyDescent="0.25">
      <c r="A8" s="65" t="s">
        <v>208</v>
      </c>
      <c r="B8" s="65"/>
      <c r="C8" s="76"/>
    </row>
    <row r="9" spans="1:26" x14ac:dyDescent="0.25">
      <c r="A9" s="5" t="s">
        <v>220</v>
      </c>
      <c r="B9" s="1">
        <v>96000</v>
      </c>
      <c r="C9" s="123"/>
      <c r="D9" s="92"/>
      <c r="E9" s="92"/>
      <c r="F9" s="92"/>
      <c r="G9" s="92"/>
      <c r="H9" s="92"/>
      <c r="I9" s="92"/>
      <c r="J9" s="92"/>
      <c r="K9" s="92"/>
      <c r="L9" s="92"/>
      <c r="M9" s="92"/>
      <c r="N9" s="92"/>
      <c r="O9" s="92"/>
      <c r="P9" s="92"/>
      <c r="Q9" s="92"/>
      <c r="R9" s="92"/>
      <c r="S9" s="92"/>
      <c r="T9" s="92"/>
      <c r="U9" s="92"/>
      <c r="V9" s="92"/>
      <c r="W9" s="92"/>
      <c r="X9" s="92"/>
      <c r="Y9" s="92"/>
      <c r="Z9" s="92"/>
    </row>
    <row r="10" spans="1:26" x14ac:dyDescent="0.25">
      <c r="A10" s="5" t="s">
        <v>157</v>
      </c>
      <c r="B10" s="1">
        <v>150000</v>
      </c>
      <c r="C10" s="124"/>
      <c r="D10" s="92"/>
      <c r="E10" s="92"/>
      <c r="F10" s="92"/>
      <c r="G10" s="92"/>
      <c r="H10" s="92"/>
      <c r="I10" s="92"/>
      <c r="J10" s="92"/>
      <c r="K10" s="92"/>
      <c r="L10" s="92"/>
      <c r="M10" s="92"/>
      <c r="N10" s="92"/>
      <c r="O10" s="92"/>
      <c r="P10" s="92"/>
      <c r="Q10" s="92"/>
      <c r="R10" s="92"/>
      <c r="S10" s="92"/>
      <c r="T10" s="92"/>
      <c r="U10" s="92"/>
      <c r="V10" s="92"/>
      <c r="W10" s="92"/>
      <c r="X10" s="92"/>
      <c r="Y10" s="92"/>
      <c r="Z10" s="92"/>
    </row>
    <row r="11" spans="1:26" x14ac:dyDescent="0.25">
      <c r="A11" s="2" t="s">
        <v>153</v>
      </c>
      <c r="B11" s="6">
        <v>60000</v>
      </c>
      <c r="C11" s="124"/>
      <c r="D11" s="92"/>
      <c r="E11" s="92"/>
      <c r="F11" s="92"/>
      <c r="G11" s="92"/>
      <c r="H11" s="92"/>
      <c r="I11" s="92"/>
      <c r="J11" s="92"/>
      <c r="K11" s="92"/>
      <c r="L11" s="92"/>
      <c r="M11" s="92"/>
      <c r="N11" s="92"/>
      <c r="O11" s="92"/>
      <c r="P11" s="92"/>
      <c r="Q11" s="92"/>
      <c r="R11" s="92"/>
      <c r="S11" s="92"/>
      <c r="T11" s="92"/>
      <c r="U11" s="92"/>
      <c r="V11" s="92"/>
      <c r="W11" s="92"/>
      <c r="X11" s="92"/>
      <c r="Y11" s="92"/>
      <c r="Z11" s="92"/>
    </row>
    <row r="12" spans="1:26" ht="30" x14ac:dyDescent="0.25">
      <c r="A12" s="5" t="s">
        <v>154</v>
      </c>
      <c r="B12" s="1">
        <v>24000</v>
      </c>
      <c r="C12" s="124"/>
      <c r="D12" s="92"/>
      <c r="E12" s="92"/>
      <c r="F12" s="92"/>
      <c r="G12" s="92"/>
      <c r="H12" s="92"/>
      <c r="I12" s="92"/>
      <c r="J12" s="92"/>
      <c r="K12" s="92"/>
      <c r="L12" s="92"/>
      <c r="M12" s="92"/>
      <c r="N12" s="92"/>
      <c r="O12" s="92"/>
      <c r="P12" s="92"/>
      <c r="Q12" s="92"/>
      <c r="R12" s="92"/>
      <c r="S12" s="92"/>
      <c r="T12" s="92"/>
      <c r="U12" s="92"/>
      <c r="V12" s="92"/>
      <c r="W12" s="92"/>
      <c r="X12" s="92"/>
      <c r="Y12" s="92"/>
      <c r="Z12" s="92"/>
    </row>
    <row r="13" spans="1:26" ht="30" x14ac:dyDescent="0.25">
      <c r="A13" s="5" t="s">
        <v>221</v>
      </c>
      <c r="B13" s="1">
        <v>10000</v>
      </c>
      <c r="C13" s="124"/>
      <c r="D13" s="92"/>
      <c r="E13" s="92"/>
      <c r="F13" s="92"/>
      <c r="G13" s="92"/>
      <c r="H13" s="92"/>
      <c r="I13" s="92"/>
      <c r="J13" s="92"/>
      <c r="K13" s="92"/>
      <c r="L13" s="92"/>
      <c r="M13" s="92"/>
      <c r="N13" s="92"/>
      <c r="O13" s="92"/>
      <c r="P13" s="92"/>
      <c r="Q13" s="92"/>
      <c r="R13" s="92"/>
      <c r="S13" s="92"/>
      <c r="T13" s="92"/>
      <c r="U13" s="92"/>
      <c r="V13" s="92"/>
      <c r="W13" s="92"/>
      <c r="X13" s="92"/>
      <c r="Y13" s="92"/>
      <c r="Z13" s="92"/>
    </row>
    <row r="14" spans="1:26" x14ac:dyDescent="0.25">
      <c r="A14" s="5" t="s">
        <v>155</v>
      </c>
      <c r="B14" s="1">
        <v>30000</v>
      </c>
      <c r="C14" s="124"/>
      <c r="D14" s="92"/>
      <c r="E14" s="92"/>
      <c r="F14" s="92"/>
      <c r="G14" s="92"/>
      <c r="H14" s="92"/>
      <c r="I14" s="92"/>
      <c r="J14" s="92"/>
      <c r="K14" s="92"/>
      <c r="L14" s="92"/>
      <c r="M14" s="92"/>
      <c r="N14" s="92"/>
      <c r="O14" s="92"/>
      <c r="P14" s="92"/>
      <c r="Q14" s="92"/>
      <c r="R14" s="92"/>
      <c r="S14" s="92"/>
      <c r="T14" s="92"/>
      <c r="U14" s="92"/>
      <c r="V14" s="92"/>
      <c r="W14" s="92"/>
      <c r="X14" s="92"/>
      <c r="Y14" s="92"/>
      <c r="Z14" s="92"/>
    </row>
    <row r="15" spans="1:26" ht="30" x14ac:dyDescent="0.25">
      <c r="A15" s="5" t="s">
        <v>156</v>
      </c>
      <c r="B15" s="1">
        <v>45000</v>
      </c>
      <c r="C15" s="124"/>
      <c r="D15" s="92"/>
      <c r="E15" s="92"/>
      <c r="F15" s="92"/>
      <c r="G15" s="92"/>
      <c r="H15" s="92"/>
      <c r="I15" s="92"/>
      <c r="J15" s="92"/>
      <c r="K15" s="92"/>
      <c r="L15" s="92"/>
      <c r="M15" s="92"/>
      <c r="N15" s="92"/>
      <c r="O15" s="92"/>
      <c r="P15" s="92"/>
      <c r="Q15" s="92"/>
      <c r="R15" s="92"/>
      <c r="S15" s="92"/>
      <c r="T15" s="92"/>
      <c r="U15" s="92"/>
      <c r="V15" s="92"/>
      <c r="W15" s="92"/>
      <c r="X15" s="92"/>
      <c r="Y15" s="92"/>
      <c r="Z15" s="92"/>
    </row>
    <row r="16" spans="1:26" x14ac:dyDescent="0.25">
      <c r="A16" s="5" t="s">
        <v>204</v>
      </c>
      <c r="B16" s="1">
        <v>50000</v>
      </c>
      <c r="C16" s="125"/>
      <c r="D16" s="92"/>
      <c r="E16" s="92"/>
      <c r="F16" s="92"/>
      <c r="G16" s="92"/>
      <c r="H16" s="92"/>
      <c r="I16" s="92"/>
      <c r="J16" s="92"/>
      <c r="K16" s="92"/>
      <c r="L16" s="92"/>
      <c r="M16" s="92"/>
      <c r="N16" s="92"/>
      <c r="O16" s="92"/>
      <c r="P16" s="92"/>
      <c r="Q16" s="92"/>
      <c r="R16" s="92"/>
      <c r="S16" s="92"/>
      <c r="T16" s="92"/>
      <c r="U16" s="92"/>
      <c r="V16" s="92"/>
      <c r="W16" s="92"/>
      <c r="X16" s="92"/>
      <c r="Y16" s="92"/>
      <c r="Z16" s="92"/>
    </row>
    <row r="17" spans="1:26" s="94" customFormat="1" ht="23.25" customHeight="1" x14ac:dyDescent="0.25">
      <c r="A17" s="93" t="s">
        <v>143</v>
      </c>
      <c r="B17" s="96">
        <f>SUM(B9:B16)</f>
        <v>465000</v>
      </c>
      <c r="C17" s="97">
        <f>+B17/B100</f>
        <v>2.325E-2</v>
      </c>
    </row>
    <row r="18" spans="1:26" s="98" customFormat="1" ht="22.5" customHeight="1" x14ac:dyDescent="0.25">
      <c r="A18" s="66" t="s">
        <v>213</v>
      </c>
      <c r="B18" s="66"/>
      <c r="C18" s="77"/>
    </row>
    <row r="19" spans="1:26" x14ac:dyDescent="0.25">
      <c r="A19" s="5" t="s">
        <v>186</v>
      </c>
      <c r="B19" s="79">
        <v>71000</v>
      </c>
      <c r="C19" s="123"/>
      <c r="D19" s="92"/>
      <c r="E19" s="92"/>
      <c r="F19" s="92"/>
      <c r="G19" s="92"/>
      <c r="H19" s="92"/>
      <c r="I19" s="92"/>
      <c r="J19" s="92"/>
      <c r="K19" s="92"/>
      <c r="L19" s="92"/>
      <c r="M19" s="92"/>
      <c r="N19" s="92"/>
      <c r="O19" s="92"/>
      <c r="P19" s="92"/>
      <c r="Q19" s="92"/>
      <c r="R19" s="92"/>
      <c r="S19" s="92"/>
      <c r="T19" s="92"/>
      <c r="U19" s="92"/>
      <c r="V19" s="92"/>
      <c r="W19" s="92"/>
      <c r="X19" s="92"/>
      <c r="Y19" s="92"/>
      <c r="Z19" s="92"/>
    </row>
    <row r="20" spans="1:26" x14ac:dyDescent="0.25">
      <c r="A20" s="5" t="s">
        <v>188</v>
      </c>
      <c r="B20" s="79">
        <v>22000</v>
      </c>
      <c r="C20" s="124"/>
      <c r="D20" s="92"/>
      <c r="E20" s="92"/>
      <c r="F20" s="92"/>
      <c r="G20" s="92"/>
      <c r="H20" s="92"/>
      <c r="I20" s="92"/>
      <c r="J20" s="92"/>
      <c r="K20" s="92"/>
      <c r="L20" s="92"/>
      <c r="M20" s="92"/>
      <c r="N20" s="92"/>
      <c r="O20" s="92"/>
      <c r="P20" s="92"/>
      <c r="Q20" s="92"/>
      <c r="R20" s="92"/>
      <c r="S20" s="92"/>
      <c r="T20" s="92"/>
      <c r="U20" s="92"/>
      <c r="V20" s="92"/>
      <c r="W20" s="92"/>
      <c r="X20" s="92"/>
      <c r="Y20" s="92"/>
      <c r="Z20" s="92"/>
    </row>
    <row r="21" spans="1:26" x14ac:dyDescent="0.25">
      <c r="A21" s="5" t="s">
        <v>189</v>
      </c>
      <c r="B21" s="79">
        <v>31000</v>
      </c>
      <c r="C21" s="124"/>
      <c r="D21" s="92"/>
      <c r="E21" s="92"/>
      <c r="F21" s="92"/>
      <c r="G21" s="92"/>
      <c r="H21" s="92"/>
      <c r="I21" s="92"/>
      <c r="J21" s="92"/>
      <c r="K21" s="92"/>
      <c r="L21" s="92"/>
      <c r="M21" s="92"/>
      <c r="N21" s="92"/>
      <c r="O21" s="92"/>
      <c r="P21" s="92"/>
      <c r="Q21" s="92"/>
      <c r="R21" s="92"/>
      <c r="S21" s="92"/>
      <c r="T21" s="92"/>
      <c r="U21" s="92"/>
      <c r="V21" s="92"/>
      <c r="W21" s="92"/>
      <c r="X21" s="92"/>
      <c r="Y21" s="92"/>
      <c r="Z21" s="92"/>
    </row>
    <row r="22" spans="1:26" x14ac:dyDescent="0.25">
      <c r="A22" s="5" t="s">
        <v>190</v>
      </c>
      <c r="B22" s="79">
        <v>34000</v>
      </c>
      <c r="C22" s="124"/>
      <c r="D22" s="92"/>
      <c r="E22" s="92"/>
      <c r="F22" s="92"/>
      <c r="G22" s="92"/>
      <c r="H22" s="92"/>
      <c r="I22" s="92"/>
      <c r="J22" s="92"/>
      <c r="K22" s="92"/>
      <c r="L22" s="92"/>
      <c r="M22" s="92"/>
      <c r="N22" s="92"/>
      <c r="O22" s="92"/>
      <c r="P22" s="92"/>
      <c r="Q22" s="92"/>
      <c r="R22" s="92"/>
      <c r="S22" s="92"/>
      <c r="T22" s="92"/>
      <c r="U22" s="92"/>
      <c r="V22" s="92"/>
      <c r="W22" s="92"/>
      <c r="X22" s="92"/>
      <c r="Y22" s="92"/>
      <c r="Z22" s="92"/>
    </row>
    <row r="23" spans="1:26" x14ac:dyDescent="0.25">
      <c r="A23" s="5" t="s">
        <v>191</v>
      </c>
      <c r="B23" s="79">
        <v>137000</v>
      </c>
      <c r="C23" s="124"/>
      <c r="D23" s="92"/>
      <c r="E23" s="92"/>
      <c r="F23" s="92"/>
      <c r="G23" s="92"/>
      <c r="H23" s="92"/>
      <c r="I23" s="92"/>
      <c r="J23" s="92"/>
      <c r="K23" s="92"/>
      <c r="L23" s="92"/>
      <c r="M23" s="92"/>
      <c r="N23" s="92"/>
      <c r="O23" s="92"/>
      <c r="P23" s="92"/>
      <c r="Q23" s="92"/>
      <c r="R23" s="92"/>
      <c r="S23" s="92"/>
      <c r="T23" s="92"/>
      <c r="U23" s="92"/>
      <c r="V23" s="92"/>
      <c r="W23" s="92"/>
      <c r="X23" s="92"/>
      <c r="Y23" s="92"/>
      <c r="Z23" s="92"/>
    </row>
    <row r="24" spans="1:26" x14ac:dyDescent="0.25">
      <c r="A24" s="5" t="s">
        <v>192</v>
      </c>
      <c r="B24" s="79">
        <v>30500</v>
      </c>
      <c r="C24" s="124"/>
      <c r="D24" s="92"/>
      <c r="E24" s="92"/>
      <c r="F24" s="92"/>
      <c r="G24" s="92"/>
      <c r="H24" s="92"/>
      <c r="I24" s="92"/>
      <c r="J24" s="92"/>
      <c r="K24" s="92"/>
      <c r="L24" s="92"/>
      <c r="M24" s="92"/>
      <c r="N24" s="92"/>
      <c r="O24" s="92"/>
      <c r="P24" s="92"/>
      <c r="Q24" s="92"/>
      <c r="R24" s="92"/>
      <c r="S24" s="92"/>
      <c r="T24" s="92"/>
      <c r="U24" s="92"/>
      <c r="V24" s="92"/>
      <c r="W24" s="92"/>
      <c r="X24" s="92"/>
      <c r="Y24" s="92"/>
      <c r="Z24" s="92"/>
    </row>
    <row r="25" spans="1:26" x14ac:dyDescent="0.25">
      <c r="A25" s="5" t="s">
        <v>193</v>
      </c>
      <c r="B25" s="79">
        <v>350000</v>
      </c>
      <c r="C25" s="125"/>
      <c r="D25" s="92"/>
      <c r="E25" s="92"/>
      <c r="F25" s="92"/>
      <c r="G25" s="92"/>
      <c r="H25" s="92"/>
      <c r="I25" s="92"/>
      <c r="J25" s="92"/>
      <c r="K25" s="92"/>
      <c r="L25" s="92"/>
      <c r="M25" s="92"/>
      <c r="N25" s="92"/>
      <c r="O25" s="92"/>
      <c r="P25" s="92"/>
      <c r="Q25" s="92"/>
      <c r="R25" s="92"/>
      <c r="S25" s="92"/>
      <c r="T25" s="92"/>
      <c r="U25" s="92"/>
      <c r="V25" s="92"/>
      <c r="W25" s="92"/>
      <c r="X25" s="92"/>
      <c r="Y25" s="92"/>
      <c r="Z25" s="92"/>
    </row>
    <row r="26" spans="1:26" x14ac:dyDescent="0.25">
      <c r="A26" s="3" t="s">
        <v>237</v>
      </c>
      <c r="B26" s="1">
        <v>63000</v>
      </c>
      <c r="C26" s="80"/>
      <c r="D26" s="92"/>
      <c r="E26" s="92"/>
      <c r="F26" s="92"/>
      <c r="G26" s="92"/>
      <c r="H26" s="92"/>
      <c r="I26" s="92"/>
      <c r="J26" s="92"/>
      <c r="K26" s="92"/>
      <c r="L26" s="92"/>
      <c r="M26" s="92"/>
      <c r="N26" s="92"/>
      <c r="O26" s="92"/>
      <c r="P26" s="92"/>
      <c r="Q26" s="92"/>
      <c r="R26" s="92"/>
      <c r="S26" s="92"/>
      <c r="T26" s="92"/>
      <c r="U26" s="92"/>
      <c r="V26" s="92"/>
      <c r="W26" s="92"/>
      <c r="X26" s="92"/>
      <c r="Y26" s="92"/>
      <c r="Z26" s="92"/>
    </row>
    <row r="27" spans="1:26" s="94" customFormat="1" ht="21.75" customHeight="1" x14ac:dyDescent="0.25">
      <c r="A27" s="93" t="s">
        <v>142</v>
      </c>
      <c r="B27" s="96">
        <f>SUM(B19:B26)</f>
        <v>738500</v>
      </c>
      <c r="C27" s="97">
        <f>+B27/B100</f>
        <v>3.6924999999999999E-2</v>
      </c>
    </row>
    <row r="28" spans="1:26" s="98" customFormat="1" ht="21.75" customHeight="1" x14ac:dyDescent="0.25">
      <c r="A28" s="66" t="s">
        <v>210</v>
      </c>
      <c r="B28" s="66"/>
      <c r="C28" s="77"/>
      <c r="D28" s="92"/>
      <c r="E28" s="92"/>
      <c r="F28" s="92"/>
      <c r="G28" s="92"/>
      <c r="H28" s="92"/>
      <c r="I28" s="92"/>
      <c r="J28" s="92"/>
      <c r="K28" s="92"/>
      <c r="L28" s="92"/>
      <c r="M28" s="92"/>
      <c r="N28" s="92"/>
      <c r="O28" s="92"/>
      <c r="P28" s="92"/>
      <c r="Q28" s="92"/>
      <c r="R28" s="92"/>
      <c r="S28" s="92"/>
      <c r="T28" s="92"/>
      <c r="U28" s="92"/>
      <c r="V28" s="92"/>
      <c r="W28" s="92"/>
      <c r="X28" s="92"/>
      <c r="Y28" s="92"/>
      <c r="Z28" s="92"/>
    </row>
    <row r="29" spans="1:26" ht="36.75" customHeight="1" x14ac:dyDescent="0.25">
      <c r="A29" s="2" t="s">
        <v>203</v>
      </c>
      <c r="B29" s="1">
        <v>30000</v>
      </c>
      <c r="C29" s="123"/>
      <c r="D29" s="92"/>
      <c r="E29" s="92"/>
      <c r="F29" s="92"/>
      <c r="G29" s="92"/>
      <c r="H29" s="92"/>
      <c r="I29" s="92"/>
      <c r="J29" s="92"/>
      <c r="K29" s="92"/>
      <c r="L29" s="92"/>
      <c r="M29" s="92"/>
      <c r="N29" s="92"/>
      <c r="O29" s="92"/>
      <c r="P29" s="92"/>
      <c r="Q29" s="92"/>
      <c r="R29" s="92"/>
      <c r="S29" s="92"/>
      <c r="T29" s="92"/>
      <c r="U29" s="92"/>
      <c r="V29" s="92"/>
      <c r="W29" s="92"/>
      <c r="X29" s="92"/>
      <c r="Y29" s="92"/>
      <c r="Z29" s="92"/>
    </row>
    <row r="30" spans="1:26" ht="30" x14ac:dyDescent="0.25">
      <c r="A30" s="3" t="s">
        <v>162</v>
      </c>
      <c r="B30" s="1">
        <v>117000</v>
      </c>
      <c r="C30" s="124"/>
      <c r="D30" s="92"/>
      <c r="E30" s="92"/>
      <c r="F30" s="92"/>
      <c r="G30" s="92"/>
      <c r="H30" s="92"/>
      <c r="I30" s="92"/>
      <c r="J30" s="92"/>
      <c r="K30" s="92"/>
      <c r="L30" s="92"/>
      <c r="M30" s="92"/>
      <c r="N30" s="92"/>
      <c r="O30" s="92"/>
      <c r="P30" s="92"/>
      <c r="Q30" s="92"/>
      <c r="R30" s="92"/>
      <c r="S30" s="92"/>
      <c r="T30" s="92"/>
      <c r="U30" s="92"/>
      <c r="V30" s="92"/>
      <c r="W30" s="92"/>
      <c r="X30" s="92"/>
      <c r="Y30" s="92"/>
      <c r="Z30" s="92"/>
    </row>
    <row r="31" spans="1:26" x14ac:dyDescent="0.25">
      <c r="A31" s="3" t="s">
        <v>163</v>
      </c>
      <c r="B31" s="1">
        <v>37000</v>
      </c>
      <c r="C31" s="124"/>
      <c r="D31" s="92"/>
      <c r="E31" s="92"/>
      <c r="F31" s="92"/>
      <c r="G31" s="92"/>
      <c r="H31" s="92"/>
      <c r="I31" s="92"/>
      <c r="J31" s="92"/>
      <c r="K31" s="92"/>
      <c r="L31" s="92"/>
      <c r="M31" s="92"/>
      <c r="N31" s="92"/>
      <c r="O31" s="92"/>
      <c r="P31" s="92"/>
      <c r="Q31" s="92"/>
      <c r="R31" s="92"/>
      <c r="S31" s="92"/>
      <c r="T31" s="92"/>
      <c r="U31" s="92"/>
      <c r="V31" s="92"/>
      <c r="W31" s="92"/>
      <c r="X31" s="92"/>
      <c r="Y31" s="92"/>
      <c r="Z31" s="92"/>
    </row>
    <row r="32" spans="1:26" ht="30" x14ac:dyDescent="0.25">
      <c r="A32" s="3" t="s">
        <v>164</v>
      </c>
      <c r="B32" s="1">
        <v>95000</v>
      </c>
      <c r="C32" s="124"/>
      <c r="D32" s="92"/>
      <c r="E32" s="92"/>
      <c r="F32" s="92"/>
      <c r="G32" s="92"/>
      <c r="H32" s="92"/>
      <c r="I32" s="92"/>
      <c r="J32" s="92"/>
      <c r="K32" s="92"/>
      <c r="L32" s="92"/>
      <c r="M32" s="92"/>
      <c r="N32" s="92"/>
      <c r="O32" s="92"/>
      <c r="P32" s="92"/>
      <c r="Q32" s="92"/>
      <c r="R32" s="92"/>
      <c r="S32" s="92"/>
      <c r="T32" s="92"/>
      <c r="U32" s="92"/>
      <c r="V32" s="92"/>
      <c r="W32" s="92"/>
      <c r="X32" s="92"/>
      <c r="Y32" s="92"/>
      <c r="Z32" s="92"/>
    </row>
    <row r="33" spans="1:26" ht="30" x14ac:dyDescent="0.25">
      <c r="A33" s="3" t="s">
        <v>165</v>
      </c>
      <c r="B33" s="1">
        <v>15000</v>
      </c>
      <c r="C33" s="124"/>
      <c r="D33" s="92"/>
      <c r="E33" s="92"/>
      <c r="F33" s="92"/>
      <c r="G33" s="92"/>
      <c r="H33" s="92"/>
      <c r="I33" s="92"/>
      <c r="J33" s="92"/>
      <c r="K33" s="92"/>
      <c r="L33" s="92"/>
      <c r="M33" s="92"/>
      <c r="N33" s="92"/>
      <c r="O33" s="92"/>
      <c r="P33" s="92"/>
      <c r="Q33" s="92"/>
      <c r="R33" s="92"/>
      <c r="S33" s="92"/>
      <c r="T33" s="92"/>
      <c r="U33" s="92"/>
      <c r="V33" s="92"/>
      <c r="W33" s="92"/>
      <c r="X33" s="92"/>
      <c r="Y33" s="92"/>
      <c r="Z33" s="92"/>
    </row>
    <row r="34" spans="1:26" ht="30" x14ac:dyDescent="0.25">
      <c r="A34" s="3" t="s">
        <v>166</v>
      </c>
      <c r="B34" s="1">
        <v>210000</v>
      </c>
      <c r="C34" s="124"/>
      <c r="D34" s="92"/>
      <c r="E34" s="92"/>
      <c r="F34" s="92"/>
      <c r="G34" s="92"/>
      <c r="H34" s="92"/>
      <c r="I34" s="92"/>
      <c r="J34" s="92"/>
      <c r="K34" s="92"/>
      <c r="L34" s="92"/>
      <c r="M34" s="92"/>
      <c r="N34" s="92"/>
      <c r="O34" s="92"/>
      <c r="P34" s="92"/>
      <c r="Q34" s="92"/>
      <c r="R34" s="92"/>
      <c r="S34" s="92"/>
      <c r="T34" s="92"/>
      <c r="U34" s="92"/>
      <c r="V34" s="92"/>
      <c r="W34" s="92"/>
      <c r="X34" s="92"/>
      <c r="Y34" s="92"/>
      <c r="Z34" s="92"/>
    </row>
    <row r="35" spans="1:26" x14ac:dyDescent="0.25">
      <c r="A35" s="3" t="s">
        <v>167</v>
      </c>
      <c r="B35" s="1">
        <v>40000</v>
      </c>
      <c r="C35" s="125"/>
      <c r="D35" s="92"/>
      <c r="E35" s="92"/>
      <c r="F35" s="92"/>
      <c r="G35" s="92"/>
      <c r="H35" s="92"/>
      <c r="I35" s="92"/>
      <c r="J35" s="92"/>
      <c r="K35" s="92"/>
      <c r="L35" s="92"/>
      <c r="M35" s="92"/>
      <c r="N35" s="92"/>
      <c r="O35" s="92"/>
      <c r="P35" s="92"/>
      <c r="Q35" s="92"/>
      <c r="R35" s="92"/>
      <c r="S35" s="92"/>
      <c r="T35" s="92"/>
      <c r="U35" s="92"/>
      <c r="V35" s="92"/>
      <c r="W35" s="92"/>
      <c r="X35" s="92"/>
      <c r="Y35" s="92"/>
      <c r="Z35" s="92"/>
    </row>
    <row r="36" spans="1:26" ht="21.75" customHeight="1" x14ac:dyDescent="0.25">
      <c r="A36" s="71" t="s">
        <v>144</v>
      </c>
      <c r="B36" s="70">
        <f>SUM(B29:B35)</f>
        <v>544000</v>
      </c>
      <c r="C36" s="82">
        <f>+B36/B100</f>
        <v>2.7199999999999998E-2</v>
      </c>
      <c r="D36" s="92"/>
      <c r="E36" s="92"/>
      <c r="F36" s="92"/>
      <c r="G36" s="92"/>
      <c r="H36" s="92"/>
      <c r="I36" s="92"/>
      <c r="J36" s="92"/>
      <c r="K36" s="92"/>
      <c r="L36" s="92"/>
      <c r="M36" s="92"/>
      <c r="N36" s="92"/>
      <c r="O36" s="92"/>
      <c r="P36" s="92"/>
      <c r="Q36" s="92"/>
      <c r="R36" s="92"/>
      <c r="S36" s="92"/>
      <c r="T36" s="92"/>
      <c r="U36" s="92"/>
      <c r="V36" s="92"/>
      <c r="W36" s="92"/>
      <c r="X36" s="92"/>
      <c r="Y36" s="92"/>
      <c r="Z36" s="92"/>
    </row>
    <row r="37" spans="1:26" s="98" customFormat="1" ht="21" customHeight="1" x14ac:dyDescent="0.25">
      <c r="A37" s="66" t="s">
        <v>211</v>
      </c>
      <c r="B37" s="66"/>
      <c r="C37" s="77"/>
    </row>
    <row r="38" spans="1:26" ht="15" customHeight="1" x14ac:dyDescent="0.25">
      <c r="A38" s="2" t="s">
        <v>159</v>
      </c>
      <c r="B38" s="1">
        <v>261340</v>
      </c>
      <c r="C38" s="123"/>
      <c r="D38" s="92"/>
      <c r="E38" s="92"/>
      <c r="F38" s="92"/>
      <c r="G38" s="92"/>
      <c r="H38" s="92"/>
      <c r="I38" s="92"/>
      <c r="J38" s="92"/>
      <c r="K38" s="92"/>
      <c r="L38" s="92"/>
      <c r="M38" s="92"/>
      <c r="N38" s="92"/>
      <c r="O38" s="92"/>
      <c r="P38" s="92"/>
      <c r="Q38" s="92"/>
      <c r="R38" s="92"/>
      <c r="S38" s="92"/>
      <c r="T38" s="92"/>
      <c r="U38" s="92"/>
      <c r="V38" s="92"/>
      <c r="W38" s="92"/>
      <c r="X38" s="92"/>
      <c r="Y38" s="92"/>
      <c r="Z38" s="92"/>
    </row>
    <row r="39" spans="1:26" x14ac:dyDescent="0.25">
      <c r="A39" s="2" t="s">
        <v>222</v>
      </c>
      <c r="B39" s="1">
        <v>248200</v>
      </c>
      <c r="C39" s="124"/>
    </row>
    <row r="40" spans="1:26" x14ac:dyDescent="0.25">
      <c r="A40" s="2" t="s">
        <v>161</v>
      </c>
      <c r="B40" s="1">
        <v>36000</v>
      </c>
      <c r="C40" s="124"/>
    </row>
    <row r="41" spans="1:26" ht="30" customHeight="1" x14ac:dyDescent="0.25">
      <c r="A41" s="2" t="s">
        <v>158</v>
      </c>
      <c r="B41" s="1">
        <v>93000</v>
      </c>
      <c r="C41" s="124"/>
    </row>
    <row r="42" spans="1:26" ht="15" customHeight="1" x14ac:dyDescent="0.25">
      <c r="A42" s="2" t="s">
        <v>160</v>
      </c>
      <c r="B42" s="1">
        <v>26000</v>
      </c>
      <c r="C42" s="124"/>
    </row>
    <row r="43" spans="1:26" ht="30" customHeight="1" x14ac:dyDescent="0.25">
      <c r="A43" s="2" t="s">
        <v>194</v>
      </c>
      <c r="B43" s="1">
        <v>222000</v>
      </c>
      <c r="C43" s="125"/>
    </row>
    <row r="44" spans="1:26" s="95" customFormat="1" ht="21.75" customHeight="1" x14ac:dyDescent="0.25">
      <c r="A44" s="99" t="s">
        <v>145</v>
      </c>
      <c r="B44" s="103">
        <f>SUM(B38:B43)</f>
        <v>886540</v>
      </c>
      <c r="C44" s="104">
        <f>+B44/B100</f>
        <v>4.4326999999999998E-2</v>
      </c>
    </row>
    <row r="45" spans="1:26" ht="22.5" customHeight="1" x14ac:dyDescent="0.25">
      <c r="A45" s="67" t="s">
        <v>212</v>
      </c>
      <c r="B45" s="67"/>
      <c r="C45" s="78"/>
    </row>
    <row r="46" spans="1:26" ht="15.75" customHeight="1" x14ac:dyDescent="0.25">
      <c r="A46" s="83" t="s">
        <v>151</v>
      </c>
      <c r="B46" s="83"/>
      <c r="C46" s="83"/>
    </row>
    <row r="47" spans="1:26" x14ac:dyDescent="0.25">
      <c r="A47" s="2" t="s">
        <v>224</v>
      </c>
      <c r="B47" s="4">
        <v>4400000</v>
      </c>
      <c r="C47" s="119"/>
    </row>
    <row r="48" spans="1:26" x14ac:dyDescent="0.25">
      <c r="A48" s="2" t="s">
        <v>223</v>
      </c>
      <c r="B48" s="4">
        <v>4340000</v>
      </c>
      <c r="C48" s="120"/>
    </row>
    <row r="49" spans="1:4" x14ac:dyDescent="0.25">
      <c r="A49" s="2" t="s">
        <v>225</v>
      </c>
      <c r="B49" s="4">
        <v>4340000</v>
      </c>
      <c r="C49" s="120"/>
    </row>
    <row r="50" spans="1:4" x14ac:dyDescent="0.25">
      <c r="A50" s="2" t="s">
        <v>226</v>
      </c>
      <c r="B50" s="4">
        <v>26200</v>
      </c>
      <c r="C50" s="120"/>
    </row>
    <row r="51" spans="1:4" x14ac:dyDescent="0.25">
      <c r="A51" s="2" t="s">
        <v>227</v>
      </c>
      <c r="B51" s="4">
        <v>71000</v>
      </c>
      <c r="C51" s="120"/>
    </row>
    <row r="52" spans="1:4" x14ac:dyDescent="0.25">
      <c r="A52" s="2" t="s">
        <v>228</v>
      </c>
      <c r="B52" s="4">
        <v>460700</v>
      </c>
      <c r="C52" s="120"/>
    </row>
    <row r="53" spans="1:4" x14ac:dyDescent="0.25">
      <c r="A53" s="2" t="s">
        <v>207</v>
      </c>
      <c r="B53" s="4">
        <v>37500</v>
      </c>
      <c r="C53" s="120"/>
    </row>
    <row r="54" spans="1:4" x14ac:dyDescent="0.25">
      <c r="A54" s="2" t="s">
        <v>229</v>
      </c>
      <c r="B54" s="4">
        <v>221000</v>
      </c>
      <c r="C54" s="120"/>
    </row>
    <row r="55" spans="1:4" x14ac:dyDescent="0.25">
      <c r="A55" s="2" t="s">
        <v>230</v>
      </c>
      <c r="B55" s="4">
        <v>82809</v>
      </c>
      <c r="C55" s="120"/>
    </row>
    <row r="56" spans="1:4" x14ac:dyDescent="0.25">
      <c r="A56" s="2" t="s">
        <v>231</v>
      </c>
      <c r="B56" s="4">
        <v>44000</v>
      </c>
      <c r="C56" s="120"/>
    </row>
    <row r="57" spans="1:4" x14ac:dyDescent="0.25">
      <c r="A57" s="2" t="s">
        <v>232</v>
      </c>
      <c r="B57" s="4">
        <v>6500</v>
      </c>
      <c r="C57" s="120"/>
    </row>
    <row r="58" spans="1:4" x14ac:dyDescent="0.25">
      <c r="A58" s="2" t="s">
        <v>182</v>
      </c>
      <c r="B58" s="4">
        <v>22200</v>
      </c>
      <c r="C58" s="120"/>
    </row>
    <row r="59" spans="1:4" x14ac:dyDescent="0.25">
      <c r="A59" s="2" t="s">
        <v>183</v>
      </c>
      <c r="B59" s="4">
        <v>20000</v>
      </c>
      <c r="C59" s="120"/>
    </row>
    <row r="60" spans="1:4" x14ac:dyDescent="0.25">
      <c r="A60" s="2" t="s">
        <v>184</v>
      </c>
      <c r="B60" s="4">
        <v>18500</v>
      </c>
      <c r="C60" s="120"/>
    </row>
    <row r="61" spans="1:4" x14ac:dyDescent="0.25">
      <c r="A61" s="2" t="s">
        <v>185</v>
      </c>
      <c r="B61" s="4">
        <v>9900</v>
      </c>
      <c r="C61" s="120"/>
    </row>
    <row r="62" spans="1:4" ht="15.75" x14ac:dyDescent="0.25">
      <c r="A62" s="2" t="s">
        <v>195</v>
      </c>
      <c r="B62" s="4">
        <v>225000</v>
      </c>
      <c r="C62" s="120"/>
    </row>
    <row r="63" spans="1:4" x14ac:dyDescent="0.25">
      <c r="A63" s="2" t="s">
        <v>233</v>
      </c>
      <c r="B63" s="4">
        <v>278298</v>
      </c>
      <c r="C63" s="120"/>
      <c r="D63" s="109">
        <f>+B63/B100</f>
        <v>1.3914899999999999E-2</v>
      </c>
    </row>
    <row r="64" spans="1:4" x14ac:dyDescent="0.25">
      <c r="A64" s="2" t="s">
        <v>176</v>
      </c>
      <c r="B64" s="4">
        <v>48000</v>
      </c>
      <c r="C64" s="121"/>
    </row>
    <row r="65" spans="1:3" s="94" customFormat="1" ht="18.75" customHeight="1" x14ac:dyDescent="0.25">
      <c r="A65" s="100" t="s">
        <v>168</v>
      </c>
      <c r="B65" s="101">
        <f>SUM(B47:B64)</f>
        <v>14651607</v>
      </c>
      <c r="C65" s="102">
        <f>+B65/B100</f>
        <v>0.73258034999999999</v>
      </c>
    </row>
    <row r="66" spans="1:3" ht="15.75" x14ac:dyDescent="0.25">
      <c r="A66" s="83" t="s">
        <v>152</v>
      </c>
      <c r="B66" s="84"/>
      <c r="C66" s="84"/>
    </row>
    <row r="67" spans="1:3" x14ac:dyDescent="0.25">
      <c r="A67" s="2" t="s">
        <v>170</v>
      </c>
      <c r="B67" s="6">
        <v>75000</v>
      </c>
      <c r="C67" s="119"/>
    </row>
    <row r="68" spans="1:3" x14ac:dyDescent="0.25">
      <c r="A68" s="2" t="s">
        <v>171</v>
      </c>
      <c r="B68" s="6">
        <v>25000</v>
      </c>
      <c r="C68" s="120"/>
    </row>
    <row r="69" spans="1:3" x14ac:dyDescent="0.25">
      <c r="A69" s="2" t="s">
        <v>174</v>
      </c>
      <c r="B69" s="6">
        <v>200000</v>
      </c>
      <c r="C69" s="120"/>
    </row>
    <row r="70" spans="1:3" ht="30" x14ac:dyDescent="0.25">
      <c r="A70" s="2" t="s">
        <v>175</v>
      </c>
      <c r="B70" s="6">
        <v>125000</v>
      </c>
      <c r="C70" s="120"/>
    </row>
    <row r="71" spans="1:3" ht="30" x14ac:dyDescent="0.25">
      <c r="A71" s="2" t="s">
        <v>172</v>
      </c>
      <c r="B71" s="1">
        <v>20000</v>
      </c>
      <c r="C71" s="120"/>
    </row>
    <row r="72" spans="1:3" x14ac:dyDescent="0.25">
      <c r="A72" s="2" t="s">
        <v>173</v>
      </c>
      <c r="B72" s="6">
        <v>15000</v>
      </c>
      <c r="C72" s="120"/>
    </row>
    <row r="73" spans="1:3" x14ac:dyDescent="0.25">
      <c r="A73" s="2" t="s">
        <v>179</v>
      </c>
      <c r="B73" s="6">
        <f>(3500*12)*2</f>
        <v>84000</v>
      </c>
      <c r="C73" s="120"/>
    </row>
    <row r="74" spans="1:3" x14ac:dyDescent="0.25">
      <c r="A74" s="2" t="s">
        <v>187</v>
      </c>
      <c r="B74" s="6">
        <f>+(3500*12)*2</f>
        <v>84000</v>
      </c>
      <c r="C74" s="121"/>
    </row>
    <row r="75" spans="1:3" ht="17.25" customHeight="1" x14ac:dyDescent="0.25">
      <c r="A75" s="2" t="s">
        <v>206</v>
      </c>
      <c r="B75" s="1">
        <v>100000</v>
      </c>
      <c r="C75" s="91"/>
    </row>
    <row r="76" spans="1:3" s="94" customFormat="1" ht="15.75" x14ac:dyDescent="0.25">
      <c r="A76" s="100" t="s">
        <v>169</v>
      </c>
      <c r="B76" s="105">
        <f>SUM(B67:B75)</f>
        <v>728000</v>
      </c>
      <c r="C76" s="106">
        <f>+B76/B100</f>
        <v>3.6400000000000002E-2</v>
      </c>
    </row>
    <row r="77" spans="1:3" s="94" customFormat="1" ht="15.75" x14ac:dyDescent="0.25">
      <c r="A77" s="100" t="s">
        <v>202</v>
      </c>
      <c r="B77" s="105">
        <f>+B65+B76</f>
        <v>15379607</v>
      </c>
      <c r="C77" s="106">
        <f>+B77/B100</f>
        <v>0.76898034999999998</v>
      </c>
    </row>
    <row r="78" spans="1:3" ht="22.5" customHeight="1" x14ac:dyDescent="0.25">
      <c r="A78" s="66" t="s">
        <v>214</v>
      </c>
      <c r="B78" s="66"/>
      <c r="C78" s="77"/>
    </row>
    <row r="79" spans="1:3" ht="15.75" x14ac:dyDescent="0.25">
      <c r="A79" s="85" t="s">
        <v>215</v>
      </c>
      <c r="B79" s="86">
        <f>SUM(B80:B86)</f>
        <v>340800</v>
      </c>
      <c r="C79" s="86"/>
    </row>
    <row r="80" spans="1:3" x14ac:dyDescent="0.25">
      <c r="A80" s="74" t="s">
        <v>177</v>
      </c>
      <c r="B80" s="4">
        <v>16500</v>
      </c>
      <c r="C80" s="119"/>
    </row>
    <row r="81" spans="1:3" x14ac:dyDescent="0.25">
      <c r="A81" s="75" t="s">
        <v>196</v>
      </c>
      <c r="B81" s="4">
        <v>67500</v>
      </c>
      <c r="C81" s="120"/>
    </row>
    <row r="82" spans="1:3" x14ac:dyDescent="0.25">
      <c r="A82" s="75" t="s">
        <v>234</v>
      </c>
      <c r="B82" s="4">
        <v>52500</v>
      </c>
      <c r="C82" s="120"/>
    </row>
    <row r="83" spans="1:3" x14ac:dyDescent="0.25">
      <c r="A83" s="75" t="s">
        <v>197</v>
      </c>
      <c r="B83" s="4">
        <v>63000</v>
      </c>
      <c r="C83" s="120"/>
    </row>
    <row r="84" spans="1:3" x14ac:dyDescent="0.25">
      <c r="A84" s="75" t="s">
        <v>198</v>
      </c>
      <c r="B84" s="4">
        <v>38400</v>
      </c>
      <c r="C84" s="120"/>
    </row>
    <row r="85" spans="1:3" x14ac:dyDescent="0.25">
      <c r="A85" s="75" t="s">
        <v>235</v>
      </c>
      <c r="B85" s="4">
        <f>19200*2+10500</f>
        <v>48900</v>
      </c>
      <c r="C85" s="120"/>
    </row>
    <row r="86" spans="1:3" x14ac:dyDescent="0.25">
      <c r="A86" s="74" t="s">
        <v>178</v>
      </c>
      <c r="B86" s="4">
        <v>54000</v>
      </c>
      <c r="C86" s="120"/>
    </row>
    <row r="87" spans="1:3" ht="15.75" x14ac:dyDescent="0.25">
      <c r="A87" s="85" t="s">
        <v>216</v>
      </c>
      <c r="B87" s="86">
        <f>SUM(B88:B91)</f>
        <v>786000</v>
      </c>
      <c r="C87" s="87"/>
    </row>
    <row r="88" spans="1:3" x14ac:dyDescent="0.25">
      <c r="A88" s="74" t="s">
        <v>205</v>
      </c>
      <c r="B88" s="6">
        <f>+(4000*12)*5</f>
        <v>240000</v>
      </c>
      <c r="C88" s="119"/>
    </row>
    <row r="89" spans="1:3" x14ac:dyDescent="0.25">
      <c r="A89" s="74" t="s">
        <v>199</v>
      </c>
      <c r="B89" s="6">
        <v>168000</v>
      </c>
      <c r="C89" s="120"/>
    </row>
    <row r="90" spans="1:3" x14ac:dyDescent="0.25">
      <c r="A90" s="74" t="s">
        <v>200</v>
      </c>
      <c r="B90" s="6">
        <v>168000</v>
      </c>
      <c r="C90" s="120"/>
    </row>
    <row r="91" spans="1:3" x14ac:dyDescent="0.25">
      <c r="A91" s="74" t="s">
        <v>201</v>
      </c>
      <c r="B91" s="6">
        <f t="shared" ref="B91" si="0">+(3500*12)*5</f>
        <v>210000</v>
      </c>
      <c r="C91" s="121"/>
    </row>
    <row r="92" spans="1:3" s="94" customFormat="1" ht="15.75" x14ac:dyDescent="0.25">
      <c r="A92" s="107" t="s">
        <v>217</v>
      </c>
      <c r="B92" s="108">
        <f>+B87+B79</f>
        <v>1126800</v>
      </c>
      <c r="C92" s="97">
        <f>+B92/B100</f>
        <v>5.6340000000000001E-2</v>
      </c>
    </row>
    <row r="93" spans="1:3" ht="19.5" customHeight="1" x14ac:dyDescent="0.25">
      <c r="A93" s="67" t="s">
        <v>147</v>
      </c>
      <c r="B93" s="68"/>
      <c r="C93" s="76"/>
    </row>
    <row r="94" spans="1:3" x14ac:dyDescent="0.25">
      <c r="A94" s="2" t="s">
        <v>4</v>
      </c>
      <c r="B94" s="6">
        <v>30000</v>
      </c>
      <c r="C94" s="119"/>
    </row>
    <row r="95" spans="1:3" x14ac:dyDescent="0.25">
      <c r="A95" s="2" t="s">
        <v>5</v>
      </c>
      <c r="B95" s="6">
        <v>30000</v>
      </c>
      <c r="C95" s="120"/>
    </row>
    <row r="96" spans="1:3" x14ac:dyDescent="0.25">
      <c r="A96" s="5" t="s">
        <v>236</v>
      </c>
      <c r="B96" s="6">
        <v>300000</v>
      </c>
      <c r="C96" s="121"/>
    </row>
    <row r="97" spans="1:3" ht="15.75" x14ac:dyDescent="0.25">
      <c r="A97" s="72" t="s">
        <v>218</v>
      </c>
      <c r="B97" s="73">
        <f>SUM(B94:B96)</f>
        <v>360000</v>
      </c>
      <c r="C97" s="82">
        <f>+B97/B100</f>
        <v>1.7999999999999999E-2</v>
      </c>
    </row>
    <row r="98" spans="1:3" ht="22.5" customHeight="1" x14ac:dyDescent="0.25">
      <c r="A98" s="67" t="s">
        <v>219</v>
      </c>
      <c r="B98" s="81">
        <v>200000</v>
      </c>
      <c r="C98" s="88">
        <f>+B98/B100</f>
        <v>0.01</v>
      </c>
    </row>
    <row r="99" spans="1:3" ht="19.5" customHeight="1" x14ac:dyDescent="0.25">
      <c r="A99" s="67" t="s">
        <v>180</v>
      </c>
      <c r="B99" s="81">
        <v>299553</v>
      </c>
      <c r="C99" s="88">
        <f>+B99/B100</f>
        <v>1.497765E-2</v>
      </c>
    </row>
    <row r="100" spans="1:3" ht="20.25" customHeight="1" x14ac:dyDescent="0.25">
      <c r="A100" s="69" t="s">
        <v>6</v>
      </c>
      <c r="B100" s="68">
        <f>SUM(B17+B27+B36+B44+B76+B92+B97+B98+B65+B99)</f>
        <v>20000000</v>
      </c>
      <c r="C100" s="89">
        <f>+B100/B100</f>
        <v>1</v>
      </c>
    </row>
  </sheetData>
  <mergeCells count="10">
    <mergeCell ref="A4:A5"/>
    <mergeCell ref="C9:C16"/>
    <mergeCell ref="C19:C25"/>
    <mergeCell ref="C29:C35"/>
    <mergeCell ref="C38:C43"/>
    <mergeCell ref="C47:C64"/>
    <mergeCell ref="C67:C74"/>
    <mergeCell ref="C80:C86"/>
    <mergeCell ref="C88:C91"/>
    <mergeCell ref="C94:C96"/>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mso-contentType ?>
<SharedContentType xmlns="Microsoft.SharePoint.Taxonomy.ContentTypeSync" SourceId="cf0be0ad-272c-4e7f-a157-3f0abda6cde5" ContentTypeId="0x01010046CF21643EE8D14686A648AA6DAD0892" PreviousValue="false"/>
</file>

<file path=customXml/item4.xml><?xml version="1.0" encoding="utf-8"?>
<ct:contentTypeSchema xmlns:ct="http://schemas.microsoft.com/office/2006/metadata/contentType" xmlns:ma="http://schemas.microsoft.com/office/2006/metadata/properties/metaAttributes" ct:_="" ma:_="" ma:contentTypeName="ez-Disclosure Operations" ma:contentTypeID="0x01010046CF21643EE8D14686A648AA6DAD089200C04473CBF8C9F742AA9681E3B1D40C29" ma:contentTypeVersion="0" ma:contentTypeDescription="A content type to manage public (operations) IDB documents" ma:contentTypeScope="" ma:versionID="459638437f8b2cd740ba7265e68a336b">
  <xsd:schema xmlns:xsd="http://www.w3.org/2001/XMLSchema" xmlns:xs="http://www.w3.org/2001/XMLSchema" xmlns:p="http://schemas.microsoft.com/office/2006/metadata/properties" xmlns:ns2="9c571b2f-e523-4ab2-ba2e-09e151a03ef4" targetNamespace="http://schemas.microsoft.com/office/2006/metadata/properties" ma:root="true" ma:fieldsID="4f32c5dd488d5d8caf8715745ccb806d" ns2:_="">
    <xsd:import namespace="9c571b2f-e523-4ab2-ba2e-09e151a03ef4"/>
    <xsd:element name="properties">
      <xsd:complexType>
        <xsd:sequence>
          <xsd:element name="documentManagement">
            <xsd:complexType>
              <xsd:all>
                <xsd:element ref="ns2:_dlc_DocId" minOccurs="0"/>
                <xsd:element ref="ns2:_dlc_DocIdUrl" minOccurs="0"/>
                <xsd:element ref="ns2:_dlc_DocIdPersistId" minOccurs="0"/>
                <xsd:element ref="ns2:fd0e48b6a66848a9885f717e5bbf40c4" minOccurs="0"/>
                <xsd:element ref="ns2:TaxCatchAll" minOccurs="0"/>
                <xsd:element ref="ns2:TaxCatchAllLabel" minOccurs="0"/>
                <xsd:element ref="ns2:Access_x0020_to_x0020_Information_x00a0_Policy"/>
                <xsd:element ref="ns2:o5138a91267540169645e33d09c9ddc6"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m555d3814edf4817b4410a4e57f94ce9" minOccurs="0"/>
                <xsd:element ref="ns2:e559ffcc31d34167856647188be35015" minOccurs="0"/>
                <xsd:element ref="ns2:c456731dbc904a5fb605ec556c33e883" minOccurs="0"/>
                <xsd:element ref="ns2:Document_x0020_Language_x0020_IDB"/>
                <xsd:element ref="ns2:Division_x0020_or_x0020_Unit"/>
                <xsd:element ref="ns2:Identifier" minOccurs="0"/>
                <xsd:element ref="ns2:j8b96605ee2f4c4e988849e658583fee"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Fiscal_x0020_Year_x0020_ID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71b2f-e523-4ab2-ba2e-09e151a03ef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fd0e48b6a66848a9885f717e5bbf40c4" ma:index="11" nillable="true" ma:taxonomy="true" ma:internalName="fd0e48b6a66848a9885f717e5bbf40c4" ma:taxonomyFieldName="Function_x0020_Operations_x0020_IDB" ma:displayName="Function Operations IDB" ma:default="" ma:fieldId="{fd0e48b6-a668-48a9-885f-717e5bbf40c4}" ma:sspId="cf0be0ad-272c-4e7f-a157-3f0abda6cde5" ma:termSetId="5afbb5f0-73fa-45d3-a56a-b084af06f56a"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b7b6cc8-aa77-492b-a3d9-e2df0bc5e2b3}" ma:internalName="TaxCatchAll" ma:showField="CatchAllData" ma:web="2797acde-cc60-4331-81ae-cdd226a035d8">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b7b6cc8-aa77-492b-a3d9-e2df0bc5e2b3}" ma:internalName="TaxCatchAllLabel" ma:readOnly="true" ma:showField="CatchAllDataLabel" ma:web="2797acde-cc60-4331-81ae-cdd226a035d8">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20 years"/>
          <xsd:enumeration value="Disclosed Over Time – 10 years"/>
          <xsd:enumeration value="Public"/>
          <xsd:enumeration value="Public - Simultaneous Disclosure"/>
        </xsd:restriction>
      </xsd:simpleType>
    </xsd:element>
    <xsd:element name="o5138a91267540169645e33d09c9ddc6" ma:index="16" ma:taxonomy="true" ma:internalName="o5138a91267540169645e33d09c9ddc6" ma:taxonomyFieldName="Series_x0020_Operations_x0020_IDB" ma:displayName="Series Operations IDB" ma:readOnly="false" ma:default="" ma:fieldId="{85138a91-2675-4016-9645-e33d09c9ddc6}" ma:sspId="cf0be0ad-272c-4e7f-a157-3f0abda6cde5" ma:termSetId="3bc5da7b-2b03-4315-921b-8aab7897c505" ma:anchorId="00000000-0000-0000-0000-000000000000" ma:open="false" ma:isKeyword="false">
      <xsd:complexType>
        <xsd:sequence>
          <xsd:element ref="pc:Terms" minOccurs="0" maxOccurs="1"/>
        </xsd:sequence>
      </xsd:complexType>
    </xsd:element>
    <xsd:element name="Project_x0020_Number" ma:index="18" ma:displayName="Project Number"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description="Entered by the user or default value pulled from project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m555d3814edf4817b4410a4e57f94ce9" ma:index="24" nillable="true" ma:taxonomy="true" ma:internalName="m555d3814edf4817b4410a4e57f94ce9" ma:taxonomyFieldName="Fund_x0020_IDB" ma:displayName="Fund IDB" ma:default="" ma:fieldId="{6555d381-4edf-4817-b441-0a4e57f94ce9}" ma:taxonomyMulti="true" ma:sspId="cf0be0ad-272c-4e7f-a157-3f0abda6cde5" ma:termSetId="932037b2-42e9-4373-86b7-1f7fc55d6c47" ma:anchorId="00000000-0000-0000-0000-000000000000" ma:open="false" ma:isKeyword="false">
      <xsd:complexType>
        <xsd:sequence>
          <xsd:element ref="pc:Terms" minOccurs="0" maxOccurs="1"/>
        </xsd:sequence>
      </xsd:complexType>
    </xsd:element>
    <xsd:element name="e559ffcc31d34167856647188be35015" ma:index="26" nillable="true" ma:taxonomy="true" ma:internalName="e559ffcc31d34167856647188be35015" ma:taxonomyFieldName="Sector_x0020_IDB" ma:displayName="Sector IDB" ma:default="" ma:fieldId="{e559ffcc-31d3-4167-8566-47188be35015}" ma:taxonomyMulti="true" ma:sspId="cf0be0ad-272c-4e7f-a157-3f0abda6cde5" ma:termSetId="2d74a730-652b-4815-b74c-000791e0ddfc" ma:anchorId="00000000-0000-0000-0000-000000000000" ma:open="true" ma:isKeyword="false">
      <xsd:complexType>
        <xsd:sequence>
          <xsd:element ref="pc:Terms" minOccurs="0" maxOccurs="1"/>
        </xsd:sequence>
      </xsd:complexType>
    </xsd:element>
    <xsd:element name="c456731dbc904a5fb605ec556c33e883" ma:index="28" nillable="true" ma:taxonomy="true" ma:internalName="c456731dbc904a5fb605ec556c33e883" ma:taxonomyFieldName="Sub_x002d_Sector" ma:displayName="Sub-Sector" ma:default="" ma:fieldId="{c456731d-bc90-4a5f-b605-ec556c33e883}" ma:sspId="cf0be0ad-272c-4e7f-a157-3f0abda6cde5" ma:termSetId="b6d60bd7-2da3-4fd7-a377-d114adc2f2db"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j8b96605ee2f4c4e988849e658583fee" ma:index="33" nillable="true" ma:taxonomy="true" ma:internalName="j8b96605ee2f4c4e988849e658583fee" ma:taxonomyFieldName="Country" ma:displayName="Country" ma:default="" ma:fieldId="{38b96605-ee2f-4c4e-9888-49e658583fee}" ma:taxonomyMulti="true" ma:sspId="cf0be0ad-272c-4e7f-a157-3f0abda6cde5" ma:termSetId="2a7cd356-0181-422a-926d-b928cc73465d" ma:anchorId="00000000-0000-0000-0000-000000000000" ma:open="false" ma:isKeyword="false">
      <xsd:complexType>
        <xsd:sequence>
          <xsd:element ref="pc:Terms" minOccurs="0" maxOccurs="1"/>
        </xsd:sequence>
      </xsd:complexType>
    </xsd:element>
    <xsd:element name="Operation_x0020_Type" ma:index="35" nillable="true" ma:displayName="Operation Type" ma:internalName="Operation_x0020_Type">
      <xsd:simpleType>
        <xsd:restriction base="dms:Text">
          <xsd:maxLength value="255"/>
        </xsd:restriction>
      </xsd:simpleType>
    </xsd:element>
    <xsd:element name="Package_x0020_Code" ma:index="36" nillable="true" ma:displayName="Package Code" ma:internalName="Package_x0020_Code">
      <xsd:simpleType>
        <xsd:restriction base="dms:Text">
          <xsd:maxLength value="255"/>
        </xsd:restriction>
      </xsd:simpleType>
    </xsd:element>
    <xsd:element name="Phase" ma:index="37" nillable="true" ma:displayName="Phase" ma:internalName="Phase">
      <xsd:simpleType>
        <xsd:restriction base="dms:Text">
          <xsd:maxLength value="255"/>
        </xsd:restriction>
      </xsd:simpleType>
    </xsd:element>
    <xsd:element name="Business_x0020_Area" ma:index="38" nillable="true" ma:displayName="Business Area" ma:internalName="Business_x0020_Area">
      <xsd:simpleType>
        <xsd:restriction base="dms:Text">
          <xsd:maxLength value="255"/>
        </xsd:restriction>
      </xsd:simpleType>
    </xsd:element>
    <xsd:element name="Key_x0020_Document" ma:index="39" nillable="true" ma:displayName="Key Document" ma:default="0" ma:internalName="Key_x0020_Document">
      <xsd:simpleType>
        <xsd:restriction base="dms:Boolean"/>
      </xsd:simpleType>
    </xsd:element>
    <xsd:element name="Project_x0020_Document_x0020_Type" ma:index="40" nillable="true" ma:displayName="Project Document Type" ma:internalName="Project_x0020_Document_x0020_Type">
      <xsd:simpleType>
        <xsd:restriction base="dms:Text">
          <xsd:maxLength value="255"/>
        </xsd:restriction>
      </xsd:simpleType>
    </xsd:element>
    <xsd:element name="Abstract" ma:index="41" nillable="true" ma:displayName="Abstract" ma:internalName="Abstract">
      <xsd:simpleType>
        <xsd:restriction base="dms:Note">
          <xsd:maxLength value="255"/>
        </xsd:restriction>
      </xsd:simpleType>
    </xsd:element>
    <xsd:element name="Migration_x0020_Info" ma:index="42" nillable="true" ma:displayName="Migration Info" ma:internalName="Migration_x0020_Info">
      <xsd:simpleType>
        <xsd:restriction base="dms:Note"/>
      </xsd:simpleType>
    </xsd:element>
    <xsd:element name="SISCOR_x0020_Number" ma:index="43" nillable="true" ma:displayName="SISCOR Number" ma:internalName="SISCOR_x0020_Number">
      <xsd:simpleType>
        <xsd:restriction base="dms:Text">
          <xsd:maxLength value="255"/>
        </xsd:restriction>
      </xsd:simpleType>
    </xsd:element>
    <xsd:element name="IDBDocs_x0020_Number" ma:index="44" nillable="true" ma:displayName="IDBDocs Number" ma:description="Brought over as part of Migration" ma:internalName="IDBDocs_x0020_Number">
      <xsd:simpleType>
        <xsd:restriction base="dms:Text">
          <xsd:maxLength value="255"/>
        </xsd:restriction>
      </xsd:simpleType>
    </xsd:element>
    <xsd:element name="Editor1" ma:index="45" nillable="true" ma:displayName="Editor" ma:internalName="Editor1">
      <xsd:simpleType>
        <xsd:restriction base="dms:Text">
          <xsd:maxLength value="255"/>
        </xsd:restriction>
      </xsd:simpleType>
    </xsd:element>
    <xsd:element name="Issue_x0020_Date" ma:index="46" nillable="true" ma:displayName="Issue Date" ma:format="DateOnly" ma:internalName="Issue_x0020_Date">
      <xsd:simpleType>
        <xsd:restriction base="dms:DateTime"/>
      </xsd:simpleType>
    </xsd:element>
    <xsd:element name="Publishing_x0020_House" ma:index="47" nillable="true" ma:displayName="Publishing House" ma:internalName="Publishing_x0020_House">
      <xsd:simpleType>
        <xsd:restriction base="dms:Text">
          <xsd:maxLength value="255"/>
        </xsd:restriction>
      </xsd:simpleType>
    </xsd:element>
    <xsd:element name="KP_x0020_Topics" ma:index="48" nillable="true" ma:displayName="KP Topics" ma:internalName="KP_x0020_Topics">
      <xsd:simpleType>
        <xsd:restriction base="dms:Text">
          <xsd:maxLength value="255"/>
        </xsd:restriction>
      </xsd:simpleType>
    </xsd:element>
    <xsd:element name="Region" ma:index="49" nillable="true" ma:displayName="Region" ma:internalName="Region">
      <xsd:simpleType>
        <xsd:restriction base="dms:Text">
          <xsd:maxLength value="255"/>
        </xsd:restriction>
      </xsd:simpleType>
    </xsd:element>
    <xsd:element name="Publication_x0020_Type" ma:index="50" nillable="true" ma:displayName="Publication Type" ma:internalName="Publication_x0020_Type">
      <xsd:simpleType>
        <xsd:restriction base="dms:Text">
          <xsd:maxLength value="255"/>
        </xsd:restriction>
      </xsd:simpleType>
    </xsd:element>
    <xsd:element name="Fiscal_x0020_Year_x0020_IDB" ma:index="51" nillable="true" ma:displayName="Fiscal Year IDB" ma:default="=TEXT(TODAY(),&quot;yyyy&quot;)" ma:internalName="Fiscal_x0020_Year_x0020_IDB">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oject_x0020_Document_x0020_Type xmlns="9c571b2f-e523-4ab2-ba2e-09e151a03ef4" xsi:nil="true"/>
    <Abstract xmlns="9c571b2f-e523-4ab2-ba2e-09e151a03ef4" xsi:nil="true"/>
    <Disclosure_x0020_Activity xmlns="9c571b2f-e523-4ab2-ba2e-09e151a03ef4">Loan Proposal</Disclosure_x0020_Activity>
    <j8b96605ee2f4c4e988849e658583fee xmlns="9c571b2f-e523-4ab2-ba2e-09e151a03ef4">
      <Terms xmlns="http://schemas.microsoft.com/office/infopath/2007/PartnerControls"/>
    </j8b96605ee2f4c4e988849e658583fee>
    <Key_x0020_Document xmlns="9c571b2f-e523-4ab2-ba2e-09e151a03ef4">false</Key_x0020_Document>
    <Division_x0020_or_x0020_Unit xmlns="9c571b2f-e523-4ab2-ba2e-09e151a03ef4">SCL/GDI</Division_x0020_or_x0020_Unit>
    <Other_x0020_Author xmlns="9c571b2f-e523-4ab2-ba2e-09e151a03ef4" xsi:nil="true"/>
    <Region xmlns="9c571b2f-e523-4ab2-ba2e-09e151a03ef4" xsi:nil="true"/>
    <IDBDocs_x0020_Number xmlns="9c571b2f-e523-4ab2-ba2e-09e151a03ef4">40489247</IDBDocs_x0020_Number>
    <Document_x0020_Author xmlns="9c571b2f-e523-4ab2-ba2e-09e151a03ef4">Hidalgo, Nidia</Document_x0020_Author>
    <Publication_x0020_Type xmlns="9c571b2f-e523-4ab2-ba2e-09e151a03ef4" xsi:nil="true"/>
    <Operation_x0020_Type xmlns="9c571b2f-e523-4ab2-ba2e-09e151a03ef4" xsi:nil="true"/>
    <TaxCatchAll xmlns="9c571b2f-e523-4ab2-ba2e-09e151a03ef4">
      <Value>5</Value>
      <Value>6</Value>
    </TaxCatchAll>
    <Fiscal_x0020_Year_x0020_IDB xmlns="9c571b2f-e523-4ab2-ba2e-09e151a03ef4">2016</Fiscal_x0020_Year_x0020_IDB>
    <Issue_x0020_Date xmlns="9c571b2f-e523-4ab2-ba2e-09e151a03ef4" xsi:nil="true"/>
    <m555d3814edf4817b4410a4e57f94ce9 xmlns="9c571b2f-e523-4ab2-ba2e-09e151a03ef4">
      <Terms xmlns="http://schemas.microsoft.com/office/infopath/2007/PartnerControls"/>
    </m555d3814edf4817b4410a4e57f94ce9>
    <Project_x0020_Number xmlns="9c571b2f-e523-4ab2-ba2e-09e151a03ef4">HO-L1117</Project_x0020_Number>
    <Migration_x0020_Info xmlns="9c571b2f-e523-4ab2-ba2e-09e151a03ef4">&lt;Data&gt;&lt;APPLICATION&gt;MS EXCEL&lt;/APPLICATION&gt;&lt;USER_STAGE&gt;Loan Proposal&lt;/USER_STAGE&gt;&lt;PD_OBJ_TYPE&gt;0&lt;/PD_OBJ_TYPE&gt;&lt;MAKERECORD&gt;N&lt;/MAKERECORD&gt;&lt;/Data&gt;</Migration_x0020_Info>
    <o5138a91267540169645e33d09c9ddc6 xmlns="9c571b2f-e523-4ab2-ba2e-09e151a03ef4">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a6dff32e-d477-44cd-a56b-85efe9e0a56c</TermId>
        </TermInfo>
      </Terms>
    </o5138a91267540169645e33d09c9ddc6>
    <Package_x0020_Code xmlns="9c571b2f-e523-4ab2-ba2e-09e151a03ef4" xsi:nil="true"/>
    <Approval_x0020_Number xmlns="9c571b2f-e523-4ab2-ba2e-09e151a03ef4" xsi:nil="true"/>
    <Access_x0020_to_x0020_Information_x00a0_Policy xmlns="9c571b2f-e523-4ab2-ba2e-09e151a03ef4">Public</Access_x0020_to_x0020_Information_x00a0_Policy>
    <Business_x0020_Area xmlns="9c571b2f-e523-4ab2-ba2e-09e151a03ef4" xsi:nil="true"/>
    <SISCOR_x0020_Number xmlns="9c571b2f-e523-4ab2-ba2e-09e151a03ef4" xsi:nil="true"/>
    <Webtopic xmlns="9c571b2f-e523-4ab2-ba2e-09e151a03ef4">DS-DSP</Webtopic>
    <Identifier xmlns="9c571b2f-e523-4ab2-ba2e-09e151a03ef4"> APPENDIX</Identifier>
    <Publishing_x0020_House xmlns="9c571b2f-e523-4ab2-ba2e-09e151a03ef4" xsi:nil="true"/>
    <Document_x0020_Language_x0020_IDB xmlns="9c571b2f-e523-4ab2-ba2e-09e151a03ef4">Spanish</Document_x0020_Language_x0020_IDB>
    <KP_x0020_Topics xmlns="9c571b2f-e523-4ab2-ba2e-09e151a03ef4" xsi:nil="true"/>
    <Phase xmlns="9c571b2f-e523-4ab2-ba2e-09e151a03ef4" xsi:nil="true"/>
    <fd0e48b6a66848a9885f717e5bbf40c4 xmlns="9c571b2f-e523-4ab2-ba2e-09e151a03ef4">
      <Terms xmlns="http://schemas.microsoft.com/office/infopath/2007/PartnerControls">
        <TermInfo xmlns="http://schemas.microsoft.com/office/infopath/2007/PartnerControls">
          <TermName xmlns="http://schemas.microsoft.com/office/infopath/2007/PartnerControls">IDBDocs</TermName>
          <TermId xmlns="http://schemas.microsoft.com/office/infopath/2007/PartnerControls">cca77002-e150-4b2d-ab1f-1d7a7cdcae16</TermId>
        </TermInfo>
      </Terms>
    </fd0e48b6a66848a9885f717e5bbf40c4>
    <e559ffcc31d34167856647188be35015 xmlns="9c571b2f-e523-4ab2-ba2e-09e151a03ef4">
      <Terms xmlns="http://schemas.microsoft.com/office/infopath/2007/PartnerControls"/>
    </e559ffcc31d34167856647188be35015>
    <c456731dbc904a5fb605ec556c33e883 xmlns="9c571b2f-e523-4ab2-ba2e-09e151a03ef4">
      <Terms xmlns="http://schemas.microsoft.com/office/infopath/2007/PartnerControls"/>
    </c456731dbc904a5fb605ec556c33e883>
    <Editor1 xmlns="9c571b2f-e523-4ab2-ba2e-09e151a03ef4" xsi:nil="true"/>
  </documentManagement>
</p:properties>
</file>

<file path=customXml/itemProps1.xml><?xml version="1.0" encoding="utf-8"?>
<ds:datastoreItem xmlns:ds="http://schemas.openxmlformats.org/officeDocument/2006/customXml" ds:itemID="{07930EFA-53D3-45C5-B584-4F35B4A2FAD0}"/>
</file>

<file path=customXml/itemProps2.xml><?xml version="1.0" encoding="utf-8"?>
<ds:datastoreItem xmlns:ds="http://schemas.openxmlformats.org/officeDocument/2006/customXml" ds:itemID="{992817EA-EF2F-4850-B9DE-382BA7FEB684}"/>
</file>

<file path=customXml/itemProps3.xml><?xml version="1.0" encoding="utf-8"?>
<ds:datastoreItem xmlns:ds="http://schemas.openxmlformats.org/officeDocument/2006/customXml" ds:itemID="{6CCED405-7AF5-4AD7-832E-10B886637C3F}"/>
</file>

<file path=customXml/itemProps4.xml><?xml version="1.0" encoding="utf-8"?>
<ds:datastoreItem xmlns:ds="http://schemas.openxmlformats.org/officeDocument/2006/customXml" ds:itemID="{138EBB58-9659-4FDF-8B5B-B7F003A28F23}"/>
</file>

<file path=customXml/itemProps5.xml><?xml version="1.0" encoding="utf-8"?>
<ds:datastoreItem xmlns:ds="http://schemas.openxmlformats.org/officeDocument/2006/customXml" ds:itemID="{0F31D976-FA48-407A-9743-2EA183758A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Resume Resultados</vt:lpstr>
      <vt:lpstr>Calculo</vt:lpstr>
      <vt:lpstr>Hoja1</vt:lpstr>
      <vt:lpstr>Presupuesto BID Total</vt:lpstr>
    </vt:vector>
  </TitlesOfParts>
  <Company>Inter-American Development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Propuesta de Préstamo_ Enlace Opcional_  Presupuesto Detallado  (HO-L1117)</dc:title>
  <dc:creator>Test</dc:creator>
  <cp:lastModifiedBy>Test</cp:lastModifiedBy>
  <cp:lastPrinted>2015-09-25T17:27:34Z</cp:lastPrinted>
  <dcterms:created xsi:type="dcterms:W3CDTF">2015-07-29T21:16:02Z</dcterms:created>
  <dcterms:modified xsi:type="dcterms:W3CDTF">2016-09-20T00:05:11Z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Sub_x002d_Sector">
    <vt:lpwstr/>
  </property>
  <property fmtid="{D5CDD505-2E9C-101B-9397-08002B2CF9AE}" pid="4" name="ContentTypeId">
    <vt:lpwstr>0x01010046CF21643EE8D14686A648AA6DAD089200C04473CBF8C9F742AA9681E3B1D40C29</vt:lpwstr>
  </property>
  <property fmtid="{D5CDD505-2E9C-101B-9397-08002B2CF9AE}" pid="5" name="TaxKeywordTaxHTField">
    <vt:lpwstr/>
  </property>
  <property fmtid="{D5CDD505-2E9C-101B-9397-08002B2CF9AE}" pid="6" name="Sub-Sector">
    <vt:lpwstr/>
  </property>
  <property fmtid="{D5CDD505-2E9C-101B-9397-08002B2CF9AE}" pid="7" name="Series Operations IDB">
    <vt:lpwstr>5;#Unclassified|a6dff32e-d477-44cd-a56b-85efe9e0a56c</vt:lpwstr>
  </property>
  <property fmtid="{D5CDD505-2E9C-101B-9397-08002B2CF9AE}" pid="8" name="Country">
    <vt:lpwstr/>
  </property>
  <property fmtid="{D5CDD505-2E9C-101B-9397-08002B2CF9AE}" pid="9" name="Fund IDB">
    <vt:lpwstr/>
  </property>
  <property fmtid="{D5CDD505-2E9C-101B-9397-08002B2CF9AE}" pid="10" name="Series_x0020_Operations_x0020_IDB">
    <vt:lpwstr>5;#Unclassified|a6dff32e-d477-44cd-a56b-85efe9e0a56c</vt:lpwstr>
  </property>
  <property fmtid="{D5CDD505-2E9C-101B-9397-08002B2CF9AE}" pid="11" name="To:">
    <vt:lpwstr/>
  </property>
  <property fmtid="{D5CDD505-2E9C-101B-9397-08002B2CF9AE}" pid="12" name="From:">
    <vt:lpwstr/>
  </property>
  <property fmtid="{D5CDD505-2E9C-101B-9397-08002B2CF9AE}" pid="13" name="Sector IDB">
    <vt:lpwstr/>
  </property>
  <property fmtid="{D5CDD505-2E9C-101B-9397-08002B2CF9AE}" pid="14" name="Function Operations IDB">
    <vt:lpwstr>6;#IDBDocs|cca77002-e150-4b2d-ab1f-1d7a7cdcae16</vt:lpwstr>
  </property>
</Properties>
</file>