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290" windowWidth="13020" windowHeight="3855"/>
  </bookViews>
  <sheets>
    <sheet name="Sheet2" sheetId="2" r:id="rId1"/>
    <sheet name="Sheet3" sheetId="3" r:id="rId2"/>
  </sheets>
  <definedNames>
    <definedName name="_MailAutoSig" localSheetId="0">Sheet2!#REF!</definedName>
  </definedNames>
  <calcPr calcId="145621"/>
</workbook>
</file>

<file path=xl/calcChain.xml><?xml version="1.0" encoding="utf-8"?>
<calcChain xmlns="http://schemas.openxmlformats.org/spreadsheetml/2006/main">
  <c r="F31" i="2" l="1"/>
  <c r="S18" i="2" l="1"/>
  <c r="Q18" i="2"/>
  <c r="Q31" i="2" s="1"/>
  <c r="W29" i="2"/>
  <c r="O29" i="2"/>
  <c r="P29" i="2" s="1"/>
  <c r="K31" i="2"/>
  <c r="L31" i="2"/>
  <c r="M31" i="2"/>
  <c r="N31" i="2"/>
  <c r="S16" i="2"/>
  <c r="S19" i="2"/>
  <c r="S20" i="2"/>
  <c r="S24" i="2"/>
  <c r="O30" i="2"/>
  <c r="P30" i="2" s="1"/>
  <c r="W27" i="2"/>
  <c r="W34" i="2"/>
  <c r="W4" i="2"/>
  <c r="W5" i="2"/>
  <c r="W6" i="2"/>
  <c r="W7" i="2"/>
  <c r="W8" i="2"/>
  <c r="W9" i="2"/>
  <c r="W10" i="2"/>
  <c r="W12" i="2"/>
  <c r="W13" i="2"/>
  <c r="W14" i="2"/>
  <c r="W15" i="2"/>
  <c r="W17" i="2"/>
  <c r="W28" i="2"/>
  <c r="O27" i="2"/>
  <c r="P27" i="2" s="1"/>
  <c r="S26" i="2"/>
  <c r="W26" i="2" s="1"/>
  <c r="S25" i="2"/>
  <c r="J25" i="2" s="1"/>
  <c r="J26" i="2" l="1"/>
  <c r="O26" i="2" s="1"/>
  <c r="P26" i="2" s="1"/>
  <c r="W30" i="2"/>
  <c r="W25" i="2"/>
  <c r="O25" i="2"/>
  <c r="P25" i="2" s="1"/>
  <c r="J31" i="2" l="1"/>
  <c r="R31" i="2" s="1"/>
  <c r="R16" i="2"/>
  <c r="R18" i="2" l="1"/>
  <c r="O5" i="2" l="1"/>
  <c r="P5" i="2" s="1"/>
  <c r="O6" i="2"/>
  <c r="P6" i="2" s="1"/>
  <c r="O7" i="2"/>
  <c r="P7" i="2" s="1"/>
  <c r="O8" i="2"/>
  <c r="P8" i="2" s="1"/>
  <c r="O9" i="2"/>
  <c r="P9" i="2" s="1"/>
  <c r="O10" i="2"/>
  <c r="P10" i="2" s="1"/>
  <c r="O11" i="2"/>
  <c r="O12" i="2"/>
  <c r="P12" i="2" s="1"/>
  <c r="O13" i="2"/>
  <c r="P13" i="2" s="1"/>
  <c r="O14" i="2"/>
  <c r="P14" i="2" s="1"/>
  <c r="O15" i="2"/>
  <c r="P15" i="2" s="1"/>
  <c r="O16" i="2"/>
  <c r="O17" i="2"/>
  <c r="P17" i="2" s="1"/>
  <c r="O18" i="2"/>
  <c r="O19" i="2"/>
  <c r="O20" i="2"/>
  <c r="O21" i="2"/>
  <c r="O22" i="2"/>
  <c r="O23" i="2"/>
  <c r="O24" i="2"/>
  <c r="O4" i="2"/>
  <c r="P4" i="2" l="1"/>
  <c r="P24" i="2"/>
  <c r="P22" i="2"/>
  <c r="P20" i="2"/>
  <c r="P18" i="2"/>
  <c r="P16" i="2"/>
  <c r="P23" i="2"/>
  <c r="P21" i="2"/>
  <c r="P19" i="2"/>
  <c r="P11" i="2"/>
  <c r="W19" i="2" l="1"/>
  <c r="W23" i="2"/>
  <c r="W18" i="2"/>
  <c r="W22" i="2"/>
  <c r="W21" i="2"/>
  <c r="W16" i="2"/>
  <c r="W20" i="2"/>
  <c r="W24" i="2"/>
  <c r="W11" i="2" l="1"/>
  <c r="W31" i="2" s="1"/>
  <c r="O28" i="2"/>
  <c r="O31" i="2" s="1"/>
  <c r="W32" i="2" l="1"/>
  <c r="P28" i="2"/>
  <c r="P31" i="2" s="1"/>
</calcChain>
</file>

<file path=xl/sharedStrings.xml><?xml version="1.0" encoding="utf-8"?>
<sst xmlns="http://schemas.openxmlformats.org/spreadsheetml/2006/main" count="163" uniqueCount="89">
  <si>
    <t>N°</t>
  </si>
  <si>
    <t>LONGITUD (km)</t>
  </si>
  <si>
    <t>IMD</t>
  </si>
  <si>
    <t xml:space="preserve">Afirmado Estabilizado </t>
  </si>
  <si>
    <t>Proyecto de Rehabilitación y Mejoramiento del Camino Vecinal Emp Hv-103 (Paucarbamba) – Emp. Hv-103 (Pachamarca), Distrito Paucarbamba,  Provincia Churcampa, Región Huancavelica.</t>
  </si>
  <si>
    <t>Proyecto de Rehabilitación y Mejoramiento del Camino Vecinal PE-3S (Paccalle) – Emp. R03 – (Paucarbambilla) – Emp. R34 (Arma), Distrito El Carmen, Provincia de Churcampa, Región Huancavelica</t>
  </si>
  <si>
    <t>Proyecto de Rehabilitación y Mejoramiento del Camino Vecinal EMP. CU 116 – Pampacasa, Distrito de Paucartambo, Provincia de Paucartambo, Región Cusco</t>
  </si>
  <si>
    <t>Afirmado Estabilizado 15 km y Afirmado 21 km</t>
  </si>
  <si>
    <t xml:space="preserve">Proyecto de Rehabilitación y Mejoramiento del Camino Vecinal  EMP. R16 – Inkacancha, Distrito de Colquepata, Provincia de Paucartambo, Región Cusco. </t>
  </si>
  <si>
    <t>Afirmado Estabilizado</t>
  </si>
  <si>
    <t>Proyecto de Mejoramiento y Rehabilitación del Camino Vecinal Hv-101 Repartición Surcubamba (Caymo) – Huachocolpa, Distritos de Surcubamba y Huachocolpa, Provincia de Tayacaja, Región de Huancavelica</t>
  </si>
  <si>
    <t>Afirmado Estabilizado 7 km y Afirmado 14.26 km</t>
  </si>
  <si>
    <t>Proyecto de Rehabilitación y Mejoramiento del camino vecinal­ Ichipia - Televan, distrito de Challabamba, provincia de Paucartambo, Región Cusco</t>
  </si>
  <si>
    <t>Proyecto de Rehabilitación y Mejoramiento del Camino Vecinal Emp. CU-126 (Sector Achupani) – Emp. CU-785 (Kayno), Distritos de Quehue, Yanahoca y Livitaca, Provincia de Canas y Chumbivilcas, Región Cusco</t>
  </si>
  <si>
    <t>Proyecto de Rehabilitación y Mejoramiento del Camino Vecinal Chancahuasi- Chocoro – Antacancha - Cochamarca, distrito de Chupamarca, Castrovirreyna, Huancavelica</t>
  </si>
  <si>
    <t>Proyecto de Rehabilitación y Mejoramiento del Camino Vecinal HV-100 (Acraquia) - Villa Libertad - Tupac  Amaru - Eseranza - Florida - Lanza (EMP. PE-38), Distriro de Acraquia, Tayacaja, Huancavelica</t>
  </si>
  <si>
    <t>Afirmado Estabilizado 20 k) y Afirmado 11.51 km</t>
  </si>
  <si>
    <t>CAMINO VECINAL</t>
  </si>
  <si>
    <t>Nivel de Intervención</t>
  </si>
  <si>
    <t>VAN                                     (TSD 9%,Soles)</t>
  </si>
  <si>
    <t>VAN                            (TSD 12%, Soles)</t>
  </si>
  <si>
    <t>Afirmado</t>
  </si>
  <si>
    <t>Afirmado con recubrimiento Asfáltico</t>
  </si>
  <si>
    <t>Afirmado Estabilizado 8.42 km y  Lastrado en 153.08 km</t>
  </si>
  <si>
    <t>INVERSION  km                  (soles)</t>
  </si>
  <si>
    <t>TIR                     (%)</t>
  </si>
  <si>
    <t>Provincia</t>
  </si>
  <si>
    <t>Departamento</t>
  </si>
  <si>
    <t>Estado o situacion del proyecto</t>
  </si>
  <si>
    <t>INVERSION  OBRAS           TOTAL      (Dolares)</t>
  </si>
  <si>
    <t>INVERSION SUPERVISION         TOTAL      (Dolares)</t>
  </si>
  <si>
    <t>INVERSION EXP. TECN (soles)</t>
  </si>
  <si>
    <t>INVERSION SUPERVISION  (soles)</t>
  </si>
  <si>
    <t>INVERSION PACRI</t>
  </si>
  <si>
    <t>INVERSION ESTUDIO FACTIBILIDA</t>
  </si>
  <si>
    <t>Huamanga</t>
  </si>
  <si>
    <t>Ayacucho</t>
  </si>
  <si>
    <t>Churcampa</t>
  </si>
  <si>
    <t>Huancavelica</t>
  </si>
  <si>
    <t>Paucartambo</t>
  </si>
  <si>
    <t>Cusco</t>
  </si>
  <si>
    <t>Tayacaja</t>
  </si>
  <si>
    <t>Canas y Chumbivilcas</t>
  </si>
  <si>
    <t>Castrovirreyna</t>
  </si>
  <si>
    <t>Andahuaylas</t>
  </si>
  <si>
    <t>Apurimac</t>
  </si>
  <si>
    <t>Piura</t>
  </si>
  <si>
    <t>Oxapampa</t>
  </si>
  <si>
    <t>Pasco</t>
  </si>
  <si>
    <t>La Mar</t>
  </si>
  <si>
    <t>Huancayo y Satipo</t>
  </si>
  <si>
    <t>Junin</t>
  </si>
  <si>
    <t>Sullana</t>
  </si>
  <si>
    <t>Estudio definitivo</t>
  </si>
  <si>
    <t>Perfil</t>
  </si>
  <si>
    <t>Huancabamba</t>
  </si>
  <si>
    <t>INVERSION TOTAL (soles)</t>
  </si>
  <si>
    <t>INVERSION OBRA</t>
  </si>
  <si>
    <t>Arequipa</t>
  </si>
  <si>
    <t>Uñon</t>
  </si>
  <si>
    <t>Morropón y Huancabamba</t>
  </si>
  <si>
    <t>Piura / Sullana</t>
  </si>
  <si>
    <t>No hay</t>
  </si>
  <si>
    <t>IDM Vias p/aleatorizar</t>
  </si>
  <si>
    <t>INVERSION TOTAL</t>
  </si>
  <si>
    <t>Huanuco</t>
  </si>
  <si>
    <t>Pachitea</t>
  </si>
  <si>
    <t>30% (405 Millones)</t>
  </si>
  <si>
    <t>USD</t>
  </si>
  <si>
    <t>Diseños basicos de Ingenieria y ambientales de la muestra de caminos de Inclusión Social</t>
  </si>
  <si>
    <t>enlace IDBDocs</t>
  </si>
  <si>
    <t>Proyecto de Rehabilitación y Mejoramiento del Camino Vecinal Pte. Angasmayo – Millpo,  Dv. Huariperja – Huariperja, ubicado en el Distrito de Vinchos, Provincia de Huamanga, Región Ayacucho.</t>
  </si>
  <si>
    <t>Proyecto de Rehabilitación y Mejoramiento del Camino Vecinal Vinchos-Paccha - Andabamba, Distrito de Vinchos, Provincia de Huamanga, Región Ayacucho.</t>
  </si>
  <si>
    <t>Proyecto de Rehabilitación y Mejoramiento del Camino Vecinal EMP. PE-3SD (CHONTA) – R05 – UCHUY CRUZ – EMP HV-103,  Distrito de Paucarbamba, Provincia de Churcampa, Región Huancavelica.</t>
  </si>
  <si>
    <t xml:space="preserve">Proyecto de Rehabilitación y Mejoramiento del Camino Vecinal EMP. R2 – Pucara, Distrito de Paucartambo, Provincia de Paucartambo, Región Cusco </t>
  </si>
  <si>
    <t>Proyecto de  Mejoramiento del camino vecinal Pacobamba – Huironay – Ccerabamba – Abra Cusqueña del distrito de Pacobamba, provincia Andahuaylas, Región Apurimac</t>
  </si>
  <si>
    <t>Proyecto de Mejoramiento de la carretera Alto Chira – Las Lomas, Tramo: Chilacos – Las Lomas, distritos de las Lomas y Lancones, Región Piura</t>
  </si>
  <si>
    <t>Proyecto de Rehabilitación del camino vecinal Emp. PE 5N  Rio Pisco – Alto Churumazu, distrito de Oxapampa, provincia de Oxapampa , Región Pasco</t>
  </si>
  <si>
    <t>Proyecto de Rehabilitación y Mejoramiento de la carretera Dv. R2  Salitral – Bigote – Tunal – La Quinua - Sapalache – Huancabamba tramo IV: Dv. Sapalache – Huancabamba, Región Piura</t>
  </si>
  <si>
    <t>Proyecto de Rehabilitación y Mejoramiento del camino vecinal Emp. R27 (Uscamarca) – Chusa – Mandurpugio – Chacllabamba – Pachamachay, distrito de Challabamba, provincia de Paucartambo, Región Cusco</t>
  </si>
  <si>
    <t>Proyecto de Rehabilitación y Mejoramiento del camino vecinal Chuchin – Esccana - Rumi Rumi – Huinche - Moyorcco, distrito de Chilcas, provincia  La Mar, Región Ayacucho</t>
  </si>
  <si>
    <t>Proyecto de Mejoramiento y creación del camino vecinal Santo Domingo de Acobamba – Mayne (Villa Pangoa), distritos de Santo Domingo de Acobamba y Pangoa, Huancayo y Satipo, Región Junín</t>
  </si>
  <si>
    <t>Proyecto de Rehabilitación del camino vecinal PI 523 desde empalme con PI 521 (Leones) – Pilares,  distrito de Lancones, provincia de Sullana, Región Piura</t>
  </si>
  <si>
    <t>Proyecto de Mejoramiento de la carretera</t>
  </si>
  <si>
    <t>vecinal Capiza - Uñon, distrito de Uñon, provincia de Castilla,  Región Arequipa</t>
  </si>
  <si>
    <t xml:space="preserve">Proyecto de  Rehabilitación y Mejoramiento de la carretera Dv. R2A - Salitral - Bigote - Dv. Tunal - La Quinua - Dv. Sapalache - Huancabamba, Tramo III: Dv. Tunal - La Quinua - Huamani - Dv. Sapalache, Región Piura </t>
  </si>
  <si>
    <t>Proyecto de Rehabilitación y Mejoramiento del Camino Vecinal: Emp. PE – 3S (Villena) – Cosme – Cotay – Llacua – Antacalla – Socos – HV – 103 (La Victoria) – Departamento de Huancavelica</t>
  </si>
  <si>
    <t>Proyecto de Rehabilitación y Mejoramiento del camino vecinal Emp. PE3SD (Ccarapata) – Locroja – San Pedro – Maracayllo – Emp. RO3 (Ccasipata), Provincia de Churcampa, Región Huancavelica</t>
  </si>
  <si>
    <t>Proyecto de Rehabilitacion, Mejoramiento del camino vecinal de Pinquiray - Raco - Willca distrito de Umari, provincia de Pachitea, Región Huánuco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</si>
</sst>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(* #,##0.0_);_(* \(#,##0.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center"/>
    </xf>
    <xf numFmtId="43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43" fontId="0" fillId="0" borderId="0" xfId="1" applyNumberFormat="1" applyFont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vertical="center"/>
    </xf>
    <xf numFmtId="43" fontId="0" fillId="0" borderId="0" xfId="1" applyFont="1"/>
    <xf numFmtId="43" fontId="0" fillId="0" borderId="0" xfId="0" applyNumberFormat="1"/>
    <xf numFmtId="43" fontId="3" fillId="0" borderId="0" xfId="0" applyNumberFormat="1" applyFont="1" applyAlignment="1">
      <alignment vertical="center"/>
    </xf>
    <xf numFmtId="4" fontId="3" fillId="0" borderId="0" xfId="0" applyNumberFormat="1" applyFont="1"/>
    <xf numFmtId="165" fontId="0" fillId="0" borderId="0" xfId="0" applyNumberFormat="1"/>
    <xf numFmtId="16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3" fontId="0" fillId="0" borderId="0" xfId="1" applyFont="1" applyAlignment="1">
      <alignment horizontal="right" vertical="center"/>
    </xf>
    <xf numFmtId="43" fontId="0" fillId="0" borderId="0" xfId="0" applyNumberFormat="1" applyAlignment="1">
      <alignment horizontal="center"/>
    </xf>
    <xf numFmtId="43" fontId="0" fillId="0" borderId="0" xfId="1" applyFont="1" applyAlignment="1">
      <alignment horizontal="center"/>
    </xf>
    <xf numFmtId="0" fontId="5" fillId="0" borderId="0" xfId="2" applyFill="1" applyAlignment="1">
      <alignment horizontal="center" vertical="center" wrapText="1"/>
    </xf>
    <xf numFmtId="0" fontId="5" fillId="0" borderId="0" xfId="2" applyAlignment="1">
      <alignment horizontal="center" vertical="center" wrapText="1"/>
    </xf>
    <xf numFmtId="0" fontId="5" fillId="0" borderId="0" xfId="2" applyAlignment="1">
      <alignment horizontal="center" vertical="center"/>
    </xf>
    <xf numFmtId="166" fontId="0" fillId="2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numFmt numFmtId="166" formatCode="_(* #,##0.0_);_(* \(#,##0.0\);_(* &quot;-&quot;??_);_(@_)"/>
      <alignment horizontal="right" vertical="center" textRotation="0" wrapText="0" indent="0" justifyLastLine="0" shrinkToFit="0" readingOrder="0"/>
    </dxf>
    <dxf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numFmt numFmtId="164" formatCode="_(* #,##0_);_(* \(#,##0\);_(* &quot;-&quot;??_);_(@_)"/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numFmt numFmtId="35" formatCode="_(* #,##0.00_);_(* \(#,##0.00\);_(* &quot;-&quot;??_);_(@_)"/>
      <alignment horizontal="center" vertical="center" textRotation="0" indent="0" justifyLastLine="0" shrinkToFit="0" readingOrder="0"/>
    </dxf>
    <dxf>
      <numFmt numFmtId="35" formatCode="_(* #,##0.00_);_(* \(#,##0.00\);_(* &quot;-&quot;??_);_(@_)"/>
      <alignment horizontal="center" vertical="center" textRotation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14" formatCode="0.00%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font>
        <color rgb="FF00B050"/>
      </font>
      <numFmt numFmtId="4" formatCode="#,##0.00"/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textRotation="0" indent="0" justifyLastLine="0" shrinkToFit="0" readingOrder="0"/>
    </dxf>
    <dxf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id="1" name="Table1" displayName="Table1" ref="A3:W31" totalsRowCount="1" headerRowDxfId="47" dataDxfId="46">
  <autoFilter ref="A3:W30"/>
  <sortState ref="A4:W30">
    <sortCondition ref="A3:A30"/>
  </sortState>
  <tableColumns count="23">
    <tableColumn id="1" name="N°" dataDxfId="45" totalsRowDxfId="22"/>
    <tableColumn id="2" name="CAMINO VECINAL" dataDxfId="44" totalsRowDxfId="21"/>
    <tableColumn id="22" name="enlace IDBDocs" dataDxfId="43" totalsRowDxfId="20"/>
    <tableColumn id="3" name="Provincia" dataDxfId="42" totalsRowDxfId="19"/>
    <tableColumn id="4" name="Departamento" dataDxfId="41" totalsRowDxfId="18"/>
    <tableColumn id="5" name="LONGITUD (km)" totalsRowFunction="custom" dataDxfId="40" totalsRowDxfId="17" dataCellStyle="Comma">
      <totalsRowFormula>SUM(F4:F30)</totalsRowFormula>
    </tableColumn>
    <tableColumn id="6" name="IMD" dataDxfId="39" totalsRowDxfId="16"/>
    <tableColumn id="7" name="Estado o situacion del proyecto" dataDxfId="38" totalsRowDxfId="15"/>
    <tableColumn id="8" name="Nivel de Intervención" dataDxfId="37" totalsRowDxfId="14"/>
    <tableColumn id="9" name="INVERSION TOTAL (soles)" totalsRowFunction="custom" dataDxfId="36" totalsRowDxfId="13">
      <totalsRowFormula>SUM(J4:J30)</totalsRowFormula>
    </tableColumn>
    <tableColumn id="10" name="INVERSION  km                  (soles)" totalsRowFunction="custom" dataDxfId="35" totalsRowDxfId="12">
      <totalsRowFormula>SUM(K4:K30)</totalsRowFormula>
    </tableColumn>
    <tableColumn id="11" name="VAN                                     (TSD 9%,Soles)" totalsRowFunction="custom" dataDxfId="34" totalsRowDxfId="11">
      <totalsRowFormula>SUM(L4:L30)</totalsRowFormula>
    </tableColumn>
    <tableColumn id="12" name="VAN                            (TSD 12%, Soles)" totalsRowFunction="custom" dataDxfId="33" totalsRowDxfId="10">
      <totalsRowFormula>SUM(M4:M30)</totalsRowFormula>
    </tableColumn>
    <tableColumn id="13" name="TIR                     (%)" totalsRowFunction="custom" dataDxfId="32" totalsRowDxfId="9">
      <totalsRowFormula>SUM(N4:N30)</totalsRowFormula>
    </tableColumn>
    <tableColumn id="14" name="INVERSION  OBRAS           TOTAL      (Dolares)" totalsRowFunction="custom" dataDxfId="31" totalsRowDxfId="8">
      <calculatedColumnFormula>+J4/$O$2</calculatedColumnFormula>
      <totalsRowFormula>SUM(O4:O30)</totalsRowFormula>
    </tableColumn>
    <tableColumn id="15" name="INVERSION SUPERVISION         TOTAL      (Dolares)" totalsRowFunction="custom" dataDxfId="30" totalsRowDxfId="7">
      <calculatedColumnFormula>+O4*$P$2</calculatedColumnFormula>
      <totalsRowFormula>SUM(P4:P30)</totalsRowFormula>
    </tableColumn>
    <tableColumn id="20" name="INVERSION OBRA" totalsRowFunction="custom" dataDxfId="29" totalsRowDxfId="6">
      <totalsRowFormula>SUM(Q4:Q30)</totalsRowFormula>
    </tableColumn>
    <tableColumn id="16" name="INVERSION EXP. TECN (soles)" totalsRowFunction="custom" dataDxfId="28" totalsRowDxfId="5">
      <totalsRowFormula>+Table1[[#Totals],[INVERSION OBRA]]-Table1[[#Totals],[INVERSION TOTAL (soles)]]</totalsRowFormula>
    </tableColumn>
    <tableColumn id="17" name="INVERSION SUPERVISION  (soles)" dataDxfId="27" totalsRowDxfId="4">
      <calculatedColumnFormula>+Table1[[#This Row],[INVERSION SUPERVISION         TOTAL      (Dolares)]]*3.18</calculatedColumnFormula>
    </tableColumn>
    <tableColumn id="18" name="INVERSION PACRI" dataDxfId="26" totalsRowDxfId="3"/>
    <tableColumn id="19" name="INVERSION ESTUDIO FACTIBILIDA" dataDxfId="25" totalsRowDxfId="2"/>
    <tableColumn id="21" name="IDM Vias p/aleatorizar" dataDxfId="24" totalsRowDxfId="1"/>
    <tableColumn id="24" name="INVERSION TOTAL" totalsRowFunction="custom" dataDxfId="23" totalsRowDxfId="0" dataCellStyle="Comma">
      <calculatedColumnFormula>+Table1[[#This Row],[INVERSION OBRA]]+Table1[[#This Row],[INVERSION SUPERVISION  (soles)]]</calculatedColumnFormula>
      <totalsRowFormula>SUM(W4:W30)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pcdocs://IDBDOCS/39763793/1" TargetMode="External"/><Relationship Id="rId13" Type="http://schemas.openxmlformats.org/officeDocument/2006/relationships/hyperlink" Target="pcdocs://IDBDOCS/39769958/1" TargetMode="External"/><Relationship Id="rId18" Type="http://schemas.openxmlformats.org/officeDocument/2006/relationships/hyperlink" Target="pcdocs://IDBDOCS/39786978/1" TargetMode="External"/><Relationship Id="rId26" Type="http://schemas.openxmlformats.org/officeDocument/2006/relationships/hyperlink" Target="pcdocs://IDBDOCS/39787126/1" TargetMode="External"/><Relationship Id="rId3" Type="http://schemas.openxmlformats.org/officeDocument/2006/relationships/hyperlink" Target="pcdocs://IDBDOCS/39763655/1" TargetMode="External"/><Relationship Id="rId21" Type="http://schemas.openxmlformats.org/officeDocument/2006/relationships/hyperlink" Target="pcdocs://IDBDOCS/39787035/1" TargetMode="External"/><Relationship Id="rId7" Type="http://schemas.openxmlformats.org/officeDocument/2006/relationships/hyperlink" Target="pcdocs://IDBDOCS/39763784/1" TargetMode="External"/><Relationship Id="rId12" Type="http://schemas.openxmlformats.org/officeDocument/2006/relationships/hyperlink" Target="pcdocs://IDBDOCS/39764997/1" TargetMode="External"/><Relationship Id="rId17" Type="http://schemas.openxmlformats.org/officeDocument/2006/relationships/hyperlink" Target="pcdocs://IDBDOCS/39786971/1" TargetMode="External"/><Relationship Id="rId25" Type="http://schemas.openxmlformats.org/officeDocument/2006/relationships/hyperlink" Target="pcdocs://IDBDOCS/39787114/1" TargetMode="External"/><Relationship Id="rId2" Type="http://schemas.openxmlformats.org/officeDocument/2006/relationships/hyperlink" Target="pcdocs://IDBDOCS/39763641/1" TargetMode="External"/><Relationship Id="rId16" Type="http://schemas.openxmlformats.org/officeDocument/2006/relationships/hyperlink" Target="pcdocs://IDBDOCS/39786964/1" TargetMode="External"/><Relationship Id="rId20" Type="http://schemas.openxmlformats.org/officeDocument/2006/relationships/hyperlink" Target="pcdocs://IDBDOCS/39786996/1" TargetMode="External"/><Relationship Id="rId29" Type="http://schemas.openxmlformats.org/officeDocument/2006/relationships/table" Target="../tables/table1.xml"/><Relationship Id="rId1" Type="http://schemas.openxmlformats.org/officeDocument/2006/relationships/hyperlink" Target="pcdocs://IDBDOCS/39763549/1" TargetMode="External"/><Relationship Id="rId6" Type="http://schemas.openxmlformats.org/officeDocument/2006/relationships/hyperlink" Target="pcdocs://IDBDOCS/39763991/1" TargetMode="External"/><Relationship Id="rId11" Type="http://schemas.openxmlformats.org/officeDocument/2006/relationships/hyperlink" Target="pcdocs://IDBDOCS/39764968/1" TargetMode="External"/><Relationship Id="rId24" Type="http://schemas.openxmlformats.org/officeDocument/2006/relationships/hyperlink" Target="pcdocs://IDBDOCS/39787106/1" TargetMode="External"/><Relationship Id="rId5" Type="http://schemas.openxmlformats.org/officeDocument/2006/relationships/hyperlink" Target="pcdocs://IDBDOCS/39763678/1" TargetMode="External"/><Relationship Id="rId15" Type="http://schemas.openxmlformats.org/officeDocument/2006/relationships/hyperlink" Target="pcdocs://IDBDOCS/39786956/1" TargetMode="External"/><Relationship Id="rId23" Type="http://schemas.openxmlformats.org/officeDocument/2006/relationships/hyperlink" Target="pcdocs://IDBDOCS/39787082/1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pcdocs://IDBDOCS/39764935/1" TargetMode="External"/><Relationship Id="rId19" Type="http://schemas.openxmlformats.org/officeDocument/2006/relationships/hyperlink" Target="pcdocs://IDBDOCS/39786986/1" TargetMode="External"/><Relationship Id="rId4" Type="http://schemas.openxmlformats.org/officeDocument/2006/relationships/hyperlink" Target="pcdocs://IDBDOCS/39763668/1" TargetMode="External"/><Relationship Id="rId9" Type="http://schemas.openxmlformats.org/officeDocument/2006/relationships/hyperlink" Target="pcdocs://IDBDOCS/39764906/1" TargetMode="External"/><Relationship Id="rId14" Type="http://schemas.openxmlformats.org/officeDocument/2006/relationships/hyperlink" Target="pcdocs://IDBDOCS/39769918/1" TargetMode="External"/><Relationship Id="rId22" Type="http://schemas.openxmlformats.org/officeDocument/2006/relationships/hyperlink" Target="pcdocs://IDBDOCS/39787067/1" TargetMode="External"/><Relationship Id="rId27" Type="http://schemas.openxmlformats.org/officeDocument/2006/relationships/hyperlink" Target="pcdocs://IDBDOCS/39787144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tabSelected="1" topLeftCell="C1" zoomScale="80" zoomScaleNormal="80" workbookViewId="0">
      <selection activeCell="AC6" sqref="AC6"/>
    </sheetView>
  </sheetViews>
  <sheetFormatPr defaultRowHeight="15" x14ac:dyDescent="0.25"/>
  <cols>
    <col min="1" max="1" width="5.140625" customWidth="1"/>
    <col min="2" max="2" width="42.7109375" customWidth="1"/>
    <col min="3" max="3" width="28" customWidth="1"/>
    <col min="4" max="4" width="17.7109375" style="9" customWidth="1"/>
    <col min="5" max="5" width="29.85546875" style="9" bestFit="1" customWidth="1"/>
    <col min="6" max="6" width="14.28515625" customWidth="1"/>
    <col min="7" max="7" width="22.5703125" style="9" customWidth="1"/>
    <col min="8" max="8" width="16.28515625" style="6" hidden="1" customWidth="1"/>
    <col min="9" max="9" width="14.140625" hidden="1" customWidth="1"/>
    <col min="10" max="10" width="20.7109375" hidden="1" customWidth="1"/>
    <col min="11" max="11" width="13.5703125" hidden="1" customWidth="1"/>
    <col min="12" max="12" width="14.28515625" hidden="1" customWidth="1"/>
    <col min="13" max="13" width="16.28515625" hidden="1" customWidth="1"/>
    <col min="14" max="14" width="11.5703125" hidden="1" customWidth="1"/>
    <col min="15" max="15" width="13.5703125" hidden="1" customWidth="1"/>
    <col min="16" max="16" width="17.7109375" hidden="1" customWidth="1"/>
    <col min="17" max="17" width="21.7109375" customWidth="1"/>
    <col min="18" max="18" width="21.5703125" style="2" hidden="1" customWidth="1"/>
    <col min="19" max="19" width="18.5703125" style="11" customWidth="1"/>
    <col min="20" max="20" width="14.5703125" hidden="1" customWidth="1"/>
    <col min="21" max="21" width="17.140625" hidden="1" customWidth="1"/>
    <col min="22" max="22" width="17.140625" style="21" hidden="1" customWidth="1"/>
    <col min="23" max="23" width="20.7109375" customWidth="1"/>
    <col min="24" max="24" width="12.42578125" bestFit="1" customWidth="1"/>
  </cols>
  <sheetData>
    <row r="1" spans="1:23" ht="36" customHeight="1" x14ac:dyDescent="0.25">
      <c r="A1" s="39" t="s">
        <v>69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ht="36" customHeight="1" x14ac:dyDescent="0.25">
      <c r="O2">
        <v>3.18</v>
      </c>
      <c r="P2">
        <v>7.0000000000000007E-2</v>
      </c>
    </row>
    <row r="3" spans="1:23" ht="60" x14ac:dyDescent="0.25">
      <c r="A3" s="7" t="s">
        <v>0</v>
      </c>
      <c r="B3" s="7" t="s">
        <v>17</v>
      </c>
      <c r="C3" s="7" t="s">
        <v>70</v>
      </c>
      <c r="D3" s="7" t="s">
        <v>26</v>
      </c>
      <c r="E3" s="7" t="s">
        <v>27</v>
      </c>
      <c r="F3" s="7" t="s">
        <v>1</v>
      </c>
      <c r="G3" s="7" t="s">
        <v>2</v>
      </c>
      <c r="H3" s="7" t="s">
        <v>28</v>
      </c>
      <c r="I3" s="7" t="s">
        <v>18</v>
      </c>
      <c r="J3" s="7" t="s">
        <v>56</v>
      </c>
      <c r="K3" s="7" t="s">
        <v>24</v>
      </c>
      <c r="L3" s="7" t="s">
        <v>19</v>
      </c>
      <c r="M3" s="7" t="s">
        <v>20</v>
      </c>
      <c r="N3" s="7" t="s">
        <v>25</v>
      </c>
      <c r="O3" s="7" t="s">
        <v>29</v>
      </c>
      <c r="P3" s="7" t="s">
        <v>30</v>
      </c>
      <c r="Q3" s="7" t="s">
        <v>57</v>
      </c>
      <c r="R3" s="7" t="s">
        <v>31</v>
      </c>
      <c r="S3" s="7" t="s">
        <v>32</v>
      </c>
      <c r="T3" s="7" t="s">
        <v>33</v>
      </c>
      <c r="U3" s="7" t="s">
        <v>34</v>
      </c>
      <c r="V3" s="37" t="s">
        <v>63</v>
      </c>
      <c r="W3" s="7" t="s">
        <v>64</v>
      </c>
    </row>
    <row r="4" spans="1:23" ht="75" x14ac:dyDescent="0.25">
      <c r="A4" s="11">
        <v>1</v>
      </c>
      <c r="B4" s="38" t="s">
        <v>71</v>
      </c>
      <c r="C4" s="34">
        <v>39786956</v>
      </c>
      <c r="D4" s="6" t="s">
        <v>35</v>
      </c>
      <c r="E4" s="6" t="s">
        <v>36</v>
      </c>
      <c r="F4" s="12">
        <v>24.37</v>
      </c>
      <c r="G4" s="11">
        <v>10</v>
      </c>
      <c r="H4" s="6" t="s">
        <v>54</v>
      </c>
      <c r="I4" s="6" t="s">
        <v>3</v>
      </c>
      <c r="J4" s="24">
        <v>7504086.4400000004</v>
      </c>
      <c r="K4" s="25">
        <v>307923</v>
      </c>
      <c r="L4" s="25">
        <v>2290514</v>
      </c>
      <c r="M4" s="25">
        <v>1164263</v>
      </c>
      <c r="N4" s="26">
        <v>0.15989999999999999</v>
      </c>
      <c r="O4" s="25">
        <f t="shared" ref="O4:O24" si="0">+J4/$O$2</f>
        <v>2359775.610062893</v>
      </c>
      <c r="P4" s="25">
        <f t="shared" ref="P4:P30" si="1">+O4*$P$2</f>
        <v>165184.29270440253</v>
      </c>
      <c r="Q4" s="25">
        <v>6649735.6200000001</v>
      </c>
      <c r="R4" s="13">
        <v>322371.96999999997</v>
      </c>
      <c r="S4" s="13">
        <v>531978.85</v>
      </c>
      <c r="T4" s="14"/>
      <c r="U4" s="14"/>
      <c r="V4" s="27">
        <v>1</v>
      </c>
      <c r="W4" s="31">
        <f>+Table1[[#This Row],[INVERSION OBRA]]+Table1[[#This Row],[INVERSION SUPERVISION  (soles)]]</f>
        <v>7181714.4699999997</v>
      </c>
    </row>
    <row r="5" spans="1:23" ht="60" x14ac:dyDescent="0.25">
      <c r="A5" s="11">
        <v>2</v>
      </c>
      <c r="B5" s="23" t="s">
        <v>72</v>
      </c>
      <c r="C5" s="34">
        <v>39786964</v>
      </c>
      <c r="D5" s="6" t="s">
        <v>35</v>
      </c>
      <c r="E5" s="6" t="s">
        <v>36</v>
      </c>
      <c r="F5" s="12">
        <v>22.7</v>
      </c>
      <c r="G5" s="11">
        <v>22</v>
      </c>
      <c r="H5" s="6" t="s">
        <v>54</v>
      </c>
      <c r="I5" s="6" t="s">
        <v>3</v>
      </c>
      <c r="J5" s="24">
        <v>7975094.7599999998</v>
      </c>
      <c r="K5" s="25">
        <v>351388</v>
      </c>
      <c r="L5" s="25">
        <v>2371059</v>
      </c>
      <c r="M5" s="25">
        <v>1124036</v>
      </c>
      <c r="N5" s="26">
        <v>0.15429999999999999</v>
      </c>
      <c r="O5" s="25">
        <f t="shared" si="0"/>
        <v>2507891.4339622641</v>
      </c>
      <c r="P5" s="25">
        <f t="shared" si="1"/>
        <v>175552.40037735851</v>
      </c>
      <c r="Q5" s="25">
        <v>7090087.7400000002</v>
      </c>
      <c r="R5" s="13">
        <v>317800</v>
      </c>
      <c r="S5" s="14">
        <v>567207.02</v>
      </c>
      <c r="T5" s="14"/>
      <c r="U5" s="14"/>
      <c r="V5" s="27">
        <v>25</v>
      </c>
      <c r="W5" s="31">
        <f>+Table1[[#This Row],[INVERSION OBRA]]+Table1[[#This Row],[INVERSION SUPERVISION  (soles)]]</f>
        <v>7657294.7599999998</v>
      </c>
    </row>
    <row r="6" spans="1:23" ht="75" x14ac:dyDescent="0.25">
      <c r="A6" s="11">
        <v>3</v>
      </c>
      <c r="B6" s="6" t="s">
        <v>4</v>
      </c>
      <c r="C6" s="36">
        <v>39763549</v>
      </c>
      <c r="D6" s="6" t="s">
        <v>37</v>
      </c>
      <c r="E6" s="6" t="s">
        <v>38</v>
      </c>
      <c r="F6" s="12">
        <v>13.8</v>
      </c>
      <c r="G6" s="11">
        <v>24</v>
      </c>
      <c r="H6" s="6" t="s">
        <v>54</v>
      </c>
      <c r="I6" s="6" t="s">
        <v>3</v>
      </c>
      <c r="J6" s="24">
        <v>5498832.9699999997</v>
      </c>
      <c r="K6" s="25">
        <v>398466</v>
      </c>
      <c r="L6" s="25">
        <v>1396523</v>
      </c>
      <c r="M6" s="25">
        <v>679384</v>
      </c>
      <c r="N6" s="26">
        <v>0.15559999999999999</v>
      </c>
      <c r="O6" s="25">
        <f t="shared" si="0"/>
        <v>1729192.7578616349</v>
      </c>
      <c r="P6" s="25">
        <f t="shared" si="1"/>
        <v>121043.49305031446</v>
      </c>
      <c r="Q6" s="25">
        <v>4805845.75</v>
      </c>
      <c r="R6" s="14">
        <v>195587.06</v>
      </c>
      <c r="S6" s="14">
        <v>447055.13</v>
      </c>
      <c r="T6" s="14">
        <v>50343.03</v>
      </c>
      <c r="U6" s="14"/>
      <c r="V6" s="27">
        <v>26</v>
      </c>
      <c r="W6" s="31">
        <f>+Table1[[#This Row],[INVERSION OBRA]]+Table1[[#This Row],[INVERSION SUPERVISION  (soles)]]</f>
        <v>5252900.88</v>
      </c>
    </row>
    <row r="7" spans="1:23" ht="75" x14ac:dyDescent="0.25">
      <c r="A7" s="11">
        <v>4</v>
      </c>
      <c r="B7" s="6" t="s">
        <v>73</v>
      </c>
      <c r="C7" s="36">
        <v>39763641</v>
      </c>
      <c r="D7" s="6" t="s">
        <v>37</v>
      </c>
      <c r="E7" s="6" t="s">
        <v>38</v>
      </c>
      <c r="F7" s="12">
        <v>13.5</v>
      </c>
      <c r="G7" s="11">
        <v>27</v>
      </c>
      <c r="H7" s="6" t="s">
        <v>54</v>
      </c>
      <c r="I7" s="6" t="s">
        <v>3</v>
      </c>
      <c r="J7" s="24">
        <v>4330040</v>
      </c>
      <c r="K7" s="25">
        <v>320744</v>
      </c>
      <c r="L7" s="25">
        <v>1735443</v>
      </c>
      <c r="M7" s="25">
        <v>1095309</v>
      </c>
      <c r="N7" s="26">
        <v>0.19170000000000001</v>
      </c>
      <c r="O7" s="25">
        <f t="shared" si="0"/>
        <v>1361647.7987421383</v>
      </c>
      <c r="P7" s="25">
        <f t="shared" si="1"/>
        <v>95315.345911949698</v>
      </c>
      <c r="Q7" s="25">
        <v>3650494.08</v>
      </c>
      <c r="R7" s="14">
        <v>195587.06</v>
      </c>
      <c r="S7" s="14">
        <v>447056.13</v>
      </c>
      <c r="T7" s="14">
        <v>36902.26</v>
      </c>
      <c r="U7" s="14"/>
      <c r="V7" s="27">
        <v>6</v>
      </c>
      <c r="W7" s="31">
        <f>+Table1[[#This Row],[INVERSION OBRA]]+Table1[[#This Row],[INVERSION SUPERVISION  (soles)]]</f>
        <v>4097550.21</v>
      </c>
    </row>
    <row r="8" spans="1:23" ht="75" x14ac:dyDescent="0.25">
      <c r="A8" s="11">
        <v>5</v>
      </c>
      <c r="B8" s="6" t="s">
        <v>5</v>
      </c>
      <c r="C8" s="36">
        <v>39763655</v>
      </c>
      <c r="D8" s="6" t="s">
        <v>37</v>
      </c>
      <c r="E8" s="6" t="s">
        <v>38</v>
      </c>
      <c r="F8" s="12">
        <v>15.54</v>
      </c>
      <c r="G8" s="11">
        <v>21</v>
      </c>
      <c r="H8" s="6" t="s">
        <v>54</v>
      </c>
      <c r="I8" s="6" t="s">
        <v>3</v>
      </c>
      <c r="J8" s="24">
        <v>4954475.68</v>
      </c>
      <c r="K8" s="25">
        <v>318821</v>
      </c>
      <c r="L8" s="25">
        <v>1251305</v>
      </c>
      <c r="M8" s="25">
        <v>610642</v>
      </c>
      <c r="N8" s="26">
        <v>0.15590000000000001</v>
      </c>
      <c r="O8" s="25">
        <f t="shared" si="0"/>
        <v>1558011.220125786</v>
      </c>
      <c r="P8" s="25">
        <f t="shared" si="1"/>
        <v>109060.78540880504</v>
      </c>
      <c r="Q8" s="25">
        <v>4267955.68</v>
      </c>
      <c r="R8" s="14">
        <v>195587.06</v>
      </c>
      <c r="S8" s="14">
        <v>447056.13</v>
      </c>
      <c r="T8" s="14">
        <v>43876.81</v>
      </c>
      <c r="U8" s="14"/>
      <c r="V8" s="27">
        <v>29</v>
      </c>
      <c r="W8" s="31">
        <f>+Table1[[#This Row],[INVERSION OBRA]]+Table1[[#This Row],[INVERSION SUPERVISION  (soles)]]</f>
        <v>4715011.8099999996</v>
      </c>
    </row>
    <row r="9" spans="1:23" ht="60" x14ac:dyDescent="0.25">
      <c r="A9" s="11">
        <v>6</v>
      </c>
      <c r="B9" s="6" t="s">
        <v>6</v>
      </c>
      <c r="C9" s="36">
        <v>39763668</v>
      </c>
      <c r="D9" s="6" t="s">
        <v>39</v>
      </c>
      <c r="E9" s="6" t="s">
        <v>40</v>
      </c>
      <c r="F9" s="12">
        <v>36</v>
      </c>
      <c r="G9" s="11">
        <v>10</v>
      </c>
      <c r="H9" s="6" t="s">
        <v>54</v>
      </c>
      <c r="I9" s="6" t="s">
        <v>7</v>
      </c>
      <c r="J9" s="28">
        <v>7676422</v>
      </c>
      <c r="K9" s="25">
        <v>213234</v>
      </c>
      <c r="L9" s="25">
        <v>1073464</v>
      </c>
      <c r="M9" s="25">
        <v>39574</v>
      </c>
      <c r="N9" s="26">
        <v>0.12130000000000001</v>
      </c>
      <c r="O9" s="25">
        <f t="shared" si="0"/>
        <v>2413969.1823899369</v>
      </c>
      <c r="P9" s="25">
        <f t="shared" si="1"/>
        <v>168977.8427672956</v>
      </c>
      <c r="Q9" s="25">
        <v>8421432.5099999998</v>
      </c>
      <c r="R9" s="14">
        <v>591184.56000000006</v>
      </c>
      <c r="S9" s="14">
        <v>759613.21</v>
      </c>
      <c r="T9" s="14">
        <v>330474.53999999998</v>
      </c>
      <c r="U9" s="14"/>
      <c r="V9" s="27">
        <v>30</v>
      </c>
      <c r="W9" s="31">
        <f>+Table1[[#This Row],[INVERSION OBRA]]+Table1[[#This Row],[INVERSION SUPERVISION  (soles)]]</f>
        <v>9181045.7199999988</v>
      </c>
    </row>
    <row r="10" spans="1:23" ht="60" x14ac:dyDescent="0.25">
      <c r="A10" s="11">
        <v>7</v>
      </c>
      <c r="B10" s="6" t="s">
        <v>8</v>
      </c>
      <c r="C10" s="36">
        <v>39763678</v>
      </c>
      <c r="D10" s="6" t="s">
        <v>39</v>
      </c>
      <c r="E10" s="6" t="s">
        <v>40</v>
      </c>
      <c r="F10" s="12">
        <v>10.71</v>
      </c>
      <c r="G10" s="11">
        <v>10</v>
      </c>
      <c r="H10" s="6" t="s">
        <v>54</v>
      </c>
      <c r="I10" s="6" t="s">
        <v>9</v>
      </c>
      <c r="J10" s="24">
        <v>2673816</v>
      </c>
      <c r="K10" s="25">
        <v>249773</v>
      </c>
      <c r="L10" s="25">
        <v>950900</v>
      </c>
      <c r="M10" s="25">
        <v>475049</v>
      </c>
      <c r="N10" s="26">
        <v>0.15870000000000001</v>
      </c>
      <c r="O10" s="25">
        <f t="shared" si="0"/>
        <v>840822.64150943398</v>
      </c>
      <c r="P10" s="25">
        <f t="shared" si="1"/>
        <v>58857.584905660384</v>
      </c>
      <c r="Q10" s="25">
        <v>2143682.0499999998</v>
      </c>
      <c r="R10" s="14">
        <v>157560.63</v>
      </c>
      <c r="S10" s="14">
        <v>212653.26</v>
      </c>
      <c r="T10" s="14">
        <v>159920.29999999999</v>
      </c>
      <c r="U10" s="14"/>
      <c r="V10" s="27">
        <v>27</v>
      </c>
      <c r="W10" s="31">
        <f>+Table1[[#This Row],[INVERSION OBRA]]+Table1[[#This Row],[INVERSION SUPERVISION  (soles)]]</f>
        <v>2356335.3099999996</v>
      </c>
    </row>
    <row r="11" spans="1:23" ht="75" x14ac:dyDescent="0.25">
      <c r="A11" s="11">
        <v>8</v>
      </c>
      <c r="B11" s="6" t="s">
        <v>10</v>
      </c>
      <c r="C11" s="36">
        <v>39763991</v>
      </c>
      <c r="D11" s="6" t="s">
        <v>41</v>
      </c>
      <c r="E11" s="6" t="s">
        <v>38</v>
      </c>
      <c r="F11" s="12">
        <v>21.26</v>
      </c>
      <c r="G11" s="11">
        <v>31</v>
      </c>
      <c r="H11" s="6" t="s">
        <v>54</v>
      </c>
      <c r="I11" s="6" t="s">
        <v>11</v>
      </c>
      <c r="J11" s="28">
        <v>4269048</v>
      </c>
      <c r="K11" s="25">
        <v>200802</v>
      </c>
      <c r="L11" s="25">
        <v>578368</v>
      </c>
      <c r="M11" s="25">
        <v>88447</v>
      </c>
      <c r="N11" s="26">
        <v>0.12620000000000001</v>
      </c>
      <c r="O11" s="25">
        <f t="shared" si="0"/>
        <v>1342467.9245283019</v>
      </c>
      <c r="P11" s="25">
        <f t="shared" si="1"/>
        <v>93972.754716981144</v>
      </c>
      <c r="Q11" s="25">
        <v>6063836.9100000001</v>
      </c>
      <c r="R11" s="14">
        <v>242553.48</v>
      </c>
      <c r="S11" s="14">
        <v>606383.68999999994</v>
      </c>
      <c r="T11" s="14"/>
      <c r="U11" s="14"/>
      <c r="V11" s="27">
        <v>42</v>
      </c>
      <c r="W11" s="31">
        <f>+Table1[[#This Row],[INVERSION OBRA]]+Table1[[#This Row],[INVERSION SUPERVISION  (soles)]]</f>
        <v>6670220.5999999996</v>
      </c>
    </row>
    <row r="12" spans="1:23" ht="57" customHeight="1" x14ac:dyDescent="0.25">
      <c r="A12" s="11">
        <v>9</v>
      </c>
      <c r="B12" s="6" t="s">
        <v>12</v>
      </c>
      <c r="C12" s="36">
        <v>39763784</v>
      </c>
      <c r="D12" s="6" t="s">
        <v>39</v>
      </c>
      <c r="E12" s="6" t="s">
        <v>40</v>
      </c>
      <c r="F12" s="12">
        <v>65.06</v>
      </c>
      <c r="G12" s="11">
        <v>20</v>
      </c>
      <c r="H12" s="6" t="s">
        <v>54</v>
      </c>
      <c r="I12" s="6" t="s">
        <v>3</v>
      </c>
      <c r="J12" s="24">
        <v>24136225</v>
      </c>
      <c r="K12" s="25">
        <v>370984</v>
      </c>
      <c r="L12" s="25">
        <v>3243427</v>
      </c>
      <c r="M12" s="25">
        <v>283094</v>
      </c>
      <c r="N12" s="26">
        <v>0.1232</v>
      </c>
      <c r="O12" s="25">
        <f t="shared" si="0"/>
        <v>7590007.8616352193</v>
      </c>
      <c r="P12" s="25">
        <f t="shared" si="1"/>
        <v>531300.55031446542</v>
      </c>
      <c r="Q12" s="25">
        <v>21673660.09</v>
      </c>
      <c r="R12" s="14">
        <v>728672</v>
      </c>
      <c r="S12" s="14">
        <v>1733892.81</v>
      </c>
      <c r="T12" s="14">
        <v>913137.84</v>
      </c>
      <c r="U12" s="14"/>
      <c r="V12" s="27">
        <v>28</v>
      </c>
      <c r="W12" s="31">
        <f>+Table1[[#This Row],[INVERSION OBRA]]+Table1[[#This Row],[INVERSION SUPERVISION  (soles)]]</f>
        <v>23407552.899999999</v>
      </c>
    </row>
    <row r="13" spans="1:23" ht="60" x14ac:dyDescent="0.25">
      <c r="A13" s="11">
        <v>10</v>
      </c>
      <c r="B13" s="6" t="s">
        <v>74</v>
      </c>
      <c r="C13" s="36">
        <v>39763793</v>
      </c>
      <c r="D13" s="6" t="s">
        <v>39</v>
      </c>
      <c r="E13" s="6" t="s">
        <v>40</v>
      </c>
      <c r="F13" s="12">
        <v>31.99</v>
      </c>
      <c r="G13" s="11">
        <v>16</v>
      </c>
      <c r="H13" s="6" t="s">
        <v>54</v>
      </c>
      <c r="I13" s="6" t="s">
        <v>3</v>
      </c>
      <c r="J13" s="24">
        <v>9669079</v>
      </c>
      <c r="K13" s="25">
        <v>302215</v>
      </c>
      <c r="L13" s="25">
        <v>2780188</v>
      </c>
      <c r="M13" s="25">
        <v>1131315</v>
      </c>
      <c r="N13" s="26">
        <v>0.1454</v>
      </c>
      <c r="O13" s="25">
        <f t="shared" si="0"/>
        <v>3040590.8805031446</v>
      </c>
      <c r="P13" s="25">
        <f t="shared" si="1"/>
        <v>212841.36163522015</v>
      </c>
      <c r="Q13" s="25">
        <v>9435081.7300000004</v>
      </c>
      <c r="R13" s="14">
        <v>120000</v>
      </c>
      <c r="S13" s="14">
        <v>566104.9</v>
      </c>
      <c r="T13" s="14"/>
      <c r="U13" s="14"/>
      <c r="V13" s="27">
        <v>33</v>
      </c>
      <c r="W13" s="31">
        <f>+Table1[[#This Row],[INVERSION OBRA]]+Table1[[#This Row],[INVERSION SUPERVISION  (soles)]]</f>
        <v>10001186.630000001</v>
      </c>
    </row>
    <row r="14" spans="1:23" ht="75" x14ac:dyDescent="0.25">
      <c r="A14" s="11">
        <v>11</v>
      </c>
      <c r="B14" s="6" t="s">
        <v>13</v>
      </c>
      <c r="C14" s="34">
        <v>39786971</v>
      </c>
      <c r="D14" s="6" t="s">
        <v>42</v>
      </c>
      <c r="E14" s="6" t="s">
        <v>40</v>
      </c>
      <c r="F14" s="12">
        <v>35.020000000000003</v>
      </c>
      <c r="G14" s="11">
        <v>22</v>
      </c>
      <c r="H14" s="6" t="s">
        <v>54</v>
      </c>
      <c r="I14" s="6" t="s">
        <v>9</v>
      </c>
      <c r="J14" s="28">
        <v>12921725</v>
      </c>
      <c r="K14" s="25">
        <v>368950</v>
      </c>
      <c r="L14" s="25">
        <v>2245060</v>
      </c>
      <c r="M14" s="25">
        <v>367543</v>
      </c>
      <c r="N14" s="26">
        <v>0.1268</v>
      </c>
      <c r="O14" s="25">
        <f t="shared" si="0"/>
        <v>4063435.5345911947</v>
      </c>
      <c r="P14" s="25">
        <f t="shared" si="1"/>
        <v>284440.48742138367</v>
      </c>
      <c r="Q14" s="25">
        <v>17016349.41</v>
      </c>
      <c r="R14" s="14">
        <v>400000</v>
      </c>
      <c r="S14" s="14">
        <v>1361307.95</v>
      </c>
      <c r="T14" s="14"/>
      <c r="U14" s="14"/>
      <c r="V14" s="27">
        <v>34</v>
      </c>
      <c r="W14" s="31">
        <f>+Table1[[#This Row],[INVERSION OBRA]]+Table1[[#This Row],[INVERSION SUPERVISION  (soles)]]</f>
        <v>18377657.359999999</v>
      </c>
    </row>
    <row r="15" spans="1:23" ht="60" x14ac:dyDescent="0.25">
      <c r="A15" s="11">
        <v>12</v>
      </c>
      <c r="B15" s="23" t="s">
        <v>14</v>
      </c>
      <c r="C15" s="34">
        <v>39786978</v>
      </c>
      <c r="D15" s="6" t="s">
        <v>43</v>
      </c>
      <c r="E15" s="6" t="s">
        <v>38</v>
      </c>
      <c r="F15" s="12">
        <v>13.45</v>
      </c>
      <c r="G15" s="11">
        <v>16</v>
      </c>
      <c r="H15" s="6" t="s">
        <v>54</v>
      </c>
      <c r="I15" s="6" t="s">
        <v>3</v>
      </c>
      <c r="J15" s="28">
        <v>4481876</v>
      </c>
      <c r="K15" s="25">
        <v>333225</v>
      </c>
      <c r="L15" s="25">
        <v>1098199</v>
      </c>
      <c r="M15" s="25">
        <v>444592</v>
      </c>
      <c r="N15" s="26">
        <v>0.1449</v>
      </c>
      <c r="O15" s="25">
        <f t="shared" si="0"/>
        <v>1409394.968553459</v>
      </c>
      <c r="P15" s="25">
        <f t="shared" si="1"/>
        <v>98657.647798742139</v>
      </c>
      <c r="Q15" s="25">
        <v>5570464.1500000004</v>
      </c>
      <c r="R15" s="14">
        <v>321603.15999999997</v>
      </c>
      <c r="S15" s="14">
        <v>281402.76</v>
      </c>
      <c r="T15" s="14"/>
      <c r="U15" s="14"/>
      <c r="V15" s="27">
        <v>35</v>
      </c>
      <c r="W15" s="31">
        <f>+Table1[[#This Row],[INVERSION OBRA]]+Table1[[#This Row],[INVERSION SUPERVISION  (soles)]]</f>
        <v>5851866.9100000001</v>
      </c>
    </row>
    <row r="16" spans="1:23" ht="75" x14ac:dyDescent="0.25">
      <c r="A16" s="11">
        <v>13</v>
      </c>
      <c r="B16" s="23" t="s">
        <v>15</v>
      </c>
      <c r="C16" s="34">
        <v>39786986</v>
      </c>
      <c r="D16" s="6" t="s">
        <v>41</v>
      </c>
      <c r="E16" s="6" t="s">
        <v>38</v>
      </c>
      <c r="F16" s="12">
        <v>31.51</v>
      </c>
      <c r="G16" s="11">
        <v>23</v>
      </c>
      <c r="H16" s="6" t="s">
        <v>54</v>
      </c>
      <c r="I16" s="6" t="s">
        <v>16</v>
      </c>
      <c r="J16" s="28">
        <v>7696223</v>
      </c>
      <c r="K16" s="25">
        <v>244247</v>
      </c>
      <c r="L16" s="25">
        <v>1428355</v>
      </c>
      <c r="M16" s="25">
        <v>346028</v>
      </c>
      <c r="N16" s="26">
        <v>0.13120000000000001</v>
      </c>
      <c r="O16" s="25">
        <f t="shared" si="0"/>
        <v>2420195.9119496853</v>
      </c>
      <c r="P16" s="25">
        <f t="shared" si="1"/>
        <v>169413.71383647798</v>
      </c>
      <c r="Q16" s="25">
        <v>12079542</v>
      </c>
      <c r="R16" s="14">
        <f>0.07*Table1[[#This Row],[INVERSION OBRA]]</f>
        <v>845567.94000000006</v>
      </c>
      <c r="S16" s="14">
        <f>+Table1[[#This Row],[INVERSION OBRA]]*0.07</f>
        <v>845567.94000000006</v>
      </c>
      <c r="T16" s="14"/>
      <c r="U16" s="14"/>
      <c r="V16" s="27">
        <v>51</v>
      </c>
      <c r="W16" s="31">
        <f>+Table1[[#This Row],[INVERSION OBRA]]+Table1[[#This Row],[INVERSION SUPERVISION  (soles)]]</f>
        <v>12925109.939999999</v>
      </c>
    </row>
    <row r="17" spans="1:24" ht="60" x14ac:dyDescent="0.25">
      <c r="A17" s="11">
        <v>14</v>
      </c>
      <c r="B17" s="6" t="s">
        <v>75</v>
      </c>
      <c r="C17" s="34">
        <v>39787067</v>
      </c>
      <c r="D17" s="6" t="s">
        <v>44</v>
      </c>
      <c r="E17" s="6" t="s">
        <v>45</v>
      </c>
      <c r="F17" s="12">
        <v>29.62</v>
      </c>
      <c r="G17" s="11">
        <v>69</v>
      </c>
      <c r="H17" s="6" t="s">
        <v>53</v>
      </c>
      <c r="I17" s="6" t="s">
        <v>21</v>
      </c>
      <c r="J17" s="24">
        <v>4628321</v>
      </c>
      <c r="K17" s="25">
        <v>156257</v>
      </c>
      <c r="L17" s="25">
        <v>1139811</v>
      </c>
      <c r="M17" s="25">
        <v>407300</v>
      </c>
      <c r="N17" s="26">
        <v>0.14019999999999999</v>
      </c>
      <c r="O17" s="25">
        <f t="shared" si="0"/>
        <v>1455446.8553459118</v>
      </c>
      <c r="P17" s="25">
        <f t="shared" si="1"/>
        <v>101881.27987421384</v>
      </c>
      <c r="Q17" s="25">
        <v>4432344.3099999996</v>
      </c>
      <c r="R17" s="12">
        <v>97988.45</v>
      </c>
      <c r="S17" s="12">
        <v>97988.45</v>
      </c>
      <c r="T17" s="14"/>
      <c r="U17" s="14"/>
      <c r="V17" s="27">
        <v>50</v>
      </c>
      <c r="W17" s="31">
        <f>+Table1[[#This Row],[INVERSION OBRA]]+Table1[[#This Row],[INVERSION SUPERVISION  (soles)]]</f>
        <v>4530332.76</v>
      </c>
    </row>
    <row r="18" spans="1:24" ht="60" x14ac:dyDescent="0.25">
      <c r="A18" s="11">
        <v>15</v>
      </c>
      <c r="B18" s="6" t="s">
        <v>76</v>
      </c>
      <c r="C18" s="34">
        <v>39787082</v>
      </c>
      <c r="D18" s="6" t="s">
        <v>61</v>
      </c>
      <c r="E18" s="6" t="s">
        <v>46</v>
      </c>
      <c r="F18" s="12">
        <v>35.450000000000003</v>
      </c>
      <c r="G18" s="11">
        <v>22</v>
      </c>
      <c r="H18" s="6" t="s">
        <v>53</v>
      </c>
      <c r="I18" s="6" t="s">
        <v>22</v>
      </c>
      <c r="J18" s="28">
        <v>19171140</v>
      </c>
      <c r="K18" s="25">
        <v>540763</v>
      </c>
      <c r="L18" s="25">
        <v>9833191</v>
      </c>
      <c r="M18" s="25">
        <v>5621512</v>
      </c>
      <c r="N18" s="26">
        <v>0.17399999999999999</v>
      </c>
      <c r="O18" s="25">
        <f t="shared" si="0"/>
        <v>6028660.3773584906</v>
      </c>
      <c r="P18" s="25">
        <f t="shared" si="1"/>
        <v>422006.2264150944</v>
      </c>
      <c r="Q18" s="25">
        <f>7245376.07+14617025.97</f>
        <v>21862402.039999999</v>
      </c>
      <c r="R18" s="14">
        <f>289815.04+584681.04</f>
        <v>874496.08000000007</v>
      </c>
      <c r="S18" s="14">
        <f>507176.32+1023191.82</f>
        <v>1530368.14</v>
      </c>
      <c r="T18" s="14"/>
      <c r="U18" s="14"/>
      <c r="V18" s="27">
        <v>52</v>
      </c>
      <c r="W18" s="31">
        <f>+Table1[[#This Row],[INVERSION OBRA]]+Table1[[#This Row],[INVERSION SUPERVISION  (soles)]]</f>
        <v>23392770.18</v>
      </c>
    </row>
    <row r="19" spans="1:24" ht="60" x14ac:dyDescent="0.25">
      <c r="A19" s="11">
        <v>16</v>
      </c>
      <c r="B19" s="6" t="s">
        <v>77</v>
      </c>
      <c r="C19" s="34">
        <v>39786996</v>
      </c>
      <c r="D19" s="6" t="s">
        <v>47</v>
      </c>
      <c r="E19" s="6" t="s">
        <v>48</v>
      </c>
      <c r="F19" s="12">
        <v>8.11</v>
      </c>
      <c r="G19" s="11">
        <v>166</v>
      </c>
      <c r="H19" s="6" t="s">
        <v>53</v>
      </c>
      <c r="I19" s="6" t="s">
        <v>21</v>
      </c>
      <c r="J19" s="28">
        <v>2051745</v>
      </c>
      <c r="K19" s="25">
        <v>252989</v>
      </c>
      <c r="L19" s="25">
        <v>434038</v>
      </c>
      <c r="M19" s="25">
        <v>149565</v>
      </c>
      <c r="N19" s="26">
        <v>0.13850000000000001</v>
      </c>
      <c r="O19" s="25">
        <f t="shared" si="0"/>
        <v>645202.83018867916</v>
      </c>
      <c r="P19" s="25">
        <f t="shared" si="1"/>
        <v>45164.198113207545</v>
      </c>
      <c r="Q19" s="25">
        <v>2477840.4500000002</v>
      </c>
      <c r="R19" s="14">
        <v>276844.52</v>
      </c>
      <c r="S19" s="14">
        <f>+Table1[[#This Row],[INVERSION OBRA]]*0.07</f>
        <v>173448.83150000003</v>
      </c>
      <c r="T19" s="14"/>
      <c r="U19" s="14"/>
      <c r="V19" s="27" t="s">
        <v>62</v>
      </c>
      <c r="W19" s="31">
        <f>+Table1[[#This Row],[INVERSION OBRA]]+Table1[[#This Row],[INVERSION SUPERVISION  (soles)]]</f>
        <v>2651289.2815</v>
      </c>
    </row>
    <row r="20" spans="1:24" ht="75" x14ac:dyDescent="0.25">
      <c r="A20" s="11">
        <v>17</v>
      </c>
      <c r="B20" s="6" t="s">
        <v>78</v>
      </c>
      <c r="C20" s="34">
        <v>39787035</v>
      </c>
      <c r="D20" s="6" t="s">
        <v>55</v>
      </c>
      <c r="E20" s="6" t="s">
        <v>46</v>
      </c>
      <c r="F20" s="12">
        <v>12.2</v>
      </c>
      <c r="G20" s="11">
        <v>104</v>
      </c>
      <c r="H20" s="6" t="s">
        <v>53</v>
      </c>
      <c r="I20" s="6" t="s">
        <v>9</v>
      </c>
      <c r="J20" s="24">
        <v>5652504</v>
      </c>
      <c r="K20" s="25">
        <v>463320</v>
      </c>
      <c r="L20" s="25">
        <v>1865725</v>
      </c>
      <c r="M20" s="25">
        <v>1071</v>
      </c>
      <c r="N20" s="26">
        <v>0.17299999999999999</v>
      </c>
      <c r="O20" s="25">
        <f t="shared" si="0"/>
        <v>1777516.9811320754</v>
      </c>
      <c r="P20" s="25">
        <f t="shared" si="1"/>
        <v>124426.18867924529</v>
      </c>
      <c r="Q20" s="24">
        <v>5652504</v>
      </c>
      <c r="R20" s="14"/>
      <c r="S20" s="14">
        <f>+Table1[[#This Row],[INVERSION OBRA]]*0.07</f>
        <v>395675.28</v>
      </c>
      <c r="T20" s="14"/>
      <c r="U20" s="14"/>
      <c r="V20" s="27" t="s">
        <v>62</v>
      </c>
      <c r="W20" s="31">
        <f>+Table1[[#This Row],[INVERSION OBRA]]+Table1[[#This Row],[INVERSION SUPERVISION  (soles)]]</f>
        <v>6048179.2800000003</v>
      </c>
    </row>
    <row r="21" spans="1:24" ht="75" x14ac:dyDescent="0.25">
      <c r="A21" s="11">
        <v>18</v>
      </c>
      <c r="B21" s="23" t="s">
        <v>79</v>
      </c>
      <c r="C21" s="36">
        <v>39764906</v>
      </c>
      <c r="D21" s="6" t="s">
        <v>39</v>
      </c>
      <c r="E21" s="6" t="s">
        <v>40</v>
      </c>
      <c r="F21" s="12">
        <v>44.3</v>
      </c>
      <c r="G21" s="11">
        <v>20</v>
      </c>
      <c r="H21" s="6" t="s">
        <v>54</v>
      </c>
      <c r="I21" s="6" t="s">
        <v>9</v>
      </c>
      <c r="J21" s="24">
        <v>16402075</v>
      </c>
      <c r="K21" s="25">
        <v>370250</v>
      </c>
      <c r="L21" s="25">
        <v>3503329</v>
      </c>
      <c r="M21" s="25">
        <v>1420783</v>
      </c>
      <c r="N21" s="26">
        <v>0.1447</v>
      </c>
      <c r="O21" s="25">
        <f t="shared" si="0"/>
        <v>5157885.220125786</v>
      </c>
      <c r="P21" s="25">
        <f t="shared" si="1"/>
        <v>361051.96540880506</v>
      </c>
      <c r="Q21" s="25">
        <v>12293896.710000001</v>
      </c>
      <c r="R21" s="14">
        <v>688147.72</v>
      </c>
      <c r="S21" s="14">
        <v>602129.26</v>
      </c>
      <c r="T21" s="14"/>
      <c r="U21" s="14"/>
      <c r="V21" s="27" t="s">
        <v>62</v>
      </c>
      <c r="W21" s="31">
        <f>+Table1[[#This Row],[INVERSION OBRA]]+Table1[[#This Row],[INVERSION SUPERVISION  (soles)]]</f>
        <v>12896025.970000001</v>
      </c>
    </row>
    <row r="22" spans="1:24" ht="60" x14ac:dyDescent="0.25">
      <c r="A22" s="11">
        <v>19</v>
      </c>
      <c r="B22" s="6" t="s">
        <v>80</v>
      </c>
      <c r="C22" s="35">
        <v>39787106</v>
      </c>
      <c r="D22" s="6" t="s">
        <v>49</v>
      </c>
      <c r="E22" s="6" t="s">
        <v>36</v>
      </c>
      <c r="F22" s="12">
        <v>21.2</v>
      </c>
      <c r="G22" s="11">
        <v>14</v>
      </c>
      <c r="H22" s="6" t="s">
        <v>53</v>
      </c>
      <c r="I22" s="6" t="s">
        <v>21</v>
      </c>
      <c r="J22" s="24">
        <v>3672244</v>
      </c>
      <c r="K22" s="25">
        <v>173219</v>
      </c>
      <c r="L22" s="25">
        <v>741775</v>
      </c>
      <c r="M22" s="25">
        <v>277963</v>
      </c>
      <c r="N22" s="26">
        <v>0.14169999999999999</v>
      </c>
      <c r="O22" s="25">
        <f t="shared" si="0"/>
        <v>1154793.7106918239</v>
      </c>
      <c r="P22" s="25">
        <f t="shared" si="1"/>
        <v>80835.55974842768</v>
      </c>
      <c r="Q22" s="25">
        <v>2032663.49</v>
      </c>
      <c r="R22" s="14">
        <v>73500</v>
      </c>
      <c r="S22" s="14">
        <v>50816.59</v>
      </c>
      <c r="T22" s="14"/>
      <c r="U22" s="14"/>
      <c r="V22" s="27">
        <v>37</v>
      </c>
      <c r="W22" s="31">
        <f>+Table1[[#This Row],[INVERSION OBRA]]+Table1[[#This Row],[INVERSION SUPERVISION  (soles)]]</f>
        <v>2083480.08</v>
      </c>
    </row>
    <row r="23" spans="1:24" ht="75" x14ac:dyDescent="0.25">
      <c r="A23" s="11">
        <v>20</v>
      </c>
      <c r="B23" s="6" t="s">
        <v>81</v>
      </c>
      <c r="C23" s="36">
        <v>39764935</v>
      </c>
      <c r="D23" s="6" t="s">
        <v>50</v>
      </c>
      <c r="E23" s="6" t="s">
        <v>51</v>
      </c>
      <c r="F23" s="12">
        <v>161.5</v>
      </c>
      <c r="G23" s="11">
        <v>31</v>
      </c>
      <c r="H23" s="6" t="s">
        <v>54</v>
      </c>
      <c r="I23" s="6" t="s">
        <v>23</v>
      </c>
      <c r="J23" s="28">
        <v>48729755</v>
      </c>
      <c r="K23" s="25">
        <v>301732</v>
      </c>
      <c r="L23" s="25">
        <v>16079661</v>
      </c>
      <c r="M23" s="25">
        <v>9106459</v>
      </c>
      <c r="N23" s="26">
        <v>0.1714</v>
      </c>
      <c r="O23" s="25">
        <f t="shared" si="0"/>
        <v>15323822.327044025</v>
      </c>
      <c r="P23" s="25">
        <f t="shared" si="1"/>
        <v>1072667.5628930819</v>
      </c>
      <c r="Q23" s="25">
        <v>131829214.87</v>
      </c>
      <c r="R23" s="14">
        <v>3954876.45</v>
      </c>
      <c r="S23" s="14">
        <v>6591460.7400000002</v>
      </c>
      <c r="T23" s="14"/>
      <c r="U23" s="14">
        <v>2636584.2999999998</v>
      </c>
      <c r="V23" s="27" t="s">
        <v>62</v>
      </c>
      <c r="W23" s="31">
        <f>+Table1[[#This Row],[INVERSION OBRA]]+Table1[[#This Row],[INVERSION SUPERVISION  (soles)]]</f>
        <v>138420675.61000001</v>
      </c>
      <c r="X23" s="1"/>
    </row>
    <row r="24" spans="1:24" ht="60" x14ac:dyDescent="0.25">
      <c r="A24" s="11">
        <v>21</v>
      </c>
      <c r="B24" s="6" t="s">
        <v>82</v>
      </c>
      <c r="C24" s="35">
        <v>39787114</v>
      </c>
      <c r="D24" s="6" t="s">
        <v>52</v>
      </c>
      <c r="E24" s="6" t="s">
        <v>46</v>
      </c>
      <c r="F24" s="12">
        <v>17.510000000000002</v>
      </c>
      <c r="G24" s="11">
        <v>9</v>
      </c>
      <c r="H24" s="6" t="s">
        <v>53</v>
      </c>
      <c r="I24" s="6" t="s">
        <v>9</v>
      </c>
      <c r="J24" s="28">
        <v>6133071</v>
      </c>
      <c r="K24" s="25">
        <v>350261</v>
      </c>
      <c r="L24" s="25">
        <v>1008002</v>
      </c>
      <c r="M24" s="25">
        <v>227376</v>
      </c>
      <c r="N24" s="26">
        <v>0.13009999999999999</v>
      </c>
      <c r="O24" s="25">
        <f t="shared" si="0"/>
        <v>1928638.6792452829</v>
      </c>
      <c r="P24" s="25">
        <f t="shared" si="1"/>
        <v>135004.70754716982</v>
      </c>
      <c r="Q24" s="25">
        <v>12293896.710000001</v>
      </c>
      <c r="R24" s="14">
        <v>630257.31999999995</v>
      </c>
      <c r="S24" s="14">
        <f>+Table1[[#This Row],[INVERSION OBRA]]*0.07</f>
        <v>860572.76970000018</v>
      </c>
      <c r="T24" s="14">
        <v>83516.490000000005</v>
      </c>
      <c r="U24" s="14"/>
      <c r="V24" s="27">
        <v>38</v>
      </c>
      <c r="W24" s="31">
        <f>+Table1[[#This Row],[INVERSION OBRA]]+Table1[[#This Row],[INVERSION SUPERVISION  (soles)]]</f>
        <v>13154469.479700001</v>
      </c>
    </row>
    <row r="25" spans="1:24" ht="30" x14ac:dyDescent="0.25">
      <c r="A25" s="11">
        <v>22</v>
      </c>
      <c r="B25" s="6" t="s">
        <v>83</v>
      </c>
      <c r="C25" s="35">
        <v>39787126</v>
      </c>
      <c r="D25" s="6" t="s">
        <v>59</v>
      </c>
      <c r="E25" s="6" t="s">
        <v>58</v>
      </c>
      <c r="F25" s="29">
        <v>18.72</v>
      </c>
      <c r="G25" s="11">
        <v>16</v>
      </c>
      <c r="H25" s="6" t="s">
        <v>53</v>
      </c>
      <c r="I25" s="6"/>
      <c r="J25" s="24">
        <f>+Table1[[#This Row],[INVERSION OBRA]]+Table1[[#This Row],[INVERSION SUPERVISION  (soles)]]</f>
        <v>5563872.7021000003</v>
      </c>
      <c r="K25" s="25"/>
      <c r="L25" s="25"/>
      <c r="M25" s="25"/>
      <c r="N25" s="26"/>
      <c r="O25" s="25">
        <f>+Q25/$O$2</f>
        <v>1635182.7138364781</v>
      </c>
      <c r="P25" s="25">
        <f t="shared" si="1"/>
        <v>114462.78996855348</v>
      </c>
      <c r="Q25" s="30">
        <v>5199881.03</v>
      </c>
      <c r="R25" s="14"/>
      <c r="S25" s="14">
        <f>+Table1[[#This Row],[INVERSION OBRA]]*0.07</f>
        <v>363991.67210000003</v>
      </c>
      <c r="T25" s="14"/>
      <c r="U25" s="14"/>
      <c r="V25" s="27" t="s">
        <v>62</v>
      </c>
      <c r="W25" s="31">
        <f>+Table1[[#This Row],[INVERSION OBRA]]+Table1[[#This Row],[INVERSION SUPERVISION  (soles)]]</f>
        <v>5563872.7021000003</v>
      </c>
    </row>
    <row r="26" spans="1:24" ht="30" x14ac:dyDescent="0.25">
      <c r="A26" s="11">
        <v>23</v>
      </c>
      <c r="B26" s="6" t="s">
        <v>84</v>
      </c>
      <c r="C26" s="35">
        <v>39787144</v>
      </c>
      <c r="D26" s="6" t="s">
        <v>60</v>
      </c>
      <c r="E26" s="6" t="s">
        <v>46</v>
      </c>
      <c r="F26" s="12">
        <v>123.06</v>
      </c>
      <c r="G26" s="11">
        <v>17</v>
      </c>
      <c r="H26" s="6" t="s">
        <v>53</v>
      </c>
      <c r="I26" s="6"/>
      <c r="J26" s="24">
        <f>+Table1[[#This Row],[INVERSION OBRA]]+Table1[[#This Row],[INVERSION SUPERVISION  (soles)]]</f>
        <v>35432063.599100001</v>
      </c>
      <c r="K26" s="25"/>
      <c r="L26" s="25"/>
      <c r="M26" s="25"/>
      <c r="N26" s="26"/>
      <c r="O26" s="25">
        <f>+J26/$O$2</f>
        <v>11142158.364496855</v>
      </c>
      <c r="P26" s="25">
        <f t="shared" si="1"/>
        <v>779951.0855147799</v>
      </c>
      <c r="Q26" s="24">
        <v>33114078.129999999</v>
      </c>
      <c r="R26" s="14"/>
      <c r="S26" s="14">
        <f>+Table1[[#This Row],[INVERSION OBRA]]*0.07</f>
        <v>2317985.4691000003</v>
      </c>
      <c r="T26" s="14"/>
      <c r="U26" s="14"/>
      <c r="V26" s="27" t="s">
        <v>62</v>
      </c>
      <c r="W26" s="31">
        <f>+Table1[[#This Row],[INVERSION OBRA]]+Table1[[#This Row],[INVERSION SUPERVISION  (soles)]]</f>
        <v>35432063.599100001</v>
      </c>
    </row>
    <row r="27" spans="1:24" ht="75" x14ac:dyDescent="0.25">
      <c r="A27" s="11">
        <v>24</v>
      </c>
      <c r="B27" s="6" t="s">
        <v>85</v>
      </c>
      <c r="C27" s="36">
        <v>39764968</v>
      </c>
      <c r="D27" s="6" t="s">
        <v>37</v>
      </c>
      <c r="E27" s="6" t="s">
        <v>38</v>
      </c>
      <c r="F27" s="12">
        <v>51.65</v>
      </c>
      <c r="G27" s="11">
        <v>31</v>
      </c>
      <c r="H27" s="6" t="s">
        <v>54</v>
      </c>
      <c r="I27" s="6"/>
      <c r="J27" s="24"/>
      <c r="K27" s="25"/>
      <c r="L27" s="25"/>
      <c r="M27" s="25"/>
      <c r="N27" s="26"/>
      <c r="O27" s="25">
        <f>+J27/$O$2</f>
        <v>0</v>
      </c>
      <c r="P27" s="25">
        <f t="shared" si="1"/>
        <v>0</v>
      </c>
      <c r="Q27" s="24">
        <v>9195203.25</v>
      </c>
      <c r="R27" s="14"/>
      <c r="S27" s="14">
        <v>829407.33</v>
      </c>
      <c r="T27" s="14"/>
      <c r="U27" s="14"/>
      <c r="V27" s="27" t="s">
        <v>62</v>
      </c>
      <c r="W27" s="31">
        <f>+Table1[[#This Row],[INVERSION OBRA]]+Table1[[#This Row],[INVERSION SUPERVISION  (soles)]]</f>
        <v>10024610.58</v>
      </c>
    </row>
    <row r="28" spans="1:24" ht="75" x14ac:dyDescent="0.25">
      <c r="A28" s="11">
        <v>25</v>
      </c>
      <c r="B28" s="6" t="s">
        <v>86</v>
      </c>
      <c r="C28" s="36">
        <v>39764997</v>
      </c>
      <c r="D28" s="6" t="s">
        <v>37</v>
      </c>
      <c r="E28" s="6" t="s">
        <v>38</v>
      </c>
      <c r="F28" s="12">
        <v>31.204999999999998</v>
      </c>
      <c r="G28" s="11">
        <v>44</v>
      </c>
      <c r="H28" s="6" t="s">
        <v>54</v>
      </c>
      <c r="I28" s="6"/>
      <c r="J28" s="24"/>
      <c r="K28" s="25"/>
      <c r="L28" s="25"/>
      <c r="M28" s="25"/>
      <c r="N28" s="26"/>
      <c r="O28" s="25">
        <f>+J28/$O$2</f>
        <v>0</v>
      </c>
      <c r="P28" s="25">
        <f t="shared" si="1"/>
        <v>0</v>
      </c>
      <c r="Q28" s="24">
        <v>7104105</v>
      </c>
      <c r="R28" s="14">
        <v>725040</v>
      </c>
      <c r="S28" s="14">
        <v>568328.4</v>
      </c>
      <c r="T28" s="14"/>
      <c r="U28" s="14"/>
      <c r="V28" s="27" t="s">
        <v>62</v>
      </c>
      <c r="W28" s="31">
        <f>+Table1[[#This Row],[INVERSION OBRA]]+Table1[[#This Row],[INVERSION SUPERVISION  (soles)]]</f>
        <v>7672433.4000000004</v>
      </c>
    </row>
    <row r="29" spans="1:24" ht="75" x14ac:dyDescent="0.25">
      <c r="A29" s="11">
        <v>26</v>
      </c>
      <c r="B29" s="6" t="s">
        <v>87</v>
      </c>
      <c r="C29" s="36">
        <v>39769958</v>
      </c>
      <c r="D29" s="6" t="s">
        <v>66</v>
      </c>
      <c r="E29" s="6" t="s">
        <v>65</v>
      </c>
      <c r="F29" s="29">
        <v>19.8</v>
      </c>
      <c r="G29" s="11">
        <v>116</v>
      </c>
      <c r="H29" s="6" t="s">
        <v>54</v>
      </c>
      <c r="I29" s="6"/>
      <c r="J29" s="28"/>
      <c r="K29" s="25"/>
      <c r="L29" s="25"/>
      <c r="M29" s="25"/>
      <c r="N29" s="26"/>
      <c r="O29" s="25">
        <f>+J29/$O$2</f>
        <v>0</v>
      </c>
      <c r="P29" s="25">
        <f t="shared" si="1"/>
        <v>0</v>
      </c>
      <c r="Q29" s="25">
        <v>3428007.48</v>
      </c>
      <c r="R29" s="14"/>
      <c r="S29" s="14">
        <v>128450</v>
      </c>
      <c r="T29" s="14"/>
      <c r="U29" s="14"/>
      <c r="V29" s="27"/>
      <c r="W29" s="31">
        <f>+Table1[[#This Row],[INVERSION OBRA]]+Table1[[#This Row],[INVERSION SUPERVISION  (soles)]]</f>
        <v>3556457.48</v>
      </c>
    </row>
    <row r="30" spans="1:24" ht="60" x14ac:dyDescent="0.25">
      <c r="A30" s="11">
        <v>27</v>
      </c>
      <c r="B30" s="6" t="s">
        <v>88</v>
      </c>
      <c r="C30" s="36">
        <v>39769918</v>
      </c>
      <c r="D30" s="6" t="s">
        <v>65</v>
      </c>
      <c r="E30" s="6" t="s">
        <v>65</v>
      </c>
      <c r="F30" s="29">
        <v>22.367000000000001</v>
      </c>
      <c r="G30" s="11">
        <v>45</v>
      </c>
      <c r="H30" s="6" t="s">
        <v>54</v>
      </c>
      <c r="I30" s="6"/>
      <c r="J30" s="28"/>
      <c r="K30" s="25"/>
      <c r="L30" s="25"/>
      <c r="M30" s="25"/>
      <c r="N30" s="26"/>
      <c r="O30" s="25">
        <f>+J30/$O$2</f>
        <v>0</v>
      </c>
      <c r="P30" s="25">
        <f t="shared" si="1"/>
        <v>0</v>
      </c>
      <c r="Q30" s="25">
        <v>7177302.25</v>
      </c>
      <c r="R30" s="14"/>
      <c r="S30" s="14">
        <v>253435.81</v>
      </c>
      <c r="T30" s="14"/>
      <c r="U30" s="14"/>
      <c r="V30" s="27"/>
      <c r="W30" s="31">
        <f>+Table1[[#This Row],[INVERSION OBRA]]+Table1[[#This Row],[INVERSION SUPERVISION  (soles)]]</f>
        <v>7430738.0599999996</v>
      </c>
    </row>
    <row r="31" spans="1:24" ht="21.75" customHeight="1" x14ac:dyDescent="0.25">
      <c r="A31" s="2"/>
      <c r="B31" s="3"/>
      <c r="C31" s="3"/>
      <c r="D31" s="6"/>
      <c r="E31" s="6"/>
      <c r="F31" s="18">
        <f>SUM(F4:F30)</f>
        <v>931.60199999999986</v>
      </c>
      <c r="G31" s="11"/>
      <c r="I31" s="6"/>
      <c r="J31" s="19">
        <f t="shared" ref="J31:Q31" si="2">SUM(J4:J30)</f>
        <v>251223735.1512</v>
      </c>
      <c r="K31" s="19">
        <f t="shared" si="2"/>
        <v>6589563</v>
      </c>
      <c r="L31" s="19">
        <f t="shared" si="2"/>
        <v>57048337</v>
      </c>
      <c r="M31" s="19">
        <f t="shared" si="2"/>
        <v>25061305</v>
      </c>
      <c r="N31" s="19">
        <f t="shared" si="2"/>
        <v>3.1087000000000002</v>
      </c>
      <c r="O31" s="19">
        <f t="shared" si="2"/>
        <v>78886711.785880506</v>
      </c>
      <c r="P31" s="19">
        <f t="shared" si="2"/>
        <v>5522069.8250116371</v>
      </c>
      <c r="Q31" s="19">
        <f t="shared" si="2"/>
        <v>366961507.44</v>
      </c>
      <c r="R31" s="10">
        <f>+Table1[[#Totals],[INVERSION OBRA]]-Table1[[#Totals],[INVERSION TOTAL (soles)]]</f>
        <v>115737772.2888</v>
      </c>
      <c r="S31" s="14"/>
      <c r="T31" s="10"/>
      <c r="U31" s="10"/>
      <c r="V31" s="22"/>
      <c r="W31" s="19">
        <f>SUM(W4:W30)</f>
        <v>390532845.96240002</v>
      </c>
    </row>
    <row r="32" spans="1:24" ht="19.5" customHeight="1" x14ac:dyDescent="0.25">
      <c r="A32" s="2"/>
      <c r="B32" s="3"/>
      <c r="C32" s="3"/>
      <c r="D32" s="6"/>
      <c r="E32" s="6"/>
      <c r="F32" s="8"/>
      <c r="G32" s="11"/>
      <c r="I32" s="6"/>
      <c r="J32" s="15"/>
      <c r="K32" s="4"/>
      <c r="L32" s="4"/>
      <c r="M32" s="4"/>
      <c r="N32" s="5"/>
      <c r="O32" s="4"/>
      <c r="P32" s="4"/>
      <c r="Q32" s="4"/>
      <c r="R32" s="10"/>
      <c r="S32" s="14"/>
      <c r="T32" s="10"/>
      <c r="U32" s="10"/>
      <c r="V32" s="22"/>
      <c r="W32" s="16">
        <f>+Table1[[#Totals],[INVERSION TOTAL]]/3.2</f>
        <v>122041514.36325</v>
      </c>
    </row>
    <row r="33" spans="1:23" x14ac:dyDescent="0.25">
      <c r="A33" s="2"/>
      <c r="B33" s="3"/>
      <c r="C33" s="3"/>
      <c r="D33" s="6"/>
      <c r="E33" s="6"/>
      <c r="F33" s="8"/>
      <c r="G33" s="11"/>
      <c r="I33" s="6"/>
      <c r="J33" s="15"/>
      <c r="K33" s="4"/>
      <c r="L33" s="4"/>
      <c r="M33" s="4"/>
      <c r="N33" s="5"/>
      <c r="O33" s="4"/>
      <c r="P33" s="4"/>
      <c r="Q33" s="4"/>
      <c r="R33" s="10"/>
      <c r="S33" s="14"/>
      <c r="T33" s="10"/>
      <c r="U33" s="10"/>
      <c r="V33" s="22"/>
    </row>
    <row r="34" spans="1:23" x14ac:dyDescent="0.25">
      <c r="J34" s="16"/>
      <c r="K34" s="16"/>
      <c r="L34" s="16"/>
      <c r="M34" s="16"/>
      <c r="N34" s="16"/>
      <c r="O34" s="16"/>
      <c r="P34" s="16"/>
      <c r="Q34" s="16" t="s">
        <v>68</v>
      </c>
      <c r="R34" s="16"/>
      <c r="S34" s="11" t="s">
        <v>67</v>
      </c>
      <c r="W34" s="16">
        <f t="shared" ref="W34" si="3">405000000*0.3</f>
        <v>121500000</v>
      </c>
    </row>
    <row r="35" spans="1:23" x14ac:dyDescent="0.25">
      <c r="G35" s="32"/>
      <c r="J35" s="16"/>
      <c r="K35" s="16"/>
      <c r="L35" s="16"/>
      <c r="M35" s="16"/>
      <c r="N35" s="16"/>
      <c r="O35" s="16"/>
      <c r="P35" s="16"/>
      <c r="Q35" s="16"/>
      <c r="R35" s="16"/>
    </row>
    <row r="36" spans="1:23" x14ac:dyDescent="0.25">
      <c r="J36" s="20"/>
      <c r="K36" s="20"/>
      <c r="L36" s="20"/>
      <c r="M36" s="20"/>
      <c r="N36" s="20"/>
      <c r="O36" s="20"/>
      <c r="P36" s="20"/>
      <c r="Q36" s="20"/>
      <c r="R36" s="20"/>
      <c r="W36" s="16"/>
    </row>
    <row r="37" spans="1:23" x14ac:dyDescent="0.25">
      <c r="J37" s="17"/>
    </row>
    <row r="38" spans="1:23" x14ac:dyDescent="0.25">
      <c r="G38" s="32"/>
    </row>
    <row r="39" spans="1:23" x14ac:dyDescent="0.25">
      <c r="G39" s="33"/>
    </row>
  </sheetData>
  <mergeCells count="1">
    <mergeCell ref="A1:W1"/>
  </mergeCells>
  <hyperlinks>
    <hyperlink ref="C6" r:id="rId1" display="pcdocs://IDBDOCS/39763549/1"/>
    <hyperlink ref="C7" r:id="rId2" display="pcdocs://IDBDOCS/39763641/1"/>
    <hyperlink ref="C8" r:id="rId3" display="pcdocs://IDBDOCS/39763655/1"/>
    <hyperlink ref="C9" r:id="rId4" display="pcdocs://IDBDOCS/39763668/1"/>
    <hyperlink ref="C10" r:id="rId5" display="pcdocs://IDBDOCS/39763678/1"/>
    <hyperlink ref="C11" r:id="rId6" display="pcdocs://IDBDOCS/39763991/1"/>
    <hyperlink ref="C12" r:id="rId7" display="pcdocs://IDBDOCS/39763784/1"/>
    <hyperlink ref="C13" r:id="rId8" display="pcdocs://IDBDOCS/39763793/1"/>
    <hyperlink ref="C21" r:id="rId9" display="pcdocs://IDBDOCS/39764906/1"/>
    <hyperlink ref="C23" r:id="rId10" display="pcdocs://IDBDOCS/39764935/1"/>
    <hyperlink ref="C27" r:id="rId11" display="pcdocs://IDBDOCS/39764968/1"/>
    <hyperlink ref="C28" r:id="rId12" display="pcdocs://IDBDOCS/39764997/1"/>
    <hyperlink ref="C29" r:id="rId13" display="pcdocs://IDBDOCS/39769958/1"/>
    <hyperlink ref="C30" r:id="rId14" display="pcdocs://IDBDOCS/39769918/1"/>
    <hyperlink ref="C4" r:id="rId15" display="pcdocs://IDBDOCS/39786956/1"/>
    <hyperlink ref="C5" r:id="rId16" display="pcdocs://IDBDOCS/39786964/1"/>
    <hyperlink ref="C14" r:id="rId17" display="pcdocs://IDBDOCS/39786971/1"/>
    <hyperlink ref="C15" r:id="rId18" display="pcdocs://IDBDOCS/39786978/1"/>
    <hyperlink ref="C16" r:id="rId19" display="pcdocs://IDBDOCS/39786986/1"/>
    <hyperlink ref="C19" r:id="rId20" display="pcdocs://IDBDOCS/39786996/1"/>
    <hyperlink ref="C20" r:id="rId21" display="pcdocs://IDBDOCS/39787035/1"/>
    <hyperlink ref="C17" r:id="rId22" display="pcdocs://IDBDOCS/39787067/1"/>
    <hyperlink ref="C18" r:id="rId23" display="pcdocs://IDBDOCS/39787082/1"/>
    <hyperlink ref="C22" r:id="rId24" display="pcdocs://IDBDOCS/39787106/1"/>
    <hyperlink ref="C24" r:id="rId25" display="pcdocs://IDBDOCS/39787114/1"/>
    <hyperlink ref="C25" r:id="rId26" display="pcdocs://IDBDOCS/39787126/1"/>
    <hyperlink ref="C26" r:id="rId27" display="pcdocs://IDBDOCS/39787144/1"/>
  </hyperlinks>
  <pageMargins left="0.25" right="0.25" top="0.75" bottom="0.75" header="0.3" footer="0.3"/>
  <pageSetup scale="50" fitToHeight="0" orientation="landscape" r:id="rId28"/>
  <tableParts count="1">
    <tablePart r:id="rId2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456731dbc904a5fb605ec556c33e883 xmlns="9c571b2f-e523-4ab2-ba2e-09e151a03ef4">
      <Terms xmlns="http://schemas.microsoft.com/office/infopath/2007/PartnerControls"/>
    </c456731dbc904a5fb605ec556c33e883>
    <Project_x0020_Document_x0020_Type xmlns="9c571b2f-e523-4ab2-ba2e-09e151a03ef4" xsi:nil="true"/>
    <Business_x0020_Area xmlns="9c571b2f-e523-4ab2-ba2e-09e151a03ef4" xsi:nil="true"/>
    <IDBDocs_x0020_Number xmlns="9c571b2f-e523-4ab2-ba2e-09e151a03ef4">39795035</IDBDocs_x0020_Number>
    <TaxCatchAll xmlns="9c571b2f-e523-4ab2-ba2e-09e151a03ef4">
      <Value>7</Value>
      <Value>6</Value>
    </TaxCatchAll>
    <Phase xmlns="9c571b2f-e523-4ab2-ba2e-09e151a03ef4" xsi:nil="true"/>
    <SISCOR_x0020_Number xmlns="9c571b2f-e523-4ab2-ba2e-09e151a03ef4" xsi:nil="true"/>
    <Division_x0020_or_x0020_Unit xmlns="9c571b2f-e523-4ab2-ba2e-09e151a03ef4">INE/TSP</Division_x0020_or_x0020_Unit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Loan Proposal</TermName>
          <TermId xmlns="http://schemas.microsoft.com/office/infopath/2007/PartnerControls">6ee86b6f-6e46-485b-8bfb-87a1f44622ac</TermId>
        </TermInfo>
      </Terms>
    </o5138a91267540169645e33d09c9ddc6>
    <Approval_x0020_Number xmlns="9c571b2f-e523-4ab2-ba2e-09e151a03ef4" xsi:nil="true"/>
    <Document_x0020_Author xmlns="9c571b2f-e523-4ab2-ba2e-09e151a03ef4">Capristan Miranda, Rafael</Document_x0020_Author>
    <e559ffcc31d34167856647188be35015 xmlns="9c571b2f-e523-4ab2-ba2e-09e151a03ef4">
      <Terms xmlns="http://schemas.microsoft.com/office/infopath/2007/PartnerControls"/>
    </e559ffcc31d34167856647188be35015>
    <Fiscal_x0020_Year_x0020_IDB xmlns="9c571b2f-e523-4ab2-ba2e-09e151a03ef4">2015</Fiscal_x0020_Year_x0020_IDB>
    <Other_x0020_Author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Project_x0020_Number xmlns="9c571b2f-e523-4ab2-ba2e-09e151a03ef4">PE-L1135</Project_x0020_Number>
    <Access_x0020_to_x0020_Information_x00a0_Policy xmlns="9c571b2f-e523-4ab2-ba2e-09e151a03ef4">Public</Access_x0020_to_x0020_Information_x00a0_Policy>
    <Package_x0020_Cod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Key_x0020_Document xmlns="9c571b2f-e523-4ab2-ba2e-09e151a03ef4">false</Key_x0020_Document>
    <j8b96605ee2f4c4e988849e658583fee xmlns="9c571b2f-e523-4ab2-ba2e-09e151a03ef4">
      <Terms xmlns="http://schemas.microsoft.com/office/infopath/2007/PartnerControls"/>
    </j8b96605ee2f4c4e988849e658583fee>
    <Migration_x0020_Info xmlns="9c571b2f-e523-4ab2-ba2e-09e151a03ef4">&lt;Data&gt;&lt;APPLICATION&gt;MS EXCEL&lt;/APPLICATION&gt;&lt;USER_STAGE&gt;Loan Proposal&lt;/USER_STAGE&gt;&lt;APPROVAL_CODE&gt;CG&lt;/APPROVAL_CODE&gt;&lt;APPROVAL_DESC&gt;Committee of the Whole&lt;/APPROVAL_DESC&gt;&lt;PD_OBJ_TYPE&gt;0&lt;/PD_OBJ_TYPE&gt;&lt;MAKERECORD&gt;N&lt;/MAKERECORD&gt;&lt;PD_FILEPT_NO&gt;PO-PE-L1135-Anl&lt;/PD_FILEPT_NO&gt;&lt;/Data&gt;</Migration_x0020_Info>
    <Operation_x0020_Type xmlns="9c571b2f-e523-4ab2-ba2e-09e151a03ef4" xsi:nil="true"/>
    <Document_x0020_Language_x0020_IDB xmlns="9c571b2f-e523-4ab2-ba2e-09e151a03ef4">Spanish</Document_x0020_Language_x0020_IDB>
    <Identifier xmlns="9c571b2f-e523-4ab2-ba2e-09e151a03ef4">Caterina Vecco x.2460 TECFILE</Identifier>
    <Disclosure_x0020_Activity xmlns="9c571b2f-e523-4ab2-ba2e-09e151a03ef4">Loan Proposal</Disclosure_x0020_Activity>
    <Webtopic xmlns="9c571b2f-e523-4ab2-ba2e-09e151a03ef4">TR-TRP</Webtopic>
    <Issue_x0020_Date xmlns="9c571b2f-e523-4ab2-ba2e-09e151a03ef4" xsi:nil="true"/>
    <Publication_x0020_Type xmlns="9c571b2f-e523-4ab2-ba2e-09e151a03ef4" xsi:nil="true"/>
    <Abstract xmlns="9c571b2f-e523-4ab2-ba2e-09e151a03ef4" xsi:nil="true"/>
    <KP_x0020_Topics xmlns="9c571b2f-e523-4ab2-ba2e-09e151a03ef4" xsi:nil="true"/>
    <Editor1 xmlns="9c571b2f-e523-4ab2-ba2e-09e151a03ef4" xsi:nil="true"/>
    <Region xmlns="9c571b2f-e523-4ab2-ba2e-09e151a03ef4" xsi:nil="true"/>
    <Publishing_x0020_House xmlns="9c571b2f-e523-4ab2-ba2e-09e151a03ef4" xsi:nil="true"/>
  </documentManagement>
</p:properties>
</file>

<file path=customXml/item3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80A4514153D9F14997340D4BE309ACE7" ma:contentTypeVersion="0" ma:contentTypeDescription="A content type to manage public (operations) IDB documents" ma:contentTypeScope="" ma:versionID="586d9eb03d3c70074080fd13a0855578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8abbafa966629a57eee85f3e23f08021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fd8db7d-50da-443c-8653-131f97d320a8}" ma:internalName="TaxCatchAll" ma:showField="CatchAllData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fd8db7d-50da-443c-8653-131f97d320a8}" ma:internalName="TaxCatchAllLabel" ma:readOnly="true" ma:showField="CatchAllDataLabel" ma:web="106c4bfc-cac0-47ed-afe3-97dfb807a3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BEE770-3A45-4AA7-B28F-0441283CE2D1}"/>
</file>

<file path=customXml/itemProps2.xml><?xml version="1.0" encoding="utf-8"?>
<ds:datastoreItem xmlns:ds="http://schemas.openxmlformats.org/officeDocument/2006/customXml" ds:itemID="{A803F56F-EE63-4B6C-8C1C-3B4B3166D047}"/>
</file>

<file path=customXml/itemProps3.xml><?xml version="1.0" encoding="utf-8"?>
<ds:datastoreItem xmlns:ds="http://schemas.openxmlformats.org/officeDocument/2006/customXml" ds:itemID="{E621C86F-7083-4090-BC2D-CD938298A1A7}"/>
</file>

<file path=customXml/itemProps4.xml><?xml version="1.0" encoding="utf-8"?>
<ds:datastoreItem xmlns:ds="http://schemas.openxmlformats.org/officeDocument/2006/customXml" ds:itemID="{D7CDC637-E157-47DD-9072-36AD25E4ABA7}"/>
</file>

<file path=customXml/itemProps5.xml><?xml version="1.0" encoding="utf-8"?>
<ds:datastoreItem xmlns:ds="http://schemas.openxmlformats.org/officeDocument/2006/customXml" ds:itemID="{1615E50C-49B2-43BC-A900-E3A7FA4D17D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EEO_ 3_ Muestra Representativa del Programa _ POD, DLP</dc:title>
  <dc:creator>Yesmin Robles Nizama</dc:creator>
  <cp:lastModifiedBy>Inter-American Development Bank</cp:lastModifiedBy>
  <cp:lastPrinted>2015-07-27T19:22:27Z</cp:lastPrinted>
  <dcterms:created xsi:type="dcterms:W3CDTF">2015-07-07T17:06:18Z</dcterms:created>
  <dcterms:modified xsi:type="dcterms:W3CDTF">2015-08-17T17:11:14Z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0x01010046CF21643EE8D14686A648AA6DAD08920080A4514153D9F14997340D4BE309ACE7</vt:lpwstr>
  </property>
  <property fmtid="{D5CDD505-2E9C-101B-9397-08002B2CF9AE}" pid="3" name="TaxKeyword">
    <vt:lpwstr/>
  </property>
  <property fmtid="{D5CDD505-2E9C-101B-9397-08002B2CF9AE}" pid="4" name="Function Operations IDB">
    <vt:lpwstr>7;#Project Preparation, Planning and Design|29ca0c72-1fc4-435f-a09c-28585cb5eac9</vt:lpwstr>
  </property>
  <property fmtid="{D5CDD505-2E9C-101B-9397-08002B2CF9AE}" pid="5" name="Sub_x002d_Sector">
    <vt:lpwstr/>
  </property>
  <property fmtid="{D5CDD505-2E9C-101B-9397-08002B2CF9AE}" pid="6" name="TaxKeywordTaxHTField">
    <vt:lpwstr/>
  </property>
  <property fmtid="{D5CDD505-2E9C-101B-9397-08002B2CF9AE}" pid="7" name="Series Operations IDB">
    <vt:lpwstr>6;#Loan Proposal|6ee86b6f-6e46-485b-8bfb-87a1f44622ac</vt:lpwstr>
  </property>
  <property fmtid="{D5CDD505-2E9C-101B-9397-08002B2CF9AE}" pid="9" name="Country">
    <vt:lpwstr/>
  </property>
  <property fmtid="{D5CDD505-2E9C-101B-9397-08002B2CF9AE}" pid="10" name="Fund IDB">
    <vt:lpwstr/>
  </property>
  <property fmtid="{D5CDD505-2E9C-101B-9397-08002B2CF9AE}" pid="11" name="Series_x0020_Operations_x0020_IDB">
    <vt:lpwstr>6;#Loan Proposal|6ee86b6f-6e46-485b-8bfb-87a1f44622ac</vt:lpwstr>
  </property>
  <property fmtid="{D5CDD505-2E9C-101B-9397-08002B2CF9AE}" pid="12" name="To:">
    <vt:lpwstr/>
  </property>
  <property fmtid="{D5CDD505-2E9C-101B-9397-08002B2CF9AE}" pid="13" name="From:">
    <vt:lpwstr/>
  </property>
  <property fmtid="{D5CDD505-2E9C-101B-9397-08002B2CF9AE}" pid="14" name="Sector IDB">
    <vt:lpwstr/>
  </property>
  <property fmtid="{D5CDD505-2E9C-101B-9397-08002B2CF9AE}" pid="15" name="Sub-Sector">
    <vt:lpwstr/>
  </property>
</Properties>
</file>