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Datos" sheetId="1" r:id="rId1"/>
    <sheet name="Beneficios 1" sheetId="2" r:id="rId2"/>
    <sheet name="Mínima Rentabilidad" sheetId="3" r:id="rId3"/>
  </sheets>
  <calcPr calcId="145621"/>
</workbook>
</file>

<file path=xl/calcChain.xml><?xml version="1.0" encoding="utf-8"?>
<calcChain xmlns="http://schemas.openxmlformats.org/spreadsheetml/2006/main">
  <c r="K4" i="2" l="1"/>
  <c r="F10" i="2" l="1"/>
  <c r="F11" i="2" s="1"/>
  <c r="F12" i="2" s="1"/>
  <c r="F13" i="2" s="1"/>
  <c r="C3" i="2" l="1"/>
  <c r="C4" i="2"/>
  <c r="C5" i="2"/>
  <c r="C6" i="2"/>
  <c r="C7" i="2"/>
  <c r="C2" i="2"/>
  <c r="C9" i="2" s="1"/>
  <c r="A10" i="2"/>
  <c r="A11" i="2"/>
  <c r="A12" i="2" s="1"/>
  <c r="A13" i="2" s="1"/>
  <c r="A14" i="2" s="1"/>
  <c r="B10" i="2"/>
  <c r="B11" i="2" s="1"/>
  <c r="H9" i="2"/>
  <c r="H10" i="2"/>
  <c r="C8" i="2"/>
  <c r="G23" i="1"/>
  <c r="G24" i="1" s="1"/>
  <c r="F23" i="1"/>
  <c r="F24" i="1" s="1"/>
  <c r="C23" i="1"/>
  <c r="C24" i="1" s="1"/>
  <c r="E23" i="1"/>
  <c r="D23" i="1"/>
  <c r="B23" i="1"/>
  <c r="C5" i="1"/>
  <c r="H11" i="2" l="1"/>
  <c r="B12" i="2"/>
  <c r="D9" i="2"/>
  <c r="E9" i="2"/>
  <c r="C14" i="2"/>
  <c r="D14" i="2" s="1"/>
  <c r="E14" i="2" s="1"/>
  <c r="I14" i="2" s="1"/>
  <c r="C12" i="2"/>
  <c r="C10" i="2"/>
  <c r="C13" i="2"/>
  <c r="C11" i="2"/>
  <c r="D13" i="2" l="1"/>
  <c r="E13" i="2" s="1"/>
  <c r="D12" i="2"/>
  <c r="E12" i="2" s="1"/>
  <c r="G9" i="2"/>
  <c r="I9" i="2"/>
  <c r="B13" i="2"/>
  <c r="H12" i="2"/>
  <c r="D11" i="2"/>
  <c r="E11" i="2" s="1"/>
  <c r="D10" i="2"/>
  <c r="E10" i="2" s="1"/>
  <c r="G10" i="2" l="1"/>
  <c r="I10" i="2"/>
  <c r="I11" i="2"/>
  <c r="G11" i="2"/>
  <c r="G12" i="2"/>
  <c r="I12" i="2"/>
  <c r="I13" i="2"/>
  <c r="G13" i="2"/>
  <c r="H13" i="2"/>
  <c r="B14" i="2"/>
  <c r="H20" i="2" l="1"/>
  <c r="H24" i="2"/>
  <c r="H14" i="2"/>
  <c r="G14" i="2"/>
  <c r="G20" i="2" s="1"/>
  <c r="H23" i="2" l="1"/>
  <c r="H22" i="2"/>
</calcChain>
</file>

<file path=xl/sharedStrings.xml><?xml version="1.0" encoding="utf-8"?>
<sst xmlns="http://schemas.openxmlformats.org/spreadsheetml/2006/main" count="66" uniqueCount="39">
  <si>
    <t>Año</t>
  </si>
  <si>
    <t>Número de Auditorías Sin Proyecto</t>
  </si>
  <si>
    <t>Número de Auditorías Con Proyecto</t>
  </si>
  <si>
    <t>Presupuesto de Funcionamiento</t>
  </si>
  <si>
    <t>Costo de Auditorías - Sin proyecto US$</t>
  </si>
  <si>
    <t>VIGENCIA</t>
  </si>
  <si>
    <t>Beneficio de Control Fiscal Aprobado</t>
  </si>
  <si>
    <t>Número de Auditorías sin Proyecto</t>
  </si>
  <si>
    <t>REPORTE CONSOLIDADO DE HALLAZGOS FISCALES VIGENCIA 2009 A 2014</t>
  </si>
  <si>
    <t>HALLAZGOS FISCALES</t>
  </si>
  <si>
    <t>CUANTIA</t>
  </si>
  <si>
    <t>APERTURA PROCESOS DE RESPONSABILIDAD FISCAL</t>
  </si>
  <si>
    <t>FALLOS EMITIDOS DE LOS PROCESOS DE RESPONSABILIDAD APERTURADOS*</t>
  </si>
  <si>
    <t>CUANTÍA FALLOS</t>
  </si>
  <si>
    <t>CUANTÍA (RECUPERACIÓN)</t>
  </si>
  <si>
    <t>FUENTE DE INFORMACIÓN</t>
  </si>
  <si>
    <t>APLICATIVO DEL SIREF</t>
  </si>
  <si>
    <t xml:space="preserve">Olken </t>
  </si>
  <si>
    <t>Proy auditados</t>
  </si>
  <si>
    <t>Reduce corrupcion total</t>
  </si>
  <si>
    <t>Total</t>
  </si>
  <si>
    <t>Cuantía de Fallos ($)</t>
  </si>
  <si>
    <t>USD</t>
  </si>
  <si>
    <t>TC</t>
  </si>
  <si>
    <t>Con programa</t>
  </si>
  <si>
    <t>Beneficios USD</t>
  </si>
  <si>
    <t>Costos</t>
  </si>
  <si>
    <t>Valor Actual Beneficios</t>
  </si>
  <si>
    <t>Valor Actual Costos</t>
  </si>
  <si>
    <t>Razón Costo Beneficio</t>
  </si>
  <si>
    <t>VPN</t>
  </si>
  <si>
    <t>TIR Social</t>
  </si>
  <si>
    <t>Flujo de Fondos</t>
  </si>
  <si>
    <t>Supuesto</t>
  </si>
  <si>
    <t>Escenario Base</t>
  </si>
  <si>
    <t>Escenario Conservador</t>
  </si>
  <si>
    <t>Minimo Necesario</t>
  </si>
  <si>
    <t>Escenario Ultra Conservador</t>
  </si>
  <si>
    <t>Escenario Optimista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</si>
</sst>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164" formatCode="&quot;$&quot;\ #,##0;[Red]&quot;$&quot;\ \-#,##0"/>
    <numFmt numFmtId="165" formatCode="_ * #,##0_ ;_ * \-#,##0_ ;_ * &quot;-&quot;_ ;_ @_ "/>
    <numFmt numFmtId="166" formatCode="_ * #,##0.00_ ;_ * \-#,##0.00_ ;_ * &quot;-&quot;??_ ;_ @_ "/>
    <numFmt numFmtId="167" formatCode="_-* #,##0_-;\-* #,##0_-;_-* &quot;-&quot;??_-;_-@_-"/>
    <numFmt numFmtId="168" formatCode="_(* #,##0_);_(* \(#,##0\);_(* &quot;-&quot;??_);_(@_)"/>
    <numFmt numFmtId="169" formatCode="&quot;$&quot;\ #,##0_);[Red]\(&quot;$&quot;\ #,##0\)"/>
    <numFmt numFmtId="170" formatCode="&quot;$&quot;\ #,##0.00"/>
    <numFmt numFmtId="171" formatCode="&quot;$&quot;#,##0"/>
    <numFmt numFmtId="172" formatCode="#,##0_ ;[Red]\-#,##0\ "/>
    <numFmt numFmtId="173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Times New Roman"/>
    </font>
    <font>
      <sz val="11"/>
      <color theme="1"/>
      <name val="Times New Roman"/>
    </font>
    <font>
      <b/>
      <sz val="8"/>
      <color theme="0"/>
      <name val="Times New Roman"/>
    </font>
    <font>
      <sz val="8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 tint="0.49998474074526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/>
    </xf>
    <xf numFmtId="165" fontId="4" fillId="4" borderId="1" xfId="2" applyFont="1" applyFill="1" applyBorder="1"/>
    <xf numFmtId="167" fontId="4" fillId="4" borderId="1" xfId="0" applyNumberFormat="1" applyFont="1" applyFill="1" applyBorder="1"/>
    <xf numFmtId="165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left"/>
    </xf>
    <xf numFmtId="168" fontId="6" fillId="5" borderId="1" xfId="0" applyNumberFormat="1" applyFont="1" applyFill="1" applyBorder="1"/>
    <xf numFmtId="168" fontId="6" fillId="6" borderId="0" xfId="1" applyNumberFormat="1" applyFont="1" applyFill="1" applyBorder="1"/>
    <xf numFmtId="168" fontId="6" fillId="5" borderId="1" xfId="0" applyNumberFormat="1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9" fontId="0" fillId="0" borderId="1" xfId="0" applyNumberFormat="1" applyBorder="1"/>
    <xf numFmtId="170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169" fontId="0" fillId="0" borderId="0" xfId="0" applyNumberFormat="1"/>
    <xf numFmtId="6" fontId="0" fillId="0" borderId="0" xfId="0" applyNumberFormat="1"/>
    <xf numFmtId="171" fontId="0" fillId="0" borderId="0" xfId="0" applyNumberFormat="1"/>
    <xf numFmtId="9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3" fontId="0" fillId="0" borderId="0" xfId="0" applyNumberFormat="1"/>
    <xf numFmtId="172" fontId="0" fillId="0" borderId="0" xfId="0" applyNumberFormat="1"/>
    <xf numFmtId="173" fontId="2" fillId="0" borderId="0" xfId="0" applyNumberFormat="1" applyFont="1"/>
    <xf numFmtId="172" fontId="2" fillId="0" borderId="0" xfId="0" applyNumberFormat="1" applyFont="1"/>
    <xf numFmtId="9" fontId="2" fillId="0" borderId="0" xfId="0" applyNumberFormat="1" applyFont="1"/>
    <xf numFmtId="10" fontId="0" fillId="0" borderId="0" xfId="0" applyNumberFormat="1"/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F24" sqref="F24"/>
    </sheetView>
  </sheetViews>
  <sheetFormatPr defaultColWidth="9.140625" defaultRowHeight="15" x14ac:dyDescent="0.25"/>
  <cols>
    <col min="3" max="3" width="23.140625" customWidth="1"/>
    <col min="4" max="4" width="23" customWidth="1"/>
    <col min="5" max="5" width="18.140625" customWidth="1"/>
    <col min="6" max="6" width="19.140625" customWidth="1"/>
    <col min="7" max="7" width="20.5703125" customWidth="1"/>
    <col min="8" max="8" width="16.85546875" customWidth="1"/>
  </cols>
  <sheetData>
    <row r="1" spans="1:10" ht="7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H1" s="8" t="s">
        <v>5</v>
      </c>
      <c r="I1" s="8" t="s">
        <v>6</v>
      </c>
      <c r="J1" s="9" t="s">
        <v>7</v>
      </c>
    </row>
    <row r="2" spans="1:10" x14ac:dyDescent="0.25">
      <c r="A2" s="4">
        <v>2014</v>
      </c>
      <c r="B2" s="4">
        <v>557</v>
      </c>
      <c r="C2" s="4">
        <v>557</v>
      </c>
      <c r="D2" s="5">
        <v>169450363.63636363</v>
      </c>
      <c r="E2" s="6">
        <v>304219.6833686959</v>
      </c>
      <c r="H2" s="10">
        <v>2006</v>
      </c>
      <c r="I2" s="11">
        <v>1993505.8367039999</v>
      </c>
      <c r="J2" s="12"/>
    </row>
    <row r="3" spans="1:10" x14ac:dyDescent="0.25">
      <c r="A3" s="4">
        <v>2015</v>
      </c>
      <c r="B3" s="4">
        <v>557</v>
      </c>
      <c r="C3" s="4">
        <v>557</v>
      </c>
      <c r="D3" s="5">
        <v>181090909.09090909</v>
      </c>
      <c r="E3" s="6">
        <v>325118.32870899298</v>
      </c>
      <c r="H3" s="13">
        <v>2007</v>
      </c>
      <c r="I3" s="11">
        <v>113847.634806</v>
      </c>
      <c r="J3" s="12"/>
    </row>
    <row r="4" spans="1:10" x14ac:dyDescent="0.25">
      <c r="H4" s="13">
        <v>2008</v>
      </c>
      <c r="I4" s="11">
        <v>2195833.1098190001</v>
      </c>
      <c r="J4" s="12"/>
    </row>
    <row r="5" spans="1:10" x14ac:dyDescent="0.25">
      <c r="C5" s="7">
        <f>D2/C2</f>
        <v>304219.6833686959</v>
      </c>
      <c r="H5" s="13">
        <v>2009</v>
      </c>
      <c r="I5" s="11">
        <v>82743.445422999997</v>
      </c>
      <c r="J5" s="12"/>
    </row>
    <row r="6" spans="1:10" x14ac:dyDescent="0.25">
      <c r="H6" s="13">
        <v>2010</v>
      </c>
      <c r="I6" s="11">
        <v>56155.017785999997</v>
      </c>
      <c r="J6" s="12"/>
    </row>
    <row r="7" spans="1:10" x14ac:dyDescent="0.25">
      <c r="H7" s="13">
        <v>2011</v>
      </c>
      <c r="I7" s="11">
        <v>2465557.326469</v>
      </c>
      <c r="J7" s="12"/>
    </row>
    <row r="8" spans="1:10" x14ac:dyDescent="0.25">
      <c r="H8" s="13">
        <v>2012</v>
      </c>
      <c r="I8" s="11">
        <v>1632332.953985</v>
      </c>
      <c r="J8" s="14">
        <v>734</v>
      </c>
    </row>
    <row r="9" spans="1:10" x14ac:dyDescent="0.25">
      <c r="H9" s="13">
        <v>2013</v>
      </c>
      <c r="I9" s="11">
        <v>3265471.107299</v>
      </c>
      <c r="J9" s="14">
        <v>573</v>
      </c>
    </row>
    <row r="10" spans="1:10" x14ac:dyDescent="0.25">
      <c r="H10" s="13">
        <v>2014</v>
      </c>
      <c r="I10" s="11">
        <v>514941.83809700003</v>
      </c>
      <c r="J10" s="14">
        <v>557</v>
      </c>
    </row>
    <row r="15" spans="1:10" x14ac:dyDescent="0.25">
      <c r="A15" s="36" t="s">
        <v>8</v>
      </c>
      <c r="B15" s="36"/>
      <c r="C15" s="36"/>
      <c r="D15" s="36"/>
      <c r="E15" s="36"/>
      <c r="F15" s="36"/>
      <c r="G15" s="36"/>
      <c r="H15" s="36"/>
    </row>
    <row r="16" spans="1:10" ht="75" x14ac:dyDescent="0.25">
      <c r="A16" s="15" t="s">
        <v>5</v>
      </c>
      <c r="B16" s="15" t="s">
        <v>9</v>
      </c>
      <c r="C16" s="15" t="s">
        <v>10</v>
      </c>
      <c r="D16" s="15" t="s">
        <v>11</v>
      </c>
      <c r="E16" s="15" t="s">
        <v>12</v>
      </c>
      <c r="F16" s="15" t="s">
        <v>13</v>
      </c>
      <c r="G16" s="15" t="s">
        <v>14</v>
      </c>
      <c r="H16" s="15" t="s">
        <v>15</v>
      </c>
    </row>
    <row r="17" spans="1:8" x14ac:dyDescent="0.25">
      <c r="A17" s="16">
        <v>2009</v>
      </c>
      <c r="B17" s="16">
        <v>1497</v>
      </c>
      <c r="C17" s="17">
        <v>712806924030</v>
      </c>
      <c r="D17" s="16">
        <v>950</v>
      </c>
      <c r="E17" s="16">
        <v>118</v>
      </c>
      <c r="F17" s="18">
        <v>17613053016.950001</v>
      </c>
      <c r="G17" s="19">
        <v>1945787402.6800001</v>
      </c>
      <c r="H17" s="20" t="s">
        <v>16</v>
      </c>
    </row>
    <row r="18" spans="1:8" x14ac:dyDescent="0.25">
      <c r="A18" s="16">
        <v>2010</v>
      </c>
      <c r="B18" s="16">
        <v>1612</v>
      </c>
      <c r="C18" s="17">
        <v>1775749266439</v>
      </c>
      <c r="D18" s="16">
        <v>1064</v>
      </c>
      <c r="E18" s="16">
        <v>114</v>
      </c>
      <c r="F18" s="18">
        <v>21564165285.52</v>
      </c>
      <c r="G18" s="19">
        <v>2538540697.4899998</v>
      </c>
      <c r="H18" s="20" t="s">
        <v>16</v>
      </c>
    </row>
    <row r="19" spans="1:8" x14ac:dyDescent="0.25">
      <c r="A19" s="16">
        <v>2011</v>
      </c>
      <c r="B19" s="16">
        <v>2226</v>
      </c>
      <c r="C19" s="17">
        <v>27817671679390</v>
      </c>
      <c r="D19" s="16">
        <v>1161</v>
      </c>
      <c r="E19" s="16">
        <v>199</v>
      </c>
      <c r="F19" s="18">
        <v>21695559488.75</v>
      </c>
      <c r="G19" s="19">
        <v>6430417995.5100002</v>
      </c>
      <c r="H19" s="20" t="s">
        <v>16</v>
      </c>
    </row>
    <row r="20" spans="1:8" x14ac:dyDescent="0.25">
      <c r="A20" s="16">
        <v>2012</v>
      </c>
      <c r="B20" s="16">
        <v>3878</v>
      </c>
      <c r="C20" s="17">
        <v>6138853142131</v>
      </c>
      <c r="D20" s="16">
        <v>1183</v>
      </c>
      <c r="E20" s="16">
        <v>189</v>
      </c>
      <c r="F20" s="18">
        <v>119710711461.89</v>
      </c>
      <c r="G20" s="19">
        <v>12362954690.52</v>
      </c>
      <c r="H20" s="20" t="s">
        <v>16</v>
      </c>
    </row>
    <row r="21" spans="1:8" x14ac:dyDescent="0.25">
      <c r="A21" s="16">
        <v>2013</v>
      </c>
      <c r="B21" s="16">
        <v>3826</v>
      </c>
      <c r="C21" s="17">
        <v>6758835926283</v>
      </c>
      <c r="D21" s="16">
        <v>1767</v>
      </c>
      <c r="E21" s="16">
        <v>196</v>
      </c>
      <c r="F21" s="18">
        <v>138680224491.10999</v>
      </c>
      <c r="G21" s="19">
        <v>29214517685.990002</v>
      </c>
      <c r="H21" s="20" t="s">
        <v>16</v>
      </c>
    </row>
    <row r="22" spans="1:8" x14ac:dyDescent="0.25">
      <c r="A22" s="16">
        <v>2014</v>
      </c>
      <c r="B22" s="16">
        <v>2450</v>
      </c>
      <c r="C22" s="17">
        <v>2685762499562</v>
      </c>
      <c r="D22" s="16">
        <v>1267</v>
      </c>
      <c r="E22" s="16">
        <v>109</v>
      </c>
      <c r="F22" s="18">
        <v>136713104099.25</v>
      </c>
      <c r="G22" s="19">
        <v>14436576664.049999</v>
      </c>
      <c r="H22" s="20" t="s">
        <v>16</v>
      </c>
    </row>
    <row r="23" spans="1:8" x14ac:dyDescent="0.25">
      <c r="B23">
        <f>SUM(B17:B22)</f>
        <v>15489</v>
      </c>
      <c r="C23" s="21">
        <f>SUM(C17:C22)</f>
        <v>45889679437835</v>
      </c>
      <c r="D23">
        <f>SUM(D17:D22)</f>
        <v>7392</v>
      </c>
      <c r="E23">
        <f t="shared" ref="E23:G23" si="0">SUM(E17:E22)</f>
        <v>925</v>
      </c>
      <c r="F23">
        <f t="shared" si="0"/>
        <v>455976817843.46997</v>
      </c>
      <c r="G23">
        <f t="shared" si="0"/>
        <v>66928795136.240005</v>
      </c>
    </row>
    <row r="24" spans="1:8" x14ac:dyDescent="0.25">
      <c r="C24" s="22">
        <f>SUM(C23/2575)</f>
        <v>17821234733.139805</v>
      </c>
      <c r="F24" s="23">
        <f>SUM(F23/2575)</f>
        <v>177078375.86154175</v>
      </c>
      <c r="G24" s="23">
        <f>SUM(G23/2575)</f>
        <v>25991765.101452429</v>
      </c>
    </row>
    <row r="27" spans="1:8" x14ac:dyDescent="0.25">
      <c r="A27" t="s">
        <v>17</v>
      </c>
      <c r="B27" s="24">
        <v>0.04</v>
      </c>
      <c r="C27" s="24">
        <v>1</v>
      </c>
      <c r="D27" t="s">
        <v>18</v>
      </c>
    </row>
    <row r="28" spans="1:8" x14ac:dyDescent="0.25">
      <c r="C28" s="24">
        <v>0.08</v>
      </c>
      <c r="D28" t="s">
        <v>19</v>
      </c>
    </row>
  </sheetData>
  <mergeCells count="1">
    <mergeCell ref="A15:H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23" sqref="H23"/>
    </sheetView>
  </sheetViews>
  <sheetFormatPr defaultColWidth="9.140625" defaultRowHeight="15" x14ac:dyDescent="0.25"/>
  <cols>
    <col min="2" max="2" width="27.5703125" customWidth="1"/>
    <col min="3" max="3" width="17.140625" customWidth="1"/>
    <col min="4" max="4" width="18.28515625" customWidth="1"/>
    <col min="5" max="5" width="18.42578125" customWidth="1"/>
    <col min="6" max="6" width="10.140625" bestFit="1" customWidth="1"/>
    <col min="7" max="7" width="21.7109375" customWidth="1"/>
    <col min="8" max="8" width="21.85546875" customWidth="1"/>
    <col min="9" max="9" width="17.140625" customWidth="1"/>
  </cols>
  <sheetData>
    <row r="1" spans="1:11" x14ac:dyDescent="0.25">
      <c r="A1" t="s">
        <v>0</v>
      </c>
      <c r="B1" t="s">
        <v>21</v>
      </c>
      <c r="C1" t="s">
        <v>22</v>
      </c>
    </row>
    <row r="2" spans="1:11" x14ac:dyDescent="0.25">
      <c r="A2">
        <v>2009</v>
      </c>
      <c r="B2" s="25">
        <v>1100000</v>
      </c>
      <c r="C2" s="25">
        <f>B2/$G$2</f>
        <v>440</v>
      </c>
      <c r="F2" t="s">
        <v>23</v>
      </c>
      <c r="G2">
        <v>2500</v>
      </c>
      <c r="H2" t="s">
        <v>34</v>
      </c>
      <c r="I2" s="33">
        <v>2.5000000000000001E-2</v>
      </c>
    </row>
    <row r="3" spans="1:11" x14ac:dyDescent="0.25">
      <c r="A3">
        <v>2010</v>
      </c>
      <c r="B3" s="25">
        <v>8428654603</v>
      </c>
      <c r="C3" s="25">
        <f t="shared" ref="C3:C7" si="0">B3/$G$2</f>
        <v>3371461.8412000001</v>
      </c>
      <c r="F3" t="s">
        <v>33</v>
      </c>
      <c r="G3" s="33">
        <v>0.03</v>
      </c>
      <c r="H3" t="s">
        <v>37</v>
      </c>
      <c r="I3" s="33">
        <v>1.9E-2</v>
      </c>
    </row>
    <row r="4" spans="1:11" x14ac:dyDescent="0.25">
      <c r="A4">
        <v>2011</v>
      </c>
      <c r="B4" s="25">
        <v>2594110400</v>
      </c>
      <c r="C4" s="25">
        <f t="shared" si="0"/>
        <v>1037644.16</v>
      </c>
      <c r="H4" t="s">
        <v>35</v>
      </c>
      <c r="I4" s="33">
        <v>2.1000000000000001E-2</v>
      </c>
      <c r="K4">
        <f>2*0.85</f>
        <v>1.7</v>
      </c>
    </row>
    <row r="5" spans="1:11" x14ac:dyDescent="0.25">
      <c r="A5">
        <v>2012</v>
      </c>
      <c r="B5" s="25">
        <v>63928466633</v>
      </c>
      <c r="C5" s="25">
        <f t="shared" si="0"/>
        <v>25571386.653200001</v>
      </c>
      <c r="H5" t="s">
        <v>36</v>
      </c>
      <c r="I5" s="33">
        <v>8.8999999999999999E-3</v>
      </c>
    </row>
    <row r="6" spans="1:11" x14ac:dyDescent="0.25">
      <c r="A6">
        <v>2013</v>
      </c>
      <c r="B6" s="25">
        <v>1512415093303</v>
      </c>
      <c r="C6" s="25">
        <f t="shared" si="0"/>
        <v>604966037.32120001</v>
      </c>
      <c r="H6" t="s">
        <v>38</v>
      </c>
      <c r="I6" s="33">
        <v>0.03</v>
      </c>
    </row>
    <row r="7" spans="1:11" x14ac:dyDescent="0.25">
      <c r="A7">
        <v>2014</v>
      </c>
      <c r="B7" s="25">
        <v>135602914556</v>
      </c>
      <c r="C7" s="25">
        <f t="shared" si="0"/>
        <v>54241165.822400004</v>
      </c>
    </row>
    <row r="8" spans="1:11" x14ac:dyDescent="0.25">
      <c r="A8" s="26" t="s">
        <v>20</v>
      </c>
      <c r="B8" s="27">
        <v>1722970339495</v>
      </c>
      <c r="C8" s="27">
        <f t="shared" ref="C8" si="1">B8/2575</f>
        <v>669114694.94951451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6" t="s">
        <v>32</v>
      </c>
    </row>
    <row r="9" spans="1:11" x14ac:dyDescent="0.25">
      <c r="A9">
        <v>2016</v>
      </c>
      <c r="B9" s="29">
        <v>0</v>
      </c>
      <c r="C9" s="25">
        <f>TREND($C$2:$C$7,$A$2:$A$7,A9)</f>
        <v>384931687.61976624</v>
      </c>
      <c r="D9" s="29">
        <f>C9</f>
        <v>384931687.61976624</v>
      </c>
      <c r="E9" s="29">
        <f>C9-D9</f>
        <v>0</v>
      </c>
      <c r="F9" s="28">
        <v>6600000</v>
      </c>
      <c r="G9" s="29">
        <f>E9/1.12^B9</f>
        <v>0</v>
      </c>
      <c r="H9" s="28">
        <f>F9/1.12^B9</f>
        <v>6600000</v>
      </c>
      <c r="I9" s="29">
        <f>E9-F9</f>
        <v>-6600000</v>
      </c>
    </row>
    <row r="10" spans="1:11" x14ac:dyDescent="0.25">
      <c r="A10">
        <f>A9+1</f>
        <v>2017</v>
      </c>
      <c r="B10" s="29">
        <f>B9+1</f>
        <v>1</v>
      </c>
      <c r="C10" s="25">
        <f t="shared" ref="C10:C14" si="2">TREND($C$2:$C$7,$A$2:$A$7,A10)</f>
        <v>444946576.13534546</v>
      </c>
      <c r="D10" s="29">
        <f>C10</f>
        <v>444946576.13534546</v>
      </c>
      <c r="E10" s="29">
        <f t="shared" ref="E10:E14" si="3">C10-D10</f>
        <v>0</v>
      </c>
      <c r="F10" s="28">
        <f>F9</f>
        <v>6600000</v>
      </c>
      <c r="G10" s="29">
        <f t="shared" ref="G10:G14" si="4">E10/1.12^B10</f>
        <v>0</v>
      </c>
      <c r="H10" s="28">
        <f t="shared" ref="H10:H14" si="5">F10/1.12^B10</f>
        <v>5892857.1428571427</v>
      </c>
      <c r="I10" s="29">
        <f t="shared" ref="I10:I14" si="6">E10-F10</f>
        <v>-6600000</v>
      </c>
    </row>
    <row r="11" spans="1:11" x14ac:dyDescent="0.25">
      <c r="A11">
        <f t="shared" ref="A11:A14" si="7">A10+1</f>
        <v>2018</v>
      </c>
      <c r="B11" s="29">
        <f t="shared" ref="B11:B14" si="8">B10+1</f>
        <v>2</v>
      </c>
      <c r="C11" s="25">
        <f t="shared" si="2"/>
        <v>504961464.65092468</v>
      </c>
      <c r="D11" s="29">
        <f>C11*(1-0.85*$G$3)</f>
        <v>492084947.30232614</v>
      </c>
      <c r="E11" s="29">
        <f t="shared" si="3"/>
        <v>12876517.34859854</v>
      </c>
      <c r="F11" s="28">
        <f t="shared" ref="F11:F13" si="9">F10</f>
        <v>6600000</v>
      </c>
      <c r="G11" s="29">
        <f t="shared" si="4"/>
        <v>10265080.794482253</v>
      </c>
      <c r="H11" s="28">
        <f t="shared" si="5"/>
        <v>5261479.5918367337</v>
      </c>
      <c r="I11" s="29">
        <f t="shared" si="6"/>
        <v>6276517.3485985398</v>
      </c>
    </row>
    <row r="12" spans="1:11" x14ac:dyDescent="0.25">
      <c r="A12">
        <f t="shared" si="7"/>
        <v>2019</v>
      </c>
      <c r="B12" s="29">
        <f t="shared" si="8"/>
        <v>3</v>
      </c>
      <c r="C12" s="25">
        <f t="shared" si="2"/>
        <v>564976353.16650391</v>
      </c>
      <c r="D12" s="29">
        <f>C12*(1-0.9*$G$3)</f>
        <v>549721991.63100827</v>
      </c>
      <c r="E12" s="29">
        <f t="shared" si="3"/>
        <v>15254361.535495639</v>
      </c>
      <c r="F12" s="28">
        <f t="shared" si="9"/>
        <v>6600000</v>
      </c>
      <c r="G12" s="29">
        <f t="shared" si="4"/>
        <v>10857753.233970448</v>
      </c>
      <c r="H12" s="28">
        <f t="shared" si="5"/>
        <v>4697749.6355685117</v>
      </c>
      <c r="I12" s="29">
        <f t="shared" si="6"/>
        <v>8654361.5354956388</v>
      </c>
    </row>
    <row r="13" spans="1:11" x14ac:dyDescent="0.25">
      <c r="A13">
        <f t="shared" si="7"/>
        <v>2020</v>
      </c>
      <c r="B13" s="29">
        <f t="shared" si="8"/>
        <v>4</v>
      </c>
      <c r="C13" s="25">
        <f t="shared" si="2"/>
        <v>624991241.68208313</v>
      </c>
      <c r="D13" s="29">
        <f>C13*(1-0.95*$G$3)</f>
        <v>607178991.2941438</v>
      </c>
      <c r="E13" s="29">
        <f t="shared" si="3"/>
        <v>17812250.387939334</v>
      </c>
      <c r="F13" s="28">
        <f t="shared" si="9"/>
        <v>6600000</v>
      </c>
      <c r="G13" s="29">
        <f t="shared" si="4"/>
        <v>11320007.138608914</v>
      </c>
      <c r="H13" s="28">
        <f t="shared" si="5"/>
        <v>4194419.3174718861</v>
      </c>
      <c r="I13" s="29">
        <f t="shared" si="6"/>
        <v>11212250.387939334</v>
      </c>
    </row>
    <row r="14" spans="1:11" x14ac:dyDescent="0.25">
      <c r="A14">
        <f t="shared" si="7"/>
        <v>2021</v>
      </c>
      <c r="B14" s="29">
        <f t="shared" si="8"/>
        <v>5</v>
      </c>
      <c r="C14" s="25">
        <f t="shared" si="2"/>
        <v>685006130.19766235</v>
      </c>
      <c r="D14" s="29">
        <f t="shared" ref="D14" si="10">C14*(1-$G$3)</f>
        <v>664455946.29173243</v>
      </c>
      <c r="E14" s="29">
        <f t="shared" si="3"/>
        <v>20550183.905929923</v>
      </c>
      <c r="F14" s="28">
        <v>0</v>
      </c>
      <c r="G14" s="29">
        <f t="shared" si="4"/>
        <v>11660726.238180779</v>
      </c>
      <c r="H14" s="28">
        <f t="shared" si="5"/>
        <v>0</v>
      </c>
      <c r="I14" s="29">
        <f t="shared" si="6"/>
        <v>20550183.905929923</v>
      </c>
    </row>
    <row r="15" spans="1:11" x14ac:dyDescent="0.25">
      <c r="B15" s="29"/>
      <c r="C15" s="25"/>
      <c r="D15" s="29"/>
      <c r="E15" s="29"/>
      <c r="F15" s="28"/>
      <c r="G15" s="29"/>
      <c r="H15" s="28"/>
      <c r="I15" s="29"/>
    </row>
    <row r="16" spans="1:11" x14ac:dyDescent="0.25">
      <c r="B16" s="29"/>
      <c r="C16" s="25"/>
      <c r="D16" s="29"/>
      <c r="E16" s="29"/>
      <c r="F16" s="28"/>
      <c r="G16" s="29"/>
      <c r="H16" s="28"/>
      <c r="I16" s="29"/>
    </row>
    <row r="17" spans="2:9" x14ac:dyDescent="0.25">
      <c r="B17" s="29"/>
      <c r="C17" s="25"/>
      <c r="D17" s="29"/>
      <c r="E17" s="29"/>
      <c r="F17" s="28"/>
      <c r="G17" s="29"/>
      <c r="H17" s="28"/>
      <c r="I17" s="29"/>
    </row>
    <row r="18" spans="2:9" x14ac:dyDescent="0.25">
      <c r="B18" s="29"/>
      <c r="C18" s="25"/>
      <c r="D18" s="29"/>
      <c r="E18" s="29"/>
      <c r="F18" s="28"/>
      <c r="G18" s="29"/>
      <c r="H18" s="28"/>
      <c r="I18" s="29"/>
    </row>
    <row r="19" spans="2:9" x14ac:dyDescent="0.25">
      <c r="B19" s="29"/>
      <c r="C19" s="25"/>
      <c r="D19" s="29"/>
      <c r="E19" s="29"/>
      <c r="F19" s="28"/>
      <c r="G19" s="29"/>
      <c r="H19" s="28"/>
      <c r="I19" s="29"/>
    </row>
    <row r="20" spans="2:9" x14ac:dyDescent="0.25">
      <c r="G20" s="31">
        <f>SUM(G9:G18)</f>
        <v>44103567.405242398</v>
      </c>
      <c r="H20" s="34">
        <f>SUM(H9:H18)</f>
        <v>26646505.687734276</v>
      </c>
    </row>
    <row r="22" spans="2:9" x14ac:dyDescent="0.25">
      <c r="C22" s="25"/>
      <c r="G22" s="26" t="s">
        <v>29</v>
      </c>
      <c r="H22" s="30">
        <f>G20/H20</f>
        <v>1.6551351206077212</v>
      </c>
    </row>
    <row r="23" spans="2:9" x14ac:dyDescent="0.25">
      <c r="C23" s="25"/>
      <c r="G23" s="26" t="s">
        <v>30</v>
      </c>
      <c r="H23" s="31">
        <f>G20-H20</f>
        <v>17457061.717508122</v>
      </c>
    </row>
    <row r="24" spans="2:9" x14ac:dyDescent="0.25">
      <c r="G24" s="26" t="s">
        <v>31</v>
      </c>
      <c r="H24" s="32">
        <f>IRR(I9:I18)</f>
        <v>0.46717847960217584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19" sqref="G19"/>
    </sheetView>
  </sheetViews>
  <sheetFormatPr defaultColWidth="9.140625" defaultRowHeight="15" x14ac:dyDescent="0.25"/>
  <cols>
    <col min="1" max="1" width="17.28515625" customWidth="1"/>
    <col min="2" max="2" width="18.5703125" customWidth="1"/>
    <col min="3" max="3" width="23" customWidth="1"/>
    <col min="4" max="5" width="20.5703125" customWidth="1"/>
    <col min="7" max="7" width="20.28515625" customWidth="1"/>
    <col min="8" max="8" width="21.85546875" customWidth="1"/>
    <col min="9" max="9" width="16.7109375" customWidth="1"/>
  </cols>
  <sheetData>
    <row r="1" spans="1:11" x14ac:dyDescent="0.25">
      <c r="A1" t="s">
        <v>0</v>
      </c>
      <c r="B1" t="s">
        <v>21</v>
      </c>
      <c r="C1" t="s">
        <v>22</v>
      </c>
    </row>
    <row r="2" spans="1:11" x14ac:dyDescent="0.25">
      <c r="A2">
        <v>2009</v>
      </c>
      <c r="B2" s="28">
        <v>1100000</v>
      </c>
      <c r="C2">
        <v>440</v>
      </c>
      <c r="F2" t="s">
        <v>23</v>
      </c>
      <c r="G2">
        <v>2500</v>
      </c>
      <c r="H2" t="s">
        <v>34</v>
      </c>
      <c r="I2" s="33">
        <v>2.5000000000000001E-2</v>
      </c>
    </row>
    <row r="3" spans="1:11" x14ac:dyDescent="0.25">
      <c r="A3">
        <v>2010</v>
      </c>
      <c r="B3" s="28">
        <v>8428654603</v>
      </c>
      <c r="C3">
        <v>3371461.8412000001</v>
      </c>
      <c r="F3" t="s">
        <v>33</v>
      </c>
      <c r="G3" s="33">
        <v>1.8200000000000001E-2</v>
      </c>
      <c r="H3" t="s">
        <v>37</v>
      </c>
      <c r="I3" s="33">
        <v>1.9E-2</v>
      </c>
    </row>
    <row r="4" spans="1:11" x14ac:dyDescent="0.25">
      <c r="A4">
        <v>2011</v>
      </c>
      <c r="B4" s="28">
        <v>2594110400</v>
      </c>
      <c r="C4">
        <v>1037644.16</v>
      </c>
      <c r="H4" t="s">
        <v>35</v>
      </c>
      <c r="I4" s="33">
        <v>2.1000000000000001E-2</v>
      </c>
      <c r="K4">
        <v>1.7</v>
      </c>
    </row>
    <row r="5" spans="1:11" x14ac:dyDescent="0.25">
      <c r="A5">
        <v>2012</v>
      </c>
      <c r="B5" s="28">
        <v>63928466633</v>
      </c>
      <c r="C5">
        <v>25571386.653200001</v>
      </c>
      <c r="H5" t="s">
        <v>36</v>
      </c>
      <c r="I5" s="33">
        <v>1.8200000000000001E-2</v>
      </c>
    </row>
    <row r="6" spans="1:11" x14ac:dyDescent="0.25">
      <c r="A6">
        <v>2013</v>
      </c>
      <c r="B6" s="28">
        <v>1512415093303</v>
      </c>
      <c r="C6">
        <v>604966037.32120001</v>
      </c>
      <c r="H6" t="s">
        <v>38</v>
      </c>
      <c r="I6" s="33">
        <v>0.03</v>
      </c>
    </row>
    <row r="7" spans="1:11" x14ac:dyDescent="0.25">
      <c r="A7">
        <v>2014</v>
      </c>
      <c r="B7" s="28">
        <v>135602914556</v>
      </c>
      <c r="C7">
        <v>54241165.822400004</v>
      </c>
    </row>
    <row r="8" spans="1:11" x14ac:dyDescent="0.25">
      <c r="A8" s="26" t="s">
        <v>20</v>
      </c>
      <c r="B8" s="28">
        <v>1722970339495</v>
      </c>
      <c r="C8">
        <v>669114694.94951451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6" t="s">
        <v>32</v>
      </c>
      <c r="J8" s="26"/>
    </row>
    <row r="9" spans="1:11" x14ac:dyDescent="0.25">
      <c r="A9">
        <v>2016</v>
      </c>
      <c r="B9">
        <v>0</v>
      </c>
      <c r="C9">
        <v>384931687.61976624</v>
      </c>
      <c r="D9">
        <v>384931687.61976624</v>
      </c>
      <c r="E9">
        <v>0</v>
      </c>
      <c r="F9">
        <v>6600000</v>
      </c>
      <c r="G9">
        <v>0</v>
      </c>
      <c r="H9">
        <v>6600000</v>
      </c>
      <c r="I9">
        <v>-6600000</v>
      </c>
    </row>
    <row r="10" spans="1:11" x14ac:dyDescent="0.25">
      <c r="A10">
        <v>2017</v>
      </c>
      <c r="B10">
        <v>1</v>
      </c>
      <c r="C10">
        <v>444946576.13534546</v>
      </c>
      <c r="D10">
        <v>444946576.13534546</v>
      </c>
      <c r="E10">
        <v>0</v>
      </c>
      <c r="F10">
        <v>6600000</v>
      </c>
      <c r="G10">
        <v>0</v>
      </c>
      <c r="H10">
        <v>5892857.1428571427</v>
      </c>
      <c r="I10">
        <v>-6600000</v>
      </c>
    </row>
    <row r="11" spans="1:11" x14ac:dyDescent="0.25">
      <c r="A11">
        <v>2018</v>
      </c>
      <c r="B11">
        <v>2</v>
      </c>
      <c r="C11">
        <v>504961464.65092468</v>
      </c>
      <c r="D11">
        <v>497149710.79277492</v>
      </c>
      <c r="E11">
        <v>7811753.8581497669</v>
      </c>
      <c r="F11">
        <v>6600000</v>
      </c>
      <c r="G11">
        <v>6227482.3486525556</v>
      </c>
      <c r="H11">
        <v>5261479.5918367337</v>
      </c>
      <c r="I11">
        <v>1211753.8581497669</v>
      </c>
    </row>
    <row r="12" spans="1:11" x14ac:dyDescent="0.25">
      <c r="A12">
        <v>2019</v>
      </c>
      <c r="B12">
        <v>3</v>
      </c>
      <c r="C12">
        <v>564976353.16650391</v>
      </c>
      <c r="D12">
        <v>555722040.50163662</v>
      </c>
      <c r="E12">
        <v>9254312.6648672819</v>
      </c>
      <c r="F12">
        <v>6600000</v>
      </c>
      <c r="G12">
        <v>6587036.9619420208</v>
      </c>
      <c r="H12">
        <v>4697749.6355685117</v>
      </c>
      <c r="I12">
        <v>2654312.6648672819</v>
      </c>
    </row>
    <row r="13" spans="1:11" x14ac:dyDescent="0.25">
      <c r="A13">
        <v>2020</v>
      </c>
      <c r="B13">
        <v>4</v>
      </c>
      <c r="C13">
        <v>624991241.68208313</v>
      </c>
      <c r="D13">
        <v>614185143.11339986</v>
      </c>
      <c r="E13">
        <v>10806098.568683267</v>
      </c>
      <c r="F13">
        <v>6600000</v>
      </c>
      <c r="G13">
        <v>6867470.9974227864</v>
      </c>
      <c r="H13">
        <v>4194419.3174718861</v>
      </c>
      <c r="I13">
        <v>4206098.5686832666</v>
      </c>
    </row>
    <row r="14" spans="1:11" x14ac:dyDescent="0.25">
      <c r="A14">
        <v>2021</v>
      </c>
      <c r="B14">
        <v>5</v>
      </c>
      <c r="C14">
        <v>685006130.19766235</v>
      </c>
      <c r="D14">
        <v>672539018.62806487</v>
      </c>
      <c r="E14">
        <v>12467111.569597483</v>
      </c>
      <c r="F14">
        <v>0</v>
      </c>
      <c r="G14">
        <v>7074173.91782967</v>
      </c>
      <c r="H14">
        <v>0</v>
      </c>
      <c r="I14">
        <v>12467111.569597483</v>
      </c>
    </row>
    <row r="20" spans="7:8" x14ac:dyDescent="0.25">
      <c r="G20" s="26">
        <v>26756164.225847036</v>
      </c>
      <c r="H20" s="34">
        <v>26646505.687734276</v>
      </c>
    </row>
    <row r="22" spans="7:8" x14ac:dyDescent="0.25">
      <c r="G22" s="26" t="s">
        <v>29</v>
      </c>
      <c r="H22" s="35">
        <v>1.0041153065020167</v>
      </c>
    </row>
    <row r="23" spans="7:8" x14ac:dyDescent="0.25">
      <c r="G23" s="26" t="s">
        <v>30</v>
      </c>
      <c r="H23" s="34">
        <v>109658.53811275959</v>
      </c>
    </row>
    <row r="24" spans="7:8" x14ac:dyDescent="0.25">
      <c r="G24" s="26" t="s">
        <v>31</v>
      </c>
      <c r="H24" s="32">
        <v>0.12258860487593926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39611495</IDBDocs_x0020_Number>
    <TaxCatchAll xmlns="9c571b2f-e523-4ab2-ba2e-09e151a03ef4">
      <Value>5</Value>
      <Value>6</Value>
    </TaxCatchAll>
    <Phase xmlns="9c571b2f-e523-4ab2-ba2e-09e151a03ef4" xsi:nil="true"/>
    <SISCOR_x0020_Number xmlns="9c571b2f-e523-4ab2-ba2e-09e151a03ef4" xsi:nil="true"/>
    <Division_x0020_or_x0020_Unit xmlns="9c571b2f-e523-4ab2-ba2e-09e151a03ef4">IFD/ICS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Arisi, Diego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CO-L1154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RM-GIP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0B1C68D910A0D4B8C06086886B7DE0C" ma:contentTypeVersion="0" ma:contentTypeDescription="A content type to manage public (operations) IDB documents" ma:contentTypeScope="" ma:versionID="296184365e6d4502054451879afb754b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e396acf9842407597efee5fc1224e8a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060eec94-9ea5-4a7b-9f6d-cccf30bfb5dc}" ma:internalName="TaxCatchAll" ma:showField="CatchAllData" ma:web="de16acd7-ff20-4325-8e03-4fc85fddf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060eec94-9ea5-4a7b-9f6d-cccf30bfb5dc}" ma:internalName="TaxCatchAllLabel" ma:readOnly="true" ma:showField="CatchAllDataLabel" ma:web="de16acd7-ff20-4325-8e03-4fc85fddf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ED0F366-440C-4B46-9DA7-5AE4C004E8D5}"/>
</file>

<file path=customXml/itemProps2.xml><?xml version="1.0" encoding="utf-8"?>
<ds:datastoreItem xmlns:ds="http://schemas.openxmlformats.org/officeDocument/2006/customXml" ds:itemID="{7D65F1EF-9ABB-4A28-8315-DF2D339BA56D}"/>
</file>

<file path=customXml/itemProps3.xml><?xml version="1.0" encoding="utf-8"?>
<ds:datastoreItem xmlns:ds="http://schemas.openxmlformats.org/officeDocument/2006/customXml" ds:itemID="{213BC684-26F8-4263-9FB5-AA38D3187F10}"/>
</file>

<file path=customXml/itemProps4.xml><?xml version="1.0" encoding="utf-8"?>
<ds:datastoreItem xmlns:ds="http://schemas.openxmlformats.org/officeDocument/2006/customXml" ds:itemID="{D23FF555-0273-4ECC-AFDB-F2E4CAD35416}"/>
</file>

<file path=customXml/itemProps5.xml><?xml version="1.0" encoding="utf-8"?>
<ds:datastoreItem xmlns:ds="http://schemas.openxmlformats.org/officeDocument/2006/customXml" ds:itemID="{6F16F104-89D3-4E71-BD45-CA06243F4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Datos</vt:lpstr>
      <vt:lpstr>Beneficios 1</vt:lpstr>
      <vt:lpstr>Mínima Rentabilidad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Opcional 1_b_ Análisis del costo del programa versión excel</dc:title>
  <dc:creator/>
  <cp:lastModifiedBy/>
  <dcterms:created xsi:type="dcterms:W3CDTF">2006-09-16T00:00:00Z</dcterms:created>
  <dcterms:modified xsi:type="dcterms:W3CDTF">2015-05-05T01:08:51Z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0x01010046CF21643EE8D14686A648AA6DAD089200C0B1C68D910A0D4B8C06086886B7DE0C</vt:lpwstr>
  </property>
  <property fmtid="{D5CDD505-2E9C-101B-9397-08002B2CF9AE}" pid="3" name="TaxKeyword">
    <vt:lpwstr/>
  </property>
  <property fmtid="{D5CDD505-2E9C-101B-9397-08002B2CF9AE}" pid="4" name="Function Operations IDB">
    <vt:lpwstr>6;#IDBDocs|cca77002-e150-4b2d-ab1f-1d7a7cdcae16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5;#Unclassified|a6dff32e-d477-44cd-a56b-85efe9e0a56c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5;#Unclassified|a6dff32e-d477-44cd-a56b-85efe9e0a56c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