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2120" windowHeight="7170" tabRatio="661" firstSheet="1" activeTab="1"/>
  </bookViews>
  <sheets>
    <sheet name="Estructura proyecto" sheetId="5" r:id="rId1"/>
    <sheet name="Plan de Adquisiciones" sheetId="2" r:id="rId2"/>
    <sheet name="Detalle Plan de Adquisiciones" sheetId="3" r:id="rId3"/>
    <sheet name="Listas_Opciones_de_Referencia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'Detalle Plan de Adquisiciones'!$A$1:$AO$110</definedName>
    <definedName name="_xlnm.Print_Area" localSheetId="3">Listas_Opciones_de_Referencia!$A$1:$B$89</definedName>
    <definedName name="_xlnm.Print_Area" localSheetId="1">'Plan de Adquisiciones'!$A$1:$C$24</definedName>
  </definedNames>
  <calcPr calcId="144525"/>
</workbook>
</file>

<file path=xl/calcChain.xml><?xml version="1.0" encoding="utf-8"?>
<calcChain xmlns="http://schemas.openxmlformats.org/spreadsheetml/2006/main">
  <c r="B38" i="2" l="1"/>
  <c r="B28" i="2"/>
  <c r="B29" i="2"/>
  <c r="B30" i="2"/>
  <c r="B32" i="2"/>
  <c r="B33" i="2"/>
  <c r="B34" i="2"/>
  <c r="B35" i="2"/>
  <c r="B36" i="2"/>
  <c r="B37" i="2"/>
  <c r="D27" i="2"/>
  <c r="D38" i="2" s="1"/>
  <c r="AQ41" i="3"/>
  <c r="AS43" i="3"/>
  <c r="C11" i="2"/>
  <c r="AJ6" i="3"/>
  <c r="C36" i="2"/>
  <c r="C31" i="2"/>
  <c r="B31" i="2" s="1"/>
  <c r="C30" i="2"/>
  <c r="C29" i="2"/>
  <c r="C28" i="2"/>
  <c r="C27" i="2"/>
  <c r="B27" i="2" s="1"/>
  <c r="C38" i="2" l="1"/>
  <c r="L6" i="3" l="1"/>
  <c r="Z70" i="3"/>
  <c r="AA70" i="3"/>
  <c r="L11" i="3" l="1"/>
  <c r="K96" i="3"/>
  <c r="J83" i="3"/>
  <c r="J82" i="3"/>
  <c r="K51" i="3"/>
  <c r="K49" i="3" l="1"/>
  <c r="L25" i="3"/>
  <c r="L24" i="3"/>
  <c r="L23" i="3"/>
  <c r="L22" i="3"/>
  <c r="L10" i="3"/>
  <c r="L18" i="3" l="1"/>
  <c r="K62" i="3" l="1"/>
  <c r="K47" i="3" l="1"/>
  <c r="K48" i="3"/>
  <c r="L21" i="3" l="1"/>
  <c r="L20" i="3" l="1"/>
  <c r="L19" i="3"/>
  <c r="K50" i="3"/>
  <c r="L26" i="3" l="1"/>
  <c r="B12" i="2" s="1"/>
  <c r="K100" i="3"/>
  <c r="K56" i="3"/>
  <c r="K52" i="3"/>
  <c r="K95" i="3"/>
  <c r="J81" i="3"/>
  <c r="L8" i="3"/>
  <c r="L7" i="3"/>
  <c r="L12" i="3" l="1"/>
  <c r="B11" i="2" s="1"/>
  <c r="J89" i="3"/>
  <c r="K61" i="3" l="1"/>
  <c r="K54" i="3" l="1"/>
  <c r="K55" i="3" l="1"/>
  <c r="K53" i="3"/>
  <c r="K97" i="3"/>
  <c r="K46" i="3"/>
  <c r="K45" i="3"/>
  <c r="J80" i="3"/>
  <c r="J79" i="3"/>
  <c r="J78" i="3"/>
  <c r="J77" i="3"/>
  <c r="J76" i="3"/>
  <c r="J87" i="3" l="1"/>
  <c r="K98" i="3" l="1"/>
  <c r="K99" i="3"/>
  <c r="J84" i="3"/>
  <c r="K101" i="3" l="1"/>
  <c r="B14" i="2" s="1"/>
  <c r="C14" i="2" s="1"/>
  <c r="J86" i="3"/>
  <c r="J85" i="3"/>
  <c r="J88" i="3" l="1"/>
  <c r="J70" i="3" l="1"/>
  <c r="J75" i="3"/>
  <c r="J74" i="3"/>
  <c r="J73" i="3"/>
  <c r="J72" i="3"/>
  <c r="J71" i="3"/>
  <c r="J69" i="3"/>
  <c r="AG6" i="3"/>
  <c r="K60" i="3" l="1"/>
  <c r="K59" i="3"/>
  <c r="K58" i="3"/>
  <c r="K57" i="3"/>
  <c r="C12" i="2"/>
  <c r="K63" i="3" l="1"/>
  <c r="B16" i="2" s="1"/>
  <c r="C16" i="2" s="1"/>
  <c r="C20" i="2" s="1"/>
  <c r="J90" i="3"/>
  <c r="B20" i="2" l="1"/>
</calcChain>
</file>

<file path=xl/comments1.xml><?xml version="1.0" encoding="utf-8"?>
<comments xmlns="http://schemas.openxmlformats.org/spreadsheetml/2006/main">
  <authors>
    <author>wb323545</author>
    <author>Diego A. Berardo</author>
    <author>wb323203</author>
  </authors>
  <commentList>
    <comment ref="D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15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5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15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30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3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3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40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4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L4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M4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N40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66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V6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W6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X6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D92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92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  <comment ref="V92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  <comment ref="D104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4" authorId="0">
      <text>
        <r>
          <rPr>
            <sz val="14"/>
            <color indexed="81"/>
            <rFont val="Tahoma"/>
            <family val="2"/>
          </rPr>
          <t xml:space="preserve">Numero estimado de subproyectos para esta línea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4" authorId="2">
      <text>
        <r>
          <rPr>
            <sz val="9"/>
            <color indexed="81"/>
            <rFont val="Arial"/>
            <family val="2"/>
          </rPr>
          <t>Si los Subproyectos se adjudican en una fecha fija esta es la que se debe relacionar
Si los Subproyecto se adjudican a través de una "Ventana" abierta colocar  N/A</t>
        </r>
      </text>
    </comment>
    <comment ref="Q104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Transferencia del Proceso.</t>
        </r>
      </text>
    </comment>
    <comment ref="R104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Transferencia del Proceso.</t>
        </r>
      </text>
    </comment>
  </commentList>
</comments>
</file>

<file path=xl/sharedStrings.xml><?xml version="1.0" encoding="utf-8"?>
<sst xmlns="http://schemas.openxmlformats.org/spreadsheetml/2006/main" count="1309" uniqueCount="439">
  <si>
    <t>Dato</t>
  </si>
  <si>
    <t>Comentarios</t>
  </si>
  <si>
    <t>Categoría de Inversión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</si>
  <si>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</si>
  <si>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</si>
  <si>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</si>
  <si>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</si>
  <si>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</si>
  <si>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</si>
  <si>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</si>
  <si>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</si>
  <si>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Subsidios</t>
  </si>
  <si>
    <t>Subproyectos Comunitarios</t>
  </si>
  <si>
    <t>Subproyectos</t>
  </si>
  <si>
    <t>No asignados</t>
  </si>
  <si>
    <t>OBRAS</t>
  </si>
  <si>
    <t>Unidad Ejecutora :</t>
  </si>
  <si>
    <t>Nombre del Contrato :</t>
  </si>
  <si>
    <t>Descripción adicional :</t>
  </si>
  <si>
    <t>Método de Adquisición :</t>
  </si>
  <si>
    <t>Cantidad de Lotes :</t>
  </si>
  <si>
    <t>Documento Base :</t>
  </si>
  <si>
    <t>Monto Estimado, en u$s :</t>
  </si>
  <si>
    <t>Estado del Proceso :</t>
  </si>
  <si>
    <t>Fechas (En caso de no aplicar poner (N/A)</t>
  </si>
  <si>
    <t>Oferente</t>
  </si>
  <si>
    <t>Precio de las ofertas (en Moneda ####)</t>
  </si>
  <si>
    <t>Documento de Licitación</t>
  </si>
  <si>
    <t>No Objeción Documentos</t>
  </si>
  <si>
    <t>Publicación</t>
  </si>
  <si>
    <t>Apertura</t>
  </si>
  <si>
    <t>Evaluación</t>
  </si>
  <si>
    <t>No Objeción Evaluación</t>
  </si>
  <si>
    <t>Firma del Contrato</t>
  </si>
  <si>
    <t>Fin del Contrato (cumplido)</t>
  </si>
  <si>
    <t>Estimada</t>
  </si>
  <si>
    <t>Real</t>
  </si>
  <si>
    <t>BIENES</t>
  </si>
  <si>
    <t>Detalle</t>
  </si>
  <si>
    <t>Integrantes de la Lista Corta</t>
  </si>
  <si>
    <t>Puntaje técnico asignado</t>
  </si>
  <si>
    <t>Propuesta económica evaluada (en Moneda ####)</t>
  </si>
  <si>
    <t>Puntaje final asignado</t>
  </si>
  <si>
    <t>Aviso de Expresiones de Interés</t>
  </si>
  <si>
    <t>Evaluación Técnica</t>
  </si>
  <si>
    <t>No Objeción Evaluación Técnica</t>
  </si>
  <si>
    <t>Evaluación Final y Negociación</t>
  </si>
  <si>
    <t>No Objeción al Contrato</t>
  </si>
  <si>
    <t>Cantidad Estimada de Consultores :</t>
  </si>
  <si>
    <t>Nombre del Consultor</t>
  </si>
  <si>
    <t>Período Desde</t>
  </si>
  <si>
    <t>Hasta</t>
  </si>
  <si>
    <t>Cargo</t>
  </si>
  <si>
    <t>No Objeción a los TdR de la Actividad</t>
  </si>
  <si>
    <t>Fin de las Contrataciones</t>
  </si>
  <si>
    <t>Fecha Fin de la Actividad</t>
  </si>
  <si>
    <t>Monto (en Moneda ####)</t>
  </si>
  <si>
    <t>Plan de Capacitación Anual (PCA)</t>
  </si>
  <si>
    <t>No Objeción a PCA</t>
  </si>
  <si>
    <t>Fin de la Actividad</t>
  </si>
  <si>
    <t>SUBPROYECTOS</t>
  </si>
  <si>
    <t>Objeto de la Transferencia :</t>
  </si>
  <si>
    <t>Cantidad Estimada de Subproyectos:</t>
  </si>
  <si>
    <t>Fecha de 
Transferencia</t>
  </si>
  <si>
    <t xml:space="preserve">  </t>
  </si>
  <si>
    <t>LISTAS DE OPCIONES DE DATOS DE REFERENCIA DE CAMPOS CON VALORES PREDEFINIDOS</t>
  </si>
  <si>
    <t>Categoría de Inversión :</t>
  </si>
  <si>
    <t>Servicios de no consultoría</t>
  </si>
  <si>
    <t>Consultoría Firmas</t>
  </si>
  <si>
    <t>Consultoría Individuos</t>
  </si>
  <si>
    <t>TRANSFERENCIAS</t>
  </si>
  <si>
    <t>Cápitas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</si>
  <si>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</si>
  <si>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</si>
  <si>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</si>
  <si>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</si>
  <si>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</si>
  <si>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</si>
  <si>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</si>
  <si>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</si>
  <si>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</si>
  <si>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</si>
  <si>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Selección basada en el menor costo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</si>
  <si>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</si>
  <si>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</si>
  <si>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</si>
  <si>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</si>
  <si>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</si>
  <si>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</si>
  <si>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</si>
  <si>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</si>
  <si>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</si>
  <si>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</si>
  <si>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</si>
  <si>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</si>
  <si>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</si>
  <si>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</si>
  <si>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</si>
  <si>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</si>
  <si>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</si>
  <si>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</si>
  <si>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</si>
  <si>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</si>
  <si>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</si>
  <si>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</si>
  <si>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</si>
  <si>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</si>
  <si>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</si>
  <si>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</si>
  <si>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</si>
  <si>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</si>
  <si>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</si>
  <si>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</si>
  <si>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</si>
  <si>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</si>
  <si>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</si>
  <si>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</si>
  <si>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</si>
  <si>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</si>
  <si>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</si>
  <si>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</si>
  <si>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</si>
  <si>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</si>
  <si>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</si>
  <si>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</si>
  <si>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</si>
  <si>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</si>
  <si>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</si>
  <si>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</si>
  <si>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Región</t>
  </si>
  <si>
    <t>SERVICIOS DE NO CONSULTORÍA</t>
  </si>
  <si>
    <t>CONSULTORÍAS FIRMAS</t>
  </si>
  <si>
    <t>CONSULTORÍAS INDIVIDUOS</t>
  </si>
  <si>
    <t>CAPACITACIÓN</t>
  </si>
  <si>
    <t>Firma del Contrato / Convenio por Adjudicación de los Subproyectos</t>
  </si>
  <si>
    <t>Número de Proceso:</t>
  </si>
  <si>
    <t>SEP y Lista Corta</t>
  </si>
  <si>
    <t>No Objeción a SEP y Lista Corta</t>
  </si>
  <si>
    <t>Emisión del SEP</t>
  </si>
  <si>
    <t>Recontratación</t>
  </si>
  <si>
    <t>Selección Basada en la Calidad </t>
  </si>
  <si>
    <t>Enero 1995. Políticas Básicas y Procedimientos de Adquisiciones del BID (Bienes y Obras) (GP-118)</t>
  </si>
  <si>
    <t>Enero 2005. Políticas para la Adquisición de Bienes y Obras financiados por el Banco Interamericano de Desarrollo (GN-2349-4)</t>
  </si>
  <si>
    <t>Febrero 2006. Políticas para la Selección y Contratación de Consultores financiados por el Banco Interamericano de Desarrollo (GN-2350-6)</t>
  </si>
  <si>
    <t>Febrero 2006. Políticas para la Adquisición de Bienes y Obras financiados por el Banco Interamericano de Desarrollo (GN-2349-6)</t>
  </si>
  <si>
    <t>Julio 2006. Políticas para la Adquisición de Bienes y Obras financiados por el Banco Interamericano de Desarrollo (GN-2349-7)</t>
  </si>
  <si>
    <t>Febrero 2004. Políticas y Procedimientos para la Adquisición de Servicios de Consultoría (GN-2220-10)</t>
  </si>
  <si>
    <t>Enero 2005. Políticas para la Selección y Contratación de Consultores financiados por el Banco Interamericano de Desarrollo (GN-2350-4)</t>
  </si>
  <si>
    <t>Julio 2006. Políticas para la Selección y Contratación de Consultores financiados por el Banco Interamericano de Desarrollo (GN-2350-7)</t>
  </si>
  <si>
    <t>Solicitud Estándar de Propuestas</t>
  </si>
  <si>
    <t>Tiempo Trabajado</t>
  </si>
  <si>
    <t>3 CVs </t>
  </si>
  <si>
    <t>Enero 1995. Edición revisada Septiembre 1997.</t>
  </si>
  <si>
    <t>Enero 1995. Edición revisada Enero 1999.</t>
  </si>
  <si>
    <t>Mayo 2004.</t>
  </si>
  <si>
    <t>Mayo 2004. Edición revisada Octubre 2006.</t>
  </si>
  <si>
    <t>Enero 1997. Edición revisada Septiembre 1997.</t>
  </si>
  <si>
    <t>Enero 1997. Edición revisada Enero 1999.</t>
  </si>
  <si>
    <t>Enero 1997. Edición revisada Mayo 2002.</t>
  </si>
  <si>
    <t>Versión de Normas de Adquisición (BID):</t>
  </si>
  <si>
    <t>Versión de Normas de Adquisición (BM):</t>
  </si>
  <si>
    <t>Versión de Normas de Consultoría (BID):</t>
  </si>
  <si>
    <t>Versión de Normas de Consultoría (BM):</t>
  </si>
  <si>
    <t>INFORMACIÓN PARA CARGA INICIAL DEL PLAN DE ADQUISICIONES 
EN CURSO Y/O ULTIMO PRESENTADO</t>
  </si>
  <si>
    <t>Desde</t>
  </si>
  <si>
    <t>Sín</t>
  </si>
  <si>
    <t>Con</t>
  </si>
  <si>
    <t>Total</t>
  </si>
  <si>
    <t>Estos datos se cargan en el SEPA on-line durante la capacitación y/o la carga en sí.</t>
  </si>
  <si>
    <t>Componente Asociado :</t>
  </si>
  <si>
    <t>1. Cobertura del Plan de Adquisiciones</t>
  </si>
  <si>
    <t>2. Versión del Plan de Adquisiciones</t>
  </si>
  <si>
    <t>4. Métodos / Rangos de Actuación y Plazos por Tipo de Proceso</t>
  </si>
  <si>
    <t>5. Detalle del Plan de Adquisiciones</t>
  </si>
  <si>
    <t>Transferencias</t>
  </si>
  <si>
    <t>Cobertura del Plan de Adquisiciones:</t>
  </si>
  <si>
    <t>INFORMACIÓN PARA CARGA INICIAL DEL PLAN DE ADQUISICIONES (EN CURSO Y/O ULTIMO PRESENTADO)</t>
  </si>
  <si>
    <t>Contratación de Obras Mayores</t>
  </si>
  <si>
    <t>Comparación de Calificaciones</t>
  </si>
  <si>
    <t>Solicitud de Propuestas y Términos de Referencia</t>
  </si>
  <si>
    <t>Suma global + Gastos Reembolsables</t>
  </si>
  <si>
    <t>Nombre Organismo Sub-Ejecutor (si aplica)</t>
  </si>
  <si>
    <t>Iniciales Organismo Sub-ejecutor</t>
  </si>
  <si>
    <t>COMPONENTES? (SI / NO)</t>
  </si>
  <si>
    <t>Nombre de los componentes (listar por numero o letra)</t>
  </si>
  <si>
    <t>Nombre Organismo Prestatario (* ver manual)</t>
  </si>
  <si>
    <t>Componete (si aplica)</t>
  </si>
  <si>
    <t xml:space="preserve">División Política del País (Región / Departamento / Jurisdicción, Provincia) </t>
  </si>
  <si>
    <t>3. Tipos de Gasto</t>
  </si>
  <si>
    <r>
      <t>Estos datos dependen de la categoría de inversión y están enumerados y ordenados en solapa/ficha</t>
    </r>
    <r>
      <rPr>
        <b/>
        <sz val="10"/>
        <color indexed="10"/>
        <rFont val="Calibri"/>
        <family val="2"/>
      </rPr>
      <t xml:space="preserve"> Detalle Plan de Adquisiciones.</t>
    </r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</si>
  <si>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</si>
  <si>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Documento Base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</si>
  <si>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</si>
  <si>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Revisión Expost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</si>
  <si>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Estado del Proceso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</si>
  <si>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</si>
  <si>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</si>
  <si>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</si>
  <si>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</si>
  <si>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3CV</t>
  </si>
  <si>
    <t xml:space="preserve">SI </t>
  </si>
  <si>
    <t>REPUBLICA DE COLOMBIA - INSTITUTO NACIONAL DE VIAS</t>
  </si>
  <si>
    <t>CORPOAMAZONIA.</t>
  </si>
  <si>
    <t xml:space="preserve">CORPORACION PARA EL DESARROLLO SOSTENIBLE DEL SUR DE LA AMAZONIA </t>
  </si>
  <si>
    <t xml:space="preserve">2, Plan de Manejo Ambiental y Social Integrado y Sostenible (“PMASIS”) de la Reserva Forestal Protectora de la Cuenca alta del Río Mocoa (“RFPCARM”). </t>
  </si>
  <si>
    <t>Componente (si aplica)</t>
  </si>
  <si>
    <t>Departamento de Putumayo/Municipios de San Francisco y Mocoa.</t>
  </si>
  <si>
    <t>Amazonía.</t>
  </si>
  <si>
    <t>Obras Civiles Construcción de la Variante 45,6 Km</t>
  </si>
  <si>
    <t>LPI-SGT-GGP-015-2010</t>
  </si>
  <si>
    <t>Monto Estimado, en us$ :</t>
  </si>
  <si>
    <t>DESARROLLO VIAL TRANSVERSAL DEL SUR. MODULO 1. CONSTRUCCION DE LA VARIANTE SAN FRANCISCO - MOCOA</t>
  </si>
  <si>
    <t>GGP - INVIAS</t>
  </si>
  <si>
    <t>CM-SGT-GGP-021-2010</t>
  </si>
  <si>
    <t>Auditoría Financiera Contable.</t>
  </si>
  <si>
    <t>Versión ( 1 -Incluir Año-) :</t>
  </si>
  <si>
    <t>Valores tomados Plan de Adquisiciones. Paginas 7 y 8 de 14. Proyecto Corredor Vial Pasto Mocoa - Variante San Franscisco - Mocoa. (COL-L-1019).</t>
  </si>
  <si>
    <t>INVIAS</t>
  </si>
  <si>
    <t>Interventoría para la Construcción de la Variante San Francisco - Mocoa.</t>
  </si>
  <si>
    <t>FICHA 1. INVIAS.</t>
  </si>
  <si>
    <t>Claudia Agudelo Sedano</t>
  </si>
  <si>
    <t>Alexander Guerrero Cubides</t>
  </si>
  <si>
    <t>Irma Chaparro Gaitan</t>
  </si>
  <si>
    <t>Financiero/contador</t>
  </si>
  <si>
    <t>Especialista de Adquisiciones</t>
  </si>
  <si>
    <t>Especialista Ambiental</t>
  </si>
  <si>
    <t>Asesor Legal</t>
  </si>
  <si>
    <t>Coordinador de Gestión</t>
  </si>
  <si>
    <t>Unidad Ejecutora: Secretaria General Técnca- Instituto Nacional de Vias</t>
  </si>
  <si>
    <t>Abreviatura:  SGT - INVIAS.</t>
  </si>
  <si>
    <t>64,00;79,20;62,40;62,40</t>
  </si>
  <si>
    <t>CESEL  INGENIEROS, CONSORCIO AMBIENTAL SAN FRANCISCO - MOCOA,  CONSORCIO TRANSVERSAL DEL SUR, CONSORCIO BOGADO</t>
  </si>
  <si>
    <t>83,84;99,20;82,31;80,84</t>
  </si>
  <si>
    <t>Obras Civiles y su Supervisión</t>
  </si>
  <si>
    <t>004 BID</t>
  </si>
  <si>
    <t>005 BID</t>
  </si>
  <si>
    <t>001BID</t>
  </si>
  <si>
    <t>C1.  Obras Civiles y su Supervisión.</t>
  </si>
  <si>
    <t>1.1. Obras</t>
  </si>
  <si>
    <t>1.2. Supervisión Interventoría de Obras</t>
  </si>
  <si>
    <t>1.3. Gerencia de Proyectos:</t>
  </si>
  <si>
    <t>2.1. Ordenamiento Territorial</t>
  </si>
  <si>
    <t>2.2. Conservaciòn y Desarrollo Sostenible</t>
  </si>
  <si>
    <t>2.3. Vinculación de Comunidaddes a la Conservación</t>
  </si>
  <si>
    <t>2.4. Operación Control y Vigilancia</t>
  </si>
  <si>
    <t>3. Auditoría</t>
  </si>
  <si>
    <t>3..1. Auditoría Financiera y Contable</t>
  </si>
  <si>
    <t>Componente 1: Obras Civiles y su Supervisión</t>
  </si>
  <si>
    <t>Se realizarán contratos renovables cada año por continuidad</t>
  </si>
  <si>
    <t>Ana Lucia Rodriguez Perez</t>
  </si>
  <si>
    <t xml:space="preserve">Plan de Manejo Ambiental y Social Integrado y Sostenible (PMASIS). </t>
  </si>
  <si>
    <t>Apoyo al desarrollo del encuentro de la Sociedad Latinoamericana de Unidades Ambientales del Sector Transporte -SLUAT, que se desarrollará en Colombia</t>
  </si>
  <si>
    <t xml:space="preserve">Marcaje por medio de chips de telemetria para las especies de aves, mamíferos y herpetos endémicos bajo algún grado de amenaza y para aquellos que prefieren los hábitat protegidos por las coberturas de bosques primarios o secundarios  REVISAR </t>
  </si>
  <si>
    <t xml:space="preserve">Consultoria- Asesoria Programa de Veeduría ambiental, técnica y social y Participación Ciudadana </t>
  </si>
  <si>
    <t xml:space="preserve">4..3.Estrategia de Conservación y Desarrollo Sostenible de las Areas Protegidas </t>
  </si>
  <si>
    <t>Capacitación y logística a veedurias ciudadana para la Variante y para las áreas de reserva incluídas en el PMASIS</t>
  </si>
  <si>
    <t>SMA  INVIAS</t>
  </si>
  <si>
    <t>SGT - INVIAS</t>
  </si>
  <si>
    <t xml:space="preserve">4..3.2.1 Estrategia de Conservación y Desarrollo Sostenible de las Areas Protegidas </t>
  </si>
  <si>
    <t>Proyecto de apoyo a las compensaciones por adquisición de predios y relocalización de familias ubicadas en el derecho de vía de la Variante</t>
  </si>
  <si>
    <t>16/02/2'12</t>
  </si>
  <si>
    <t>Programa de apoyo al monitoreo y al mantenimiento de la Variante y de la Vía Actual</t>
  </si>
  <si>
    <t>Programa de control del uso y ocupación del derecho de vía</t>
  </si>
  <si>
    <t>Programa de señalización especial</t>
  </si>
  <si>
    <t>Programa de control de emergencias ambientales</t>
  </si>
  <si>
    <t>16/01/2'18</t>
  </si>
  <si>
    <t>16/012'18</t>
  </si>
  <si>
    <t>28/012/2018</t>
  </si>
  <si>
    <t>29/02/2018</t>
  </si>
  <si>
    <t>03/0432018</t>
  </si>
  <si>
    <t>07/043/2018</t>
  </si>
  <si>
    <t>31/01/209</t>
  </si>
  <si>
    <t>9.1.Plan de Monitoreo  operación y Mantenimiento sostenible de la Via</t>
  </si>
  <si>
    <t>9.2. Plan de Monitoreo  operación y Mantenimiento sostenible de la Via</t>
  </si>
  <si>
    <t>9.3. Plan de Monitoreo  operación y Mantenimiento sostenible de la Via</t>
  </si>
  <si>
    <t>9.4 Plan de Monitoreo  operación y Mantenimiento sostenible de la Via</t>
  </si>
  <si>
    <t>Apoyar a la Unidad coordinadora del Proyecto en todo lo relacionado con las actividades de índole financiera y contable contempladas en el contrato de Préstamo BID 2271/OC-CO siguiendo las normas internacionales de auditoría o las normas nacionales estándares y sus prácticas que sean compatibles con dichas normas internacionales</t>
  </si>
  <si>
    <t>“Apoyar a la Unidad Coordinadora del Proyecto en todo lo relacionado con las contrataciones  previstas en el Contrato de Préstamo BID 2271/OC-CO, en el marco de las Políticas para la Adquisición de Obras, Bienes y Servicios de Consultoría</t>
  </si>
  <si>
    <t>Ambiental  apoyo SMA</t>
  </si>
  <si>
    <t>contratacion por un año</t>
  </si>
  <si>
    <t>Componente 1. Obras civiles y su supervisión</t>
  </si>
  <si>
    <t>003 BID</t>
  </si>
  <si>
    <t xml:space="preserve">Se realizarán contratos renovables cada año por continuidad de servicios, condicionada a la evaluación de desempeño por parte del INVIAS. </t>
  </si>
  <si>
    <t>Selección basada en la Comparación de Calificaciones; Consultor Individual Nacional (comparación mínimo tres hojas de vida)</t>
  </si>
  <si>
    <t xml:space="preserve">Se surtió proceso de selección y se tiene el candidato elegido. Se realizarán contratos renovables cada año por continuidad de servicios, condicionada a la evaluación de desempeño. </t>
  </si>
  <si>
    <t xml:space="preserve">Gustavo Duque </t>
  </si>
  <si>
    <t xml:space="preserve">SONACOL; CASS CONSTRUCCIONES Y CIA SCA; CSS CONSTRUCTORES S.A.; CONSTRUCCIONES EL CONDOR S.A. PUENTES Y TORRONES S.A. </t>
  </si>
  <si>
    <t>CONSORCIO AMBIENTAL SAN FRANCISCO-,MOCOA; CONSORCIO AMBIENTAL CESE-CEI; CONSORCIO TRANSVERSAL DEL SUR; CONSORCIO BOGADO</t>
  </si>
  <si>
    <t>Ejercer como Ingeniero Supervisor de la Obra en  Campo del Proyecto de la Variante San Francisco -Mocoa Fase I</t>
  </si>
  <si>
    <t>Programa de apoyo a la evaluación y retroalimentación del PMASIS a través de un Comité de Asesoría Técnica Independiente del Proyecto</t>
  </si>
  <si>
    <t>Componente 2: PMASIS</t>
  </si>
  <si>
    <t>Juan David Quintero</t>
  </si>
  <si>
    <t>Rodrigo Botero</t>
  </si>
  <si>
    <t>Juan Manuel Uribe</t>
  </si>
  <si>
    <t>Consulto CATI</t>
  </si>
  <si>
    <t>Margarita rosa de Castro Illera</t>
  </si>
  <si>
    <t>15/1172011</t>
  </si>
  <si>
    <t>002- BID</t>
  </si>
  <si>
    <t xml:space="preserve">3.2.1.5. Estrategia de Conservación y Desarrollo Sostenible de las Areas Protegidas </t>
  </si>
  <si>
    <t>Apoyar a la Subdireccion de Medio ambiente en lo que respexcta a la gestion predial</t>
  </si>
  <si>
    <t>Apoyar a la Subdireccion de Medio ambiente en lo que respexcta a la gestion predial en lo legal</t>
  </si>
  <si>
    <t>Apoyar a la Gerencia de Grandes Proyectos  en lo que respecta a la ejecución técnica del Proyecto y con las dependencias al interior de INVIAS que estén involucradas asi como con el contratista y la interventoria</t>
  </si>
  <si>
    <t>Ejercer como Especialista Ambiental  del Proyecto Construcción de la Variante San Francisco-Mocoa,  desde la Unidad Coordinadora bajo lineamientos y directrices de la dirección de la Subdirección de Medio Ambiente y Gestión Social.. Forma parte de la Unidad Coordinadora</t>
  </si>
  <si>
    <t>Ejercer la asesoría jurídica desde la Unidad Coordinadora  para el desarrollo del proyecto, en particular la ejecución del  componente  2, por tanto debe apoyar a las dependencias que intervienen: Gerencia de Proyecto, Subdirección de Medio Ambiente, Oficina Asesora de Planeación, Subdirección Financiera. Forma parte de la Unidad Coordinadora</t>
  </si>
  <si>
    <t>Coordinar las gestiones para la ejecución e implementación del contrato de préstamo BID 2271/OC-CO garantizando el cumplimiento administrativo financiero, contable legal y de adquisiciones, así como coordinar  y asesorar lo pertinente con las dependencias y entidades involucradas</t>
  </si>
  <si>
    <t>El contrato tiene por objeto ejercer la Supervisión Social desde la Unidad Coordinadora para el desarrollo del proyecto, en sus componentes 1 y  2, por tanto debe apoyar a las dependencias que intervienen: Gerencia de Proyecto, Subdirección de Medio Ambiente, Dirección Territorial Putumayo, entre otras</t>
  </si>
  <si>
    <t>Ejercer la Gerencia del Proyecto  Construccion de la Variante San Francisco-Mocoa integrando los componentes de la Obra,  el  Componente Social y el Componente Ambiental</t>
  </si>
  <si>
    <t xml:space="preserve">El contrato tiene por objeto ejercer la Supervisión Ambiental  para el desarrollo del proyecto, en sus componentes 1 y  2, por tanto debe apoyar a las dependencias que intervienen: </t>
  </si>
  <si>
    <t>Gestion Predial</t>
  </si>
  <si>
    <t>Apoyo Legal a la Gestion Predial</t>
  </si>
  <si>
    <t xml:space="preserve">Contrato por seis meses </t>
  </si>
  <si>
    <t>Contratacion por seis meses</t>
  </si>
  <si>
    <t>Gerente de Proyecto</t>
  </si>
  <si>
    <t>Ingeneiro (supervision para GGP)</t>
  </si>
  <si>
    <t>Ingeniero en campo GGP</t>
  </si>
  <si>
    <t xml:space="preserve">Especiaista Social </t>
  </si>
  <si>
    <t>Evaluaciòn de Final de Termino del Proyecto</t>
  </si>
  <si>
    <t>Evaluaciòn de Medio  Termino del Proyecto</t>
  </si>
  <si>
    <t>Auditoria</t>
  </si>
  <si>
    <t>Obras civiles y su Supervision</t>
  </si>
  <si>
    <t>Capacitación y logística para la conformación del Comité Institucional de las Areas Protegidas incluido en el PMASIS</t>
  </si>
  <si>
    <t xml:space="preserve">4..3.2.2 Estrategia de Conservación y Desarrollo Sostenible de las Areas Protegidas </t>
  </si>
  <si>
    <t>Capacitación a las comunidades de las áreas protegidas incluidas en el PMASIS en cogestión para el manejo de Recursos Naturales</t>
  </si>
  <si>
    <t xml:space="preserve">Capacitación a grupos ecológicos y/o ambientales que trabajen en las áreas protegidas incluidas en el PMASIS </t>
  </si>
  <si>
    <t xml:space="preserve"> INVIAS</t>
  </si>
  <si>
    <t>Componente 2. PMASIS. B. ESTRATEGIA DE CONSERVACIÓN Y DESARROLLO SOSTENIBLE DE LAS AREAS PROTEGIDAS. 4 Plan de fortalecimiento de la gobernanza</t>
  </si>
  <si>
    <t xml:space="preserve">4..4.1. Estrategia de Conservación y Desarrollo Sostenible de las Areas Protegidas </t>
  </si>
  <si>
    <t xml:space="preserve">4.4.2, Estrategia de Conservación y Desarrollo Sostenible de las Areas Protegidas </t>
  </si>
  <si>
    <t>Diseño e implementación de un Plan de recuperación y fortalecimiento de la riqueza cultural de la región</t>
  </si>
  <si>
    <t>Componente 2. Estrategia de Conservación y Desarrollo Sostenible de las Areas Protegidas 3. Plan de Fortalecimiento de la GobernanzaDependecnia supervisora: Subdirecciòn de Medio ambiente</t>
  </si>
  <si>
    <t>Consultor</t>
  </si>
  <si>
    <t>Proyecto de apoyo a adecuación predio Vivienda de Interés Social para familias que están en el derecho de vía, a la Salida de Mocoa, mediante convenio entre la Alcaldía de Mocoa e INVIAS</t>
  </si>
  <si>
    <t>Componente 2. PMASIS. C. Estrategia para la vinculacion de la comunidad a la conservacion de las areas protegidas, Plan de Mejoramiento de Calidad de Vida</t>
  </si>
  <si>
    <t>Proyecto de manejo de familias ubicadas en la Vía Actua</t>
  </si>
  <si>
    <t>16/02/2'13</t>
  </si>
  <si>
    <t>5.3.1 Estrategia para la vinculacion de la comunidad a la conservacion de las areas protegidas (ver si puede ser subproyectos)</t>
  </si>
  <si>
    <t>5.3.3 Estrategia para la vinculacion de la comunidad a la conservacion de las areas protegidas (ver si puede ser subproyectos)</t>
  </si>
  <si>
    <t>Componente 1 Obras Civiles y su Supervisiòn. 1.1. Construcciòn de la Variante</t>
  </si>
  <si>
    <t>COMPONENTE 2  Estrategia de Conservación y Desarrollo Sostenible de las Areas Protegidas . Plan de Apoyo a la Conservacion de la Biodiversidad</t>
  </si>
  <si>
    <t>COMPONENTE 1 Obras Civiles y su supervision .1.2. Supervision Interventoria de Obra</t>
  </si>
  <si>
    <t>COMPONENTE 3. Auditoria 3.1. Auditoria financiera y contable</t>
  </si>
  <si>
    <t>COMPONENTE 1. Obras civiles y su supervision 1.3. Gerencia de Proyecto</t>
  </si>
  <si>
    <t>COMPONENTE 2 .Estrategia de Conservación y Desarrollo Sostenible de las Areas Protegidas 4.  Plan de fortalecimiento de la Gobernanza</t>
  </si>
  <si>
    <t>COMPONENTE 1 Obras Civiles y su Supervision1.3. Gerencia del Proyecto Dependencia  supervisora del contrato;  Oficina Asesora de Planeacion</t>
  </si>
  <si>
    <t>COMPONENTE 2 .Plan de Monitoreo  operación y Mantenimiento sostenible de la Via</t>
  </si>
  <si>
    <t>COMPONENTE 2 .E. Estrategia de operación, Control y Vigilancia 9. Plan de Monitoreo  operación y Mantenimiento sostenible de la Via</t>
  </si>
  <si>
    <t>Diseño e implementacion del Sistema de Informacion Gerencial de proyecto</t>
  </si>
  <si>
    <t>Apoyo tècnico a INVIAS a través de la Unidad Coordinadora</t>
  </si>
  <si>
    <t>COMPONENTE 2 E, Estrategia de Operación Control y Vigilancia. Plan de Monitoreo, Opeacion y Mantenimiento sostenible de la Via</t>
  </si>
  <si>
    <t>Consuldotre</t>
  </si>
  <si>
    <t>CORPOAMAZONIA</t>
  </si>
  <si>
    <r>
      <t>Plan de Manejo Ambiental y Social Integrado y Sostenible (PMASIS</t>
    </r>
    <r>
      <rPr>
        <sz val="12"/>
        <rFont val="Times New Roman"/>
        <family val="1"/>
      </rPr>
      <t xml:space="preserve">). </t>
    </r>
  </si>
  <si>
    <t xml:space="preserve">Estudios para la ampliación de la Reserva Actual y sustracción Zona San Francisco </t>
  </si>
  <si>
    <t>Componente 2. PMASIS. A. ESTRATEGIA ORDENAMIENTO AMBIENTAL DEL TERRITORIO. 1.        Plan de Integración Ecológica Regional y Consolidación de Áreas de Protección</t>
  </si>
  <si>
    <t>1.1.1 Estrategia de ordenamiento ambiental del territorio</t>
  </si>
  <si>
    <t>Consultoría para Proceso de concertación con los actores para DMI/RFPCARM(Consulta Previa incluye DMI y dialogo proceso MICI)</t>
  </si>
  <si>
    <t>1.1.2. Estrategia de ordenamiento ambiental del territorio</t>
  </si>
  <si>
    <t>Amojonamiento y señalización de las zonas de reserva</t>
  </si>
  <si>
    <t>1.1.3 Estrategia de ordenamiento ambiental del territorio</t>
  </si>
  <si>
    <t>Estudios para Ajuste y Complementación de los  Planes de Ordenación y Manejo de las Cuencas Ríos Blanco y Mocoa</t>
  </si>
  <si>
    <t>Componente 2. PMASIS. A. ESTRATEGIA ORDENAMIENTO AMBIENTAL DEL TERRITORIO. 2.        Plan de Apoyo al Ordenamiento  Ambiental del Territorio</t>
  </si>
  <si>
    <t>29/02/2013</t>
  </si>
  <si>
    <t>01/042013</t>
  </si>
  <si>
    <t>2.2.1. Estrategia de ordenamiento ambiental del territorio</t>
  </si>
  <si>
    <t>Adquisición de predios y/o mejoras en zonas de páramo, bosques de niebla y áreas de influencia de nacimiento y recarga de acuíferos, estrellas fluviales y rondas hídricas</t>
  </si>
  <si>
    <t>2.2.2. Estrategia de ordenamiento ambiental del territorio</t>
  </si>
  <si>
    <t>Construcción de obras y actividades para el control de caudales, rectificación y manejo de cauces, control de escorrentía, control de erosión, obras de geotecnia y demás obras y actividades biomecánicas para el manejo de suelos, aguas y vegetación.</t>
  </si>
  <si>
    <t>2.2.3. Estrategia de ordenamiento ambiental del territorio</t>
  </si>
  <si>
    <r>
      <t>Plan de Manejo Ambiental y Social Integrado y Sostenible (PMASIS</t>
    </r>
    <r>
      <rPr>
        <sz val="12"/>
        <rFont val="Times New Roman"/>
        <family val="1"/>
      </rPr>
      <t xml:space="preserve">) </t>
    </r>
  </si>
  <si>
    <t>Amazonia</t>
  </si>
  <si>
    <t>Consultoria para Capacitación ambiental para formación de promotores de la comunidad, para  coadyuvar  la gestión ambiental de las cuencas</t>
  </si>
  <si>
    <t>Componente 2. PMASIS. A. ESTRATEGIA ORDENAMIENTO AMBIENTAL DEL TERRITORIO. 2. Plan de Apoyo al Ordenamiento Ambiental del Territorio</t>
  </si>
  <si>
    <t>Selección basada en la Comparación de Calificaciones; Consultor Individual Nacional</t>
  </si>
  <si>
    <t>Componente 2 Plan de Manejo Ambiental y Social Integrado y Sostenible (PMASIS)</t>
  </si>
  <si>
    <t xml:space="preserve">Consultor </t>
  </si>
  <si>
    <t>2.2.4. Estrategia de ordenamiento ambiental del territorio</t>
  </si>
  <si>
    <t>4.5 Se ralizaran contrato renovable para 2012 por continuidad</t>
  </si>
  <si>
    <t>4.5 Se ralizaran contrat4.5 o renovable para 2012 por continuidad</t>
  </si>
  <si>
    <t>4.5. Terminacion de contrato anticipada Se reemplaza por Margarita rosa de Castro illera</t>
  </si>
  <si>
    <t>4.5. Se ralizaran contrato renovable para 2012 por continuidad</t>
  </si>
  <si>
    <t>Estudios para la definición del area a compensar por fuera de la zona de reserva, solicitados por el MAVDT en la Licencia de la Variante</t>
  </si>
  <si>
    <t>Componente 2. PMASIS. B. ESTRATEGIA DE CONSERVACIÓN Y DESARROLLO SOSTENIBLE DE LAS AREAS PROTEGIDAS. 3.  Plan de Apoyo a la Conservación de la Biodiversidad</t>
  </si>
  <si>
    <t>3.1.1.1 Estrategia de Conservación y Desarrollo Sostenible de las Areas Protegidas</t>
  </si>
  <si>
    <t>Adquisición de 90 Has de predios privados fuera del área de reserva</t>
  </si>
  <si>
    <t>Componente 2 B. Estrategia de Conservación y Desasrrollo Sostenible de las Areas Protegidas 3.Plan de Apoyo a la conservacion de la biodiversidad</t>
  </si>
  <si>
    <t>3.1.1.2 Estrategia de Conservación y Desasrrollo Sostenible de las Areas Protegidas</t>
  </si>
  <si>
    <t>Restauración de 95 Has en predios públicos dentro de la zona de reserva forestal</t>
  </si>
  <si>
    <t>Componente 2. PMASIS. B. ESTRATEGIA DE CONSERVACION Y DESARROLLO SOSTENIBLE  3. Plan de Apoyo a la Conservacion de la Biodiversidad</t>
  </si>
  <si>
    <t>3.1.1.3 Estrategia de Conservación y Desasrrollo Sostenible de las Areas Protegidas</t>
  </si>
  <si>
    <t>Estudio para la reforestación y mantenimiento de 1060 Has como compensación por el aprovechamiento forestal para la construcción de la Variante</t>
  </si>
  <si>
    <t>3.1.2.1 Estrategia de Conservación y Desarrollo Sostenible de las Areas Protegidas</t>
  </si>
  <si>
    <t>Reforestación y mantenimiento de 1060 Has como compensación por el aprovechamiento forestal para la construcción de la Variante</t>
  </si>
  <si>
    <t>3.1.2.2. Estrategia de Conservación y Desasrrollo Sostenible de las Areas Protegidas</t>
  </si>
  <si>
    <t>Dotación de elementos de equipos de computo, software, gps, camaras y vehiculo para personal de la UCAP</t>
  </si>
  <si>
    <t>Componente 2 B. Estrategia de Conservación y Desasrrollo Sostenible de las Areas Protegidas 4. Plan de Fortalecimiento de la Gobernanza</t>
  </si>
  <si>
    <t>4.1.1. Estrategia de Conservación y Desasrrollo Sostenible de las Areas Protegidas</t>
  </si>
  <si>
    <t>Cursos de capacitación y entrenamiento personal de la UCAP</t>
  </si>
  <si>
    <t>Componente 2. PMASIS. B. ESTRATEGIA DE CONSERVACION Y DESARROLLO SOSTENIBLE  4. Plan de Fortalecimiento de la Gobernanza</t>
  </si>
  <si>
    <t xml:space="preserve">4.1.2.Estrategia de Conservación y Desarrollo Sostenible de las Areas Protegidas </t>
  </si>
  <si>
    <t>Estudios para formular el Proyecto de apoyo a la implementación de iniciativas de Deforestación Evitada, Pago por Servicos Ambientales, MDL</t>
  </si>
  <si>
    <t>16/05/2'12</t>
  </si>
  <si>
    <t>4.2.1.Estrategia de Conservación y Desasrrollo Sostenible de las Areas Protegidas</t>
  </si>
  <si>
    <t>Programa de asistencia técnica para el cambio de actividades productivas realizadas actualmente, por actividades ambientalmente sostenibles</t>
  </si>
  <si>
    <t>Componente 2 C Estrategia para la vinculacion de la comunidad a la conservacion de las areas protegidas . 5. Plan de Mejoramietno de la Calidad de Vida</t>
  </si>
  <si>
    <t>16/01/2'13</t>
  </si>
  <si>
    <t>5.1.1.Estrategia para la vinculacion de la comunidad a la conservacion de las areas protegidas (ver si puede ser subproyectos)</t>
  </si>
  <si>
    <t>Diseño, desarrollo y promoción de rutas ecoturísticas regionales</t>
  </si>
  <si>
    <t xml:space="preserve">5..2.1.1  Estrategia para la vinculacion de la comunidadd a la conservacion de las areas protegidas </t>
  </si>
  <si>
    <t>Montaje y promoción de eventos para atracción de ecoturistas  y</t>
  </si>
  <si>
    <t>Componente 2.C. Estrategia para la vinculacion de la comunidadd a la conservacion de las areas protegidas  5. Plan de Mejoramiento de la calidad de vida</t>
  </si>
  <si>
    <t xml:space="preserve">5..2.1.2  Estrategia para la vinculacion de la comunidadd a la conservacion de las areas protegidas </t>
  </si>
  <si>
    <t>Mercadeo y comercialización turística de la zona</t>
  </si>
  <si>
    <t xml:space="preserve">5..2.1.3  Estrategia para la vinculacion de la comunidadd a la conservacion de las areas protegidas </t>
  </si>
  <si>
    <t>1/12//2013</t>
  </si>
  <si>
    <t xml:space="preserve">5..2.1.4  Estrategia para la vinculacion de la comunidadd a la conservacion de las areas protegidas </t>
  </si>
  <si>
    <t>9.5.1  Plan de Monitoreo  operación y Mantenimiento sostenible de la Via</t>
  </si>
  <si>
    <t xml:space="preserve">9.5.2. Estrategia de Conservación y Desarrollo Sostenible de las Areas Protegidas </t>
  </si>
  <si>
    <t>4,4,3Estrategia de Conservación y Desarrollo Sostenible de las Areas Protegidas</t>
  </si>
  <si>
    <t>Construcción o adecuación de Dos (2) Centros de Control e Información Turística, uno en el Municipio de San Francisco y otro en el Municipio de Mocoa; de Un (1) Campamento Turístico; y  Dos (2) Miradores Turísticos en la vía actual San Francisco – Mocoa</t>
  </si>
  <si>
    <t>COMPONENTE 2 .E. Estrategia de operación, Control y Vigilancia 9. Plan de Monitoreo  operación de  las areas de reserva</t>
  </si>
  <si>
    <t>Valor en pesos: 25.952.948.000;  Valor en USD: 13.306.201,68; CON CARGO AL FINANCIAMENTO DEL BANCO USD2.528.000</t>
  </si>
  <si>
    <t>1. Obras Civiles y su Supervisión</t>
  </si>
  <si>
    <t>1.1. Construccion de laVariante</t>
  </si>
  <si>
    <t>1.2. Supevisión Interventoría de Obras</t>
  </si>
  <si>
    <t>1.3. Gerencia de Proyectos</t>
  </si>
  <si>
    <t>2. Plan de Manejo Ambiental y Social Integrado y Sostenible: PMASIS</t>
  </si>
  <si>
    <t>2.4 Operación Control y Vigilancia</t>
  </si>
  <si>
    <t>3 Auditoría</t>
  </si>
  <si>
    <t>3.1.Auditoría Financiera y Contable</t>
  </si>
  <si>
    <t>COMPONENTES</t>
  </si>
  <si>
    <t>TOTAL</t>
  </si>
  <si>
    <t>BID</t>
  </si>
  <si>
    <t>RECURSOS ADICIONALES</t>
  </si>
  <si>
    <t xml:space="preserve">9.5 Estrategia de operación, Control y Vigilancia </t>
  </si>
  <si>
    <t>PRICEWATEHOYSECOOPERS; ERNST &amp; YOUNG; kpmg ltda</t>
  </si>
  <si>
    <t>82,4; 44,5</t>
  </si>
  <si>
    <t>PRICEWATERHOYSECOOPERS</t>
  </si>
  <si>
    <t>Valor en pesos 832502072; Valor en USD 5000.00</t>
  </si>
  <si>
    <t>Noya: Se aplicò la tasa e1.950,44 en los montos de los contratos de obra e interventoria  ya suscritos,el mayor valor generado se asume en la contrapartida respetando el monto del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</si>
</sst>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USD]\ #,##0.00"/>
    <numFmt numFmtId="165" formatCode="&quot;$&quot;\ #,##0"/>
    <numFmt numFmtId="166" formatCode="d/mm/yyyy;@"/>
    <numFmt numFmtId="167" formatCode="_(* #,##0_);_(* \(#,##0\);_(* &quot;-&quot;??_);_(@_)"/>
  </numFmts>
  <fonts count="3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sz val="9"/>
      <color indexed="81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Arial"/>
    </font>
    <font>
      <b/>
      <sz val="7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2" borderId="0" applyNumberFormat="0" applyBorder="0" applyAlignment="0" applyProtection="0"/>
    <xf numFmtId="0" fontId="4" fillId="0" borderId="0"/>
    <xf numFmtId="0" fontId="12" fillId="0" borderId="1" applyNumberFormat="0" applyFill="0" applyAlignment="0" applyProtection="0"/>
    <xf numFmtId="43" fontId="31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8" fillId="0" borderId="0" xfId="0" applyFont="1"/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center" vertical="center" wrapText="1"/>
    </xf>
    <xf numFmtId="164" fontId="21" fillId="4" borderId="10" xfId="0" applyNumberFormat="1" applyFont="1" applyFill="1" applyBorder="1" applyAlignment="1">
      <alignment horizontal="right" vertical="center" wrapText="1"/>
    </xf>
    <xf numFmtId="164" fontId="21" fillId="4" borderId="11" xfId="0" applyNumberFormat="1" applyFont="1" applyFill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0" fontId="10" fillId="4" borderId="20" xfId="0" applyFont="1" applyFill="1" applyBorder="1" applyAlignment="1">
      <alignment horizontal="center" vertical="center"/>
    </xf>
    <xf numFmtId="0" fontId="13" fillId="0" borderId="0" xfId="0" applyFont="1"/>
    <xf numFmtId="0" fontId="13" fillId="6" borderId="7" xfId="0" applyFont="1" applyFill="1" applyBorder="1" applyAlignment="1">
      <alignment vertical="center" wrapText="1"/>
    </xf>
    <xf numFmtId="0" fontId="13" fillId="6" borderId="14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165" fontId="13" fillId="6" borderId="2" xfId="0" applyNumberFormat="1" applyFont="1" applyFill="1" applyBorder="1" applyAlignment="1">
      <alignment vertical="center" wrapText="1"/>
    </xf>
    <xf numFmtId="166" fontId="13" fillId="6" borderId="2" xfId="0" applyNumberFormat="1" applyFont="1" applyFill="1" applyBorder="1" applyAlignment="1">
      <alignment vertical="center" wrapText="1"/>
    </xf>
    <xf numFmtId="14" fontId="13" fillId="6" borderId="2" xfId="0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vertical="center" wrapText="1"/>
    </xf>
    <xf numFmtId="0" fontId="18" fillId="6" borderId="14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horizontal="center" vertical="center" wrapText="1"/>
    </xf>
    <xf numFmtId="165" fontId="18" fillId="6" borderId="2" xfId="0" applyNumberFormat="1" applyFont="1" applyFill="1" applyBorder="1" applyAlignment="1">
      <alignment vertical="center" wrapText="1"/>
    </xf>
    <xf numFmtId="14" fontId="18" fillId="6" borderId="2" xfId="0" applyNumberFormat="1" applyFont="1" applyFill="1" applyBorder="1" applyAlignment="1">
      <alignment horizontal="center" vertical="center" wrapText="1"/>
    </xf>
    <xf numFmtId="14" fontId="18" fillId="6" borderId="2" xfId="0" applyNumberFormat="1" applyFont="1" applyFill="1" applyBorder="1" applyAlignment="1">
      <alignment vertical="center" wrapText="1"/>
    </xf>
    <xf numFmtId="0" fontId="18" fillId="6" borderId="7" xfId="0" quotePrefix="1" applyFont="1" applyFill="1" applyBorder="1" applyAlignment="1" applyProtection="1"/>
    <xf numFmtId="164" fontId="18" fillId="6" borderId="2" xfId="0" applyNumberFormat="1" applyFont="1" applyFill="1" applyBorder="1" applyAlignment="1">
      <alignment horizontal="right" vertical="center" wrapText="1"/>
    </xf>
    <xf numFmtId="164" fontId="18" fillId="6" borderId="8" xfId="0" applyNumberFormat="1" applyFont="1" applyFill="1" applyBorder="1" applyAlignment="1">
      <alignment horizontal="right" vertical="center" wrapText="1"/>
    </xf>
    <xf numFmtId="0" fontId="18" fillId="0" borderId="7" xfId="0" quotePrefix="1" applyFont="1" applyFill="1" applyBorder="1" applyAlignment="1" applyProtection="1"/>
    <xf numFmtId="0" fontId="18" fillId="0" borderId="7" xfId="0" applyFont="1" applyFill="1" applyBorder="1" applyAlignment="1" applyProtection="1"/>
    <xf numFmtId="0" fontId="13" fillId="6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vertical="center"/>
    </xf>
    <xf numFmtId="0" fontId="13" fillId="5" borderId="2" xfId="0" applyFont="1" applyFill="1" applyBorder="1" applyAlignment="1">
      <alignment vertical="center" wrapText="1"/>
    </xf>
    <xf numFmtId="0" fontId="18" fillId="0" borderId="2" xfId="0" applyFont="1" applyBorder="1"/>
    <xf numFmtId="3" fontId="13" fillId="6" borderId="2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3" fontId="18" fillId="6" borderId="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vertical="center" wrapText="1"/>
    </xf>
    <xf numFmtId="0" fontId="28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vertical="center" wrapText="1"/>
    </xf>
    <xf numFmtId="0" fontId="27" fillId="7" borderId="2" xfId="0" applyFont="1" applyFill="1" applyBorder="1" applyAlignment="1">
      <alignment horizontal="center" vertical="center" wrapText="1"/>
    </xf>
    <xf numFmtId="165" fontId="18" fillId="7" borderId="2" xfId="0" applyNumberFormat="1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left" vertical="center" wrapText="1"/>
    </xf>
    <xf numFmtId="14" fontId="18" fillId="7" borderId="2" xfId="0" applyNumberFormat="1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165" fontId="13" fillId="7" borderId="2" xfId="0" applyNumberFormat="1" applyFont="1" applyFill="1" applyBorder="1" applyAlignment="1">
      <alignment vertical="center" wrapText="1"/>
    </xf>
    <xf numFmtId="14" fontId="18" fillId="7" borderId="2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left" vertical="center" wrapText="1"/>
    </xf>
    <xf numFmtId="3" fontId="18" fillId="7" borderId="2" xfId="0" applyNumberFormat="1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18" fillId="8" borderId="2" xfId="0" applyNumberFormat="1" applyFont="1" applyFill="1" applyBorder="1" applyAlignment="1">
      <alignment vertical="center" wrapText="1"/>
    </xf>
    <xf numFmtId="0" fontId="28" fillId="8" borderId="2" xfId="0" applyFont="1" applyFill="1" applyBorder="1" applyAlignment="1">
      <alignment vertical="center" wrapText="1"/>
    </xf>
    <xf numFmtId="14" fontId="13" fillId="8" borderId="2" xfId="0" applyNumberFormat="1" applyFont="1" applyFill="1" applyBorder="1" applyAlignment="1">
      <alignment horizontal="center" vertical="center" wrapText="1"/>
    </xf>
    <xf numFmtId="14" fontId="13" fillId="8" borderId="2" xfId="0" applyNumberFormat="1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8" borderId="2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18" fillId="6" borderId="17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3" fillId="7" borderId="17" xfId="0" applyFont="1" applyFill="1" applyBorder="1" applyAlignment="1">
      <alignment vertical="center" wrapText="1"/>
    </xf>
    <xf numFmtId="3" fontId="13" fillId="7" borderId="17" xfId="0" applyNumberFormat="1" applyFont="1" applyFill="1" applyBorder="1" applyAlignment="1">
      <alignment vertical="center" wrapText="1"/>
    </xf>
    <xf numFmtId="14" fontId="13" fillId="7" borderId="17" xfId="0" applyNumberFormat="1" applyFont="1" applyFill="1" applyBorder="1" applyAlignment="1">
      <alignment vertical="center" wrapText="1"/>
    </xf>
    <xf numFmtId="14" fontId="13" fillId="7" borderId="21" xfId="0" applyNumberFormat="1" applyFont="1" applyFill="1" applyBorder="1" applyAlignment="1">
      <alignment vertical="center" wrapText="1"/>
    </xf>
    <xf numFmtId="0" fontId="29" fillId="7" borderId="0" xfId="0" applyFont="1" applyFill="1" applyAlignment="1">
      <alignment wrapText="1"/>
    </xf>
    <xf numFmtId="0" fontId="28" fillId="7" borderId="0" xfId="0" applyFont="1" applyFill="1" applyBorder="1" applyAlignment="1">
      <alignment vertical="center" wrapText="1"/>
    </xf>
    <xf numFmtId="0" fontId="29" fillId="7" borderId="2" xfId="0" applyFont="1" applyFill="1" applyBorder="1" applyAlignment="1">
      <alignment wrapText="1"/>
    </xf>
    <xf numFmtId="0" fontId="29" fillId="7" borderId="17" xfId="0" applyFont="1" applyFill="1" applyBorder="1" applyAlignment="1">
      <alignment wrapText="1"/>
    </xf>
    <xf numFmtId="49" fontId="13" fillId="7" borderId="17" xfId="0" applyNumberFormat="1" applyFont="1" applyFill="1" applyBorder="1" applyAlignment="1">
      <alignment vertical="center" wrapText="1"/>
    </xf>
    <xf numFmtId="0" fontId="13" fillId="10" borderId="36" xfId="0" applyFont="1" applyFill="1" applyBorder="1" applyAlignment="1">
      <alignment vertical="center" wrapText="1"/>
    </xf>
    <xf numFmtId="0" fontId="13" fillId="10" borderId="37" xfId="0" applyFont="1" applyFill="1" applyBorder="1" applyAlignment="1">
      <alignment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wrapText="1"/>
    </xf>
    <xf numFmtId="0" fontId="13" fillId="10" borderId="17" xfId="0" applyFont="1" applyFill="1" applyBorder="1" applyAlignment="1">
      <alignment vertical="center" wrapText="1"/>
    </xf>
    <xf numFmtId="49" fontId="13" fillId="10" borderId="17" xfId="0" applyNumberFormat="1" applyFont="1" applyFill="1" applyBorder="1" applyAlignment="1">
      <alignment vertical="center" wrapText="1"/>
    </xf>
    <xf numFmtId="3" fontId="13" fillId="10" borderId="17" xfId="0" applyNumberFormat="1" applyFont="1" applyFill="1" applyBorder="1" applyAlignment="1">
      <alignment vertical="center" wrapText="1"/>
    </xf>
    <xf numFmtId="14" fontId="13" fillId="10" borderId="17" xfId="0" applyNumberFormat="1" applyFont="1" applyFill="1" applyBorder="1" applyAlignment="1">
      <alignment vertical="center" wrapText="1"/>
    </xf>
    <xf numFmtId="14" fontId="13" fillId="10" borderId="21" xfId="0" applyNumberFormat="1" applyFont="1" applyFill="1" applyBorder="1" applyAlignment="1">
      <alignment vertical="center" wrapText="1"/>
    </xf>
    <xf numFmtId="0" fontId="13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8" fillId="10" borderId="0" xfId="0" applyFont="1" applyFill="1" applyAlignment="1">
      <alignment vertical="center" wrapText="1"/>
    </xf>
    <xf numFmtId="3" fontId="0" fillId="10" borderId="0" xfId="0" applyNumberFormat="1" applyFill="1"/>
    <xf numFmtId="0" fontId="4" fillId="10" borderId="0" xfId="0" applyFont="1" applyFill="1"/>
    <xf numFmtId="0" fontId="0" fillId="10" borderId="0" xfId="0" applyFill="1"/>
    <xf numFmtId="0" fontId="13" fillId="11" borderId="7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left" vertical="center" wrapText="1"/>
    </xf>
    <xf numFmtId="0" fontId="13" fillId="11" borderId="8" xfId="0" applyFont="1" applyFill="1" applyBorder="1" applyAlignment="1">
      <alignment vertical="center" wrapText="1"/>
    </xf>
    <xf numFmtId="0" fontId="27" fillId="11" borderId="2" xfId="0" applyFont="1" applyFill="1" applyBorder="1" applyAlignment="1">
      <alignment vertical="center" wrapText="1"/>
    </xf>
    <xf numFmtId="0" fontId="18" fillId="11" borderId="2" xfId="0" applyFont="1" applyFill="1" applyBorder="1" applyAlignment="1">
      <alignment vertical="center" wrapText="1"/>
    </xf>
    <xf numFmtId="0" fontId="18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vertical="center" wrapText="1"/>
    </xf>
    <xf numFmtId="14" fontId="13" fillId="11" borderId="2" xfId="0" applyNumberFormat="1" applyFont="1" applyFill="1" applyBorder="1" applyAlignment="1">
      <alignment horizontal="center" vertical="center" wrapText="1"/>
    </xf>
    <xf numFmtId="14" fontId="13" fillId="11" borderId="2" xfId="0" applyNumberFormat="1" applyFont="1" applyFill="1" applyBorder="1" applyAlignment="1">
      <alignment vertical="center" wrapText="1"/>
    </xf>
    <xf numFmtId="0" fontId="18" fillId="11" borderId="18" xfId="0" applyFont="1" applyFill="1" applyBorder="1" applyAlignment="1">
      <alignment vertical="center" wrapText="1"/>
    </xf>
    <xf numFmtId="3" fontId="18" fillId="11" borderId="18" xfId="0" applyNumberFormat="1" applyFont="1" applyFill="1" applyBorder="1" applyAlignment="1">
      <alignment vertical="center" wrapText="1"/>
    </xf>
    <xf numFmtId="165" fontId="18" fillId="9" borderId="2" xfId="0" applyNumberFormat="1" applyFont="1" applyFill="1" applyBorder="1" applyAlignment="1">
      <alignment vertical="center" wrapText="1"/>
    </xf>
    <xf numFmtId="0" fontId="13" fillId="11" borderId="18" xfId="0" applyFont="1" applyFill="1" applyBorder="1" applyAlignment="1">
      <alignment vertical="center" wrapText="1"/>
    </xf>
    <xf numFmtId="14" fontId="13" fillId="11" borderId="18" xfId="0" applyNumberFormat="1" applyFont="1" applyFill="1" applyBorder="1" applyAlignment="1">
      <alignment horizontal="center" vertical="center" wrapText="1"/>
    </xf>
    <xf numFmtId="14" fontId="13" fillId="11" borderId="18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14" fontId="18" fillId="11" borderId="18" xfId="0" applyNumberFormat="1" applyFont="1" applyFill="1" applyBorder="1" applyAlignment="1">
      <alignment vertical="center" wrapText="1"/>
    </xf>
    <xf numFmtId="0" fontId="13" fillId="11" borderId="36" xfId="0" applyFont="1" applyFill="1" applyBorder="1" applyAlignment="1">
      <alignment vertical="center" wrapText="1"/>
    </xf>
    <xf numFmtId="0" fontId="29" fillId="11" borderId="17" xfId="0" applyFont="1" applyFill="1" applyBorder="1" applyAlignment="1">
      <alignment wrapText="1"/>
    </xf>
    <xf numFmtId="0" fontId="13" fillId="11" borderId="17" xfId="0" applyFont="1" applyFill="1" applyBorder="1" applyAlignment="1">
      <alignment vertical="center" wrapText="1"/>
    </xf>
    <xf numFmtId="49" fontId="13" fillId="11" borderId="17" xfId="0" applyNumberFormat="1" applyFont="1" applyFill="1" applyBorder="1" applyAlignment="1">
      <alignment vertical="center" wrapText="1"/>
    </xf>
    <xf numFmtId="3" fontId="13" fillId="11" borderId="17" xfId="0" applyNumberFormat="1" applyFont="1" applyFill="1" applyBorder="1" applyAlignment="1">
      <alignment vertical="center" wrapText="1"/>
    </xf>
    <xf numFmtId="14" fontId="13" fillId="11" borderId="17" xfId="0" applyNumberFormat="1" applyFont="1" applyFill="1" applyBorder="1" applyAlignment="1">
      <alignment vertical="center" wrapText="1"/>
    </xf>
    <xf numFmtId="14" fontId="13" fillId="11" borderId="21" xfId="0" applyNumberFormat="1" applyFont="1" applyFill="1" applyBorder="1" applyAlignment="1">
      <alignment vertical="center" wrapText="1"/>
    </xf>
    <xf numFmtId="0" fontId="13" fillId="11" borderId="0" xfId="0" applyFont="1" applyFill="1" applyBorder="1" applyAlignment="1">
      <alignment vertical="center" wrapText="1"/>
    </xf>
    <xf numFmtId="0" fontId="28" fillId="11" borderId="0" xfId="0" applyFont="1" applyFill="1" applyBorder="1" applyAlignment="1">
      <alignment vertical="center" wrapText="1"/>
    </xf>
    <xf numFmtId="0" fontId="13" fillId="11" borderId="14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165" fontId="13" fillId="12" borderId="2" xfId="0" applyNumberFormat="1" applyFont="1" applyFill="1" applyBorder="1" applyAlignment="1">
      <alignment vertical="center" wrapText="1"/>
    </xf>
    <xf numFmtId="14" fontId="13" fillId="12" borderId="2" xfId="0" applyNumberFormat="1" applyFont="1" applyFill="1" applyBorder="1" applyAlignment="1">
      <alignment horizontal="center" vertical="center" wrapText="1"/>
    </xf>
    <xf numFmtId="14" fontId="13" fillId="12" borderId="2" xfId="0" applyNumberFormat="1" applyFont="1" applyFill="1" applyBorder="1" applyAlignment="1">
      <alignment vertical="center" wrapText="1"/>
    </xf>
    <xf numFmtId="0" fontId="13" fillId="12" borderId="2" xfId="0" applyFont="1" applyFill="1" applyBorder="1" applyAlignment="1">
      <alignment horizontal="left" vertical="center" wrapText="1"/>
    </xf>
    <xf numFmtId="3" fontId="13" fillId="12" borderId="2" xfId="0" applyNumberFormat="1" applyFont="1" applyFill="1" applyBorder="1" applyAlignment="1">
      <alignment vertical="center" wrapText="1"/>
    </xf>
    <xf numFmtId="166" fontId="13" fillId="12" borderId="2" xfId="0" applyNumberFormat="1" applyFont="1" applyFill="1" applyBorder="1" applyAlignment="1">
      <alignment vertical="center" wrapText="1"/>
    </xf>
    <xf numFmtId="165" fontId="13" fillId="12" borderId="2" xfId="0" applyNumberFormat="1" applyFont="1" applyFill="1" applyBorder="1" applyAlignment="1">
      <alignment horizontal="center" vertical="center" wrapText="1"/>
    </xf>
    <xf numFmtId="3" fontId="13" fillId="7" borderId="2" xfId="0" applyNumberFormat="1" applyFont="1" applyFill="1" applyBorder="1" applyAlignment="1">
      <alignment vertical="center" wrapText="1"/>
    </xf>
    <xf numFmtId="165" fontId="13" fillId="7" borderId="2" xfId="0" applyNumberFormat="1" applyFont="1" applyFill="1" applyBorder="1" applyAlignment="1">
      <alignment horizontal="center" vertical="center" wrapText="1"/>
    </xf>
    <xf numFmtId="166" fontId="13" fillId="7" borderId="2" xfId="0" applyNumberFormat="1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165" fontId="13" fillId="8" borderId="2" xfId="0" applyNumberFormat="1" applyFont="1" applyFill="1" applyBorder="1" applyAlignment="1">
      <alignment vertical="center" wrapText="1"/>
    </xf>
    <xf numFmtId="14" fontId="13" fillId="8" borderId="2" xfId="0" applyNumberFormat="1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vertical="center" wrapText="1"/>
    </xf>
    <xf numFmtId="165" fontId="13" fillId="8" borderId="2" xfId="0" applyNumberFormat="1" applyFont="1" applyFill="1" applyBorder="1" applyAlignment="1">
      <alignment horizontal="center" vertical="center" wrapText="1"/>
    </xf>
    <xf numFmtId="166" fontId="13" fillId="8" borderId="2" xfId="0" applyNumberFormat="1" applyFont="1" applyFill="1" applyBorder="1" applyAlignment="1">
      <alignment vertical="center" wrapText="1"/>
    </xf>
    <xf numFmtId="0" fontId="13" fillId="8" borderId="7" xfId="0" applyFont="1" applyFill="1" applyBorder="1" applyAlignment="1">
      <alignment vertical="center" wrapText="1"/>
    </xf>
    <xf numFmtId="3" fontId="13" fillId="8" borderId="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vertical="center" wrapText="1"/>
    </xf>
    <xf numFmtId="0" fontId="28" fillId="11" borderId="2" xfId="0" applyFont="1" applyFill="1" applyBorder="1" applyAlignment="1">
      <alignment vertical="center" wrapText="1"/>
    </xf>
    <xf numFmtId="0" fontId="27" fillId="11" borderId="2" xfId="0" applyFont="1" applyFill="1" applyBorder="1" applyAlignment="1">
      <alignment horizontal="center" vertical="center" wrapText="1"/>
    </xf>
    <xf numFmtId="14" fontId="18" fillId="11" borderId="2" xfId="0" applyNumberFormat="1" applyFont="1" applyFill="1" applyBorder="1" applyAlignment="1">
      <alignment horizontal="center" vertical="center" wrapText="1"/>
    </xf>
    <xf numFmtId="14" fontId="18" fillId="11" borderId="2" xfId="0" applyNumberFormat="1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165" fontId="13" fillId="11" borderId="18" xfId="0" applyNumberFormat="1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166" fontId="13" fillId="11" borderId="2" xfId="0" applyNumberFormat="1" applyFont="1" applyFill="1" applyBorder="1" applyAlignment="1">
      <alignment vertical="center" wrapText="1"/>
    </xf>
    <xf numFmtId="0" fontId="28" fillId="11" borderId="33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8" fillId="0" borderId="0" xfId="2" applyFont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/>
    </xf>
    <xf numFmtId="0" fontId="18" fillId="0" borderId="28" xfId="0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3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vertical="center" wrapText="1"/>
    </xf>
    <xf numFmtId="0" fontId="23" fillId="4" borderId="28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vertical="center" wrapText="1"/>
    </xf>
    <xf numFmtId="0" fontId="25" fillId="5" borderId="13" xfId="0" applyFont="1" applyFill="1" applyBorder="1" applyAlignment="1">
      <alignment vertical="center" wrapText="1"/>
    </xf>
    <xf numFmtId="37" fontId="14" fillId="5" borderId="8" xfId="0" applyNumberFormat="1" applyFont="1" applyFill="1" applyBorder="1" applyAlignment="1">
      <alignment wrapText="1"/>
    </xf>
    <xf numFmtId="167" fontId="13" fillId="5" borderId="38" xfId="0" applyNumberFormat="1" applyFont="1" applyFill="1" applyBorder="1" applyAlignment="1">
      <alignment horizontal="center" vertical="center" wrapText="1"/>
    </xf>
    <xf numFmtId="167" fontId="13" fillId="5" borderId="38" xfId="0" applyNumberFormat="1" applyFont="1" applyFill="1" applyBorder="1" applyAlignment="1">
      <alignment horizontal="center" wrapText="1"/>
    </xf>
    <xf numFmtId="167" fontId="13" fillId="5" borderId="39" xfId="0" applyNumberFormat="1" applyFont="1" applyFill="1" applyBorder="1" applyAlignment="1">
      <alignment horizontal="center" wrapText="1"/>
    </xf>
    <xf numFmtId="167" fontId="14" fillId="5" borderId="11" xfId="4" applyNumberFormat="1" applyFont="1" applyFill="1" applyBorder="1" applyAlignment="1">
      <alignment wrapText="1"/>
    </xf>
    <xf numFmtId="0" fontId="22" fillId="0" borderId="41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5" fillId="5" borderId="13" xfId="0" applyFont="1" applyFill="1" applyBorder="1" applyAlignment="1">
      <alignment wrapText="1"/>
    </xf>
    <xf numFmtId="167" fontId="25" fillId="5" borderId="14" xfId="4" applyNumberFormat="1" applyFont="1" applyFill="1" applyBorder="1" applyAlignment="1">
      <alignment wrapText="1"/>
    </xf>
    <xf numFmtId="167" fontId="29" fillId="5" borderId="14" xfId="4" applyNumberFormat="1" applyFont="1" applyFill="1" applyBorder="1" applyAlignment="1">
      <alignment horizontal="right" vertical="center" wrapText="1"/>
    </xf>
    <xf numFmtId="167" fontId="25" fillId="5" borderId="14" xfId="4" applyNumberFormat="1" applyFont="1" applyFill="1" applyBorder="1" applyAlignment="1">
      <alignment horizontal="right" vertical="center" wrapText="1"/>
    </xf>
    <xf numFmtId="167" fontId="25" fillId="5" borderId="35" xfId="4" applyNumberFormat="1" applyFont="1" applyFill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 wrapText="1"/>
    </xf>
    <xf numFmtId="37" fontId="18" fillId="0" borderId="2" xfId="0" applyNumberFormat="1" applyFont="1" applyFill="1" applyBorder="1" applyAlignment="1">
      <alignment vertical="center" wrapText="1"/>
    </xf>
    <xf numFmtId="37" fontId="14" fillId="0" borderId="2" xfId="0" applyNumberFormat="1" applyFont="1" applyFill="1" applyBorder="1" applyAlignment="1">
      <alignment vertical="center" wrapText="1"/>
    </xf>
    <xf numFmtId="0" fontId="32" fillId="0" borderId="4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</cellXfs>
  <cellStyles count="5">
    <cellStyle name="Millares" xfId="4" builtinId="3"/>
    <cellStyle name="Neutral" xfId="1" builtinId="28" customBuiltin="1"/>
    <cellStyle name="Normal" xfId="0" builtinId="0"/>
    <cellStyle name="Normal 2" xfId="2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haparro/Mis%20documentos/IRMA%201/PLAN%20DE%20ADQUISICIONES%20&#186;/PMASIS%20VERSION%20PLAN%20ADQUISICIONES%20COMPLETO%20Rev%20MBayona%20DIc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haparro/Mis%20documentos/IRMA%201/PLAN%20DE%20ADQUISICIONES%20&#186;/PMASIS%20VERSION%20PLAN%20ADQUISICIONES%20COMPLETO%20Rev%20MBayona%20DIc%207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IRMA/PLAN%20DE%20ADQUISICIONES%20&#186;/PMASIS%20VERSION%20PLAN%20ADQUISICIONES%20COMPLETO%20Rev%20MBayona%20DIc%2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haparro/Mis%20documentos/IRMA%201/PRESUPUESTO1/Copia%20de%20Distribuci%25c3%25b3n_vigencias_futuras_VarianteJULIO%20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PLAN%20DE%20ADQUISICIONES/PMASIS%20VERSION%20PLAN%20ADQUISICIONES%20COMPLETO%20Rev%20MBayona%20DIc%2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MPAQ/Mis%20documentos/IRMA%201/PROCESOS%20FINANCIEROS/vARIANTE_FICHAS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MPAQ/Mis%20documentos/IRMA%201/PROCESOS%20FINANCIEROS/vARIANTE_FICHAS(2)1noviembre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ASIS"/>
    </sheetNames>
    <sheetDataSet>
      <sheetData sheetId="0" refreshError="1">
        <row r="13">
          <cell r="I13">
            <v>72061.603269185638</v>
          </cell>
        </row>
        <row r="19">
          <cell r="I19">
            <v>200000</v>
          </cell>
        </row>
        <row r="116">
          <cell r="I116">
            <v>261031</v>
          </cell>
        </row>
        <row r="166">
          <cell r="I166">
            <v>360042</v>
          </cell>
        </row>
        <row r="167">
          <cell r="I167">
            <v>102540.96511556367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ASIS"/>
    </sheetNames>
    <sheetDataSet>
      <sheetData sheetId="0" refreshError="1">
        <row r="13">
          <cell r="I13">
            <v>72061.603269185638</v>
          </cell>
        </row>
        <row r="39">
          <cell r="I39">
            <v>67942</v>
          </cell>
        </row>
        <row r="40">
          <cell r="I40">
            <v>25000</v>
          </cell>
        </row>
        <row r="93">
          <cell r="I93">
            <v>72728.399999999994</v>
          </cell>
        </row>
        <row r="94">
          <cell r="I94">
            <v>72728.399999999994</v>
          </cell>
        </row>
        <row r="95">
          <cell r="I95">
            <v>36364.199999999997</v>
          </cell>
        </row>
        <row r="96">
          <cell r="M96">
            <v>60007</v>
          </cell>
          <cell r="N96">
            <v>60007</v>
          </cell>
        </row>
        <row r="110">
          <cell r="I110">
            <v>49475</v>
          </cell>
        </row>
        <row r="113">
          <cell r="I113">
            <v>134917</v>
          </cell>
        </row>
        <row r="115">
          <cell r="I115">
            <v>104412.40000000001</v>
          </cell>
        </row>
        <row r="117">
          <cell r="I117">
            <v>156618.59999999998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ASIS"/>
    </sheetNames>
    <sheetDataSet>
      <sheetData sheetId="0">
        <row r="15">
          <cell r="I15">
            <v>72061.603269185638</v>
          </cell>
        </row>
        <row r="20">
          <cell r="I20">
            <v>250000</v>
          </cell>
        </row>
        <row r="39">
          <cell r="I39">
            <v>45000</v>
          </cell>
        </row>
        <row r="40">
          <cell r="M40">
            <v>50000</v>
          </cell>
        </row>
        <row r="53">
          <cell r="I53">
            <v>61670.595865548283</v>
          </cell>
        </row>
        <row r="54">
          <cell r="I54">
            <v>469855.44294226717</v>
          </cell>
        </row>
        <row r="57">
          <cell r="I57">
            <v>61670.595865548283</v>
          </cell>
        </row>
        <row r="58">
          <cell r="I58">
            <v>649227.29512682499</v>
          </cell>
        </row>
        <row r="70">
          <cell r="I70">
            <v>52206.160326918565</v>
          </cell>
        </row>
        <row r="82">
          <cell r="T82">
            <v>40024.666666666664</v>
          </cell>
          <cell r="U82">
            <v>40024.666666666664</v>
          </cell>
          <cell r="V82">
            <v>40024.666666666664</v>
          </cell>
        </row>
        <row r="86">
          <cell r="I86">
            <v>130515.40081729644</v>
          </cell>
        </row>
        <row r="88">
          <cell r="I88">
            <v>65258</v>
          </cell>
        </row>
        <row r="89">
          <cell r="I89">
            <v>130515.40081729644</v>
          </cell>
        </row>
        <row r="90">
          <cell r="I90">
            <v>65258</v>
          </cell>
        </row>
        <row r="92">
          <cell r="I92">
            <v>48309</v>
          </cell>
        </row>
        <row r="113">
          <cell r="I113">
            <v>50000</v>
          </cell>
        </row>
        <row r="114">
          <cell r="I114">
            <v>50000</v>
          </cell>
        </row>
        <row r="150">
          <cell r="I150">
            <v>239027</v>
          </cell>
        </row>
        <row r="170">
          <cell r="I170">
            <v>52206.160326918565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 refreshError="1"/>
      <sheetData sheetId="1">
        <row r="19">
          <cell r="AC19">
            <v>238233.42425298906</v>
          </cell>
        </row>
        <row r="20">
          <cell r="AC20">
            <v>209040.01148458809</v>
          </cell>
        </row>
        <row r="21">
          <cell r="AC21">
            <v>241483.97284715244</v>
          </cell>
        </row>
        <row r="22">
          <cell r="AC22">
            <v>231929.71842250979</v>
          </cell>
        </row>
        <row r="23">
          <cell r="AC23">
            <v>181682.08199175569</v>
          </cell>
        </row>
        <row r="24">
          <cell r="AC24">
            <v>159676.79087795573</v>
          </cell>
        </row>
        <row r="25">
          <cell r="AC25">
            <v>195832.73517770349</v>
          </cell>
        </row>
        <row r="26">
          <cell r="AC26">
            <v>147338.54925042554</v>
          </cell>
        </row>
        <row r="27">
          <cell r="AC27">
            <v>116896.70023174258</v>
          </cell>
        </row>
        <row r="28">
          <cell r="AC28">
            <v>42041.795697381101</v>
          </cell>
        </row>
        <row r="29">
          <cell r="AC29">
            <v>15381.14476733455</v>
          </cell>
        </row>
        <row r="30">
          <cell r="AC30">
            <v>15381.14476733455</v>
          </cell>
        </row>
        <row r="41">
          <cell r="AE41">
            <v>102540.96511556367</v>
          </cell>
        </row>
        <row r="42">
          <cell r="AE42">
            <v>102540.96511556367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ASIS"/>
    </sheetNames>
    <sheetDataSet>
      <sheetData sheetId="0">
        <row r="68">
          <cell r="I68">
            <v>52206.160326918565</v>
          </cell>
        </row>
        <row r="81">
          <cell r="I81">
            <v>114853.55271922087</v>
          </cell>
        </row>
        <row r="90">
          <cell r="I90">
            <v>78309.240490377866</v>
          </cell>
        </row>
        <row r="107">
          <cell r="I107">
            <v>360043</v>
          </cell>
        </row>
        <row r="161">
          <cell r="I161">
            <v>31324</v>
          </cell>
        </row>
        <row r="162">
          <cell r="I162">
            <v>208825</v>
          </cell>
        </row>
        <row r="163">
          <cell r="I163">
            <v>52206</v>
          </cell>
        </row>
        <row r="164">
          <cell r="I164">
            <v>208825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  <sheetName val="2012"/>
      <sheetName val="2011"/>
      <sheetName val="COMISION INTER PARLAMENTARIA   "/>
      <sheetName val="consolidado"/>
      <sheetName val="program CVS JUL 19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M20">
            <v>36568000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  <sheetName val="2012"/>
      <sheetName val="2011"/>
      <sheetName val="COMISION INTER PARLAMENTARIA   "/>
      <sheetName val="consolidado"/>
      <sheetName val="program CVS JUL 19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C10">
            <v>217702457</v>
          </cell>
        </row>
        <row r="21">
          <cell r="L21">
            <v>2528000</v>
          </cell>
        </row>
        <row r="22">
          <cell r="L22">
            <v>2000000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view="pageBreakPreview" topLeftCell="B2" zoomScale="190" zoomScaleNormal="100" zoomScaleSheetLayoutView="190" workbookViewId="0">
      <selection activeCell="B7" sqref="B7:C7"/>
    </sheetView>
  </sheetViews>
  <sheetFormatPr baseColWidth="10" defaultColWidth="9.140625" defaultRowHeight="12.75" x14ac:dyDescent="0.2"/>
  <cols>
    <col min="1" max="1" width="9.140625" style="8" customWidth="1"/>
    <col min="2" max="2" width="45" style="8" bestFit="1" customWidth="1"/>
    <col min="3" max="3" width="52" style="8" bestFit="1" customWidth="1"/>
    <col min="4" max="4" width="20.85546875" style="8" customWidth="1"/>
    <col min="5" max="16384" width="9.140625" style="8"/>
  </cols>
  <sheetData>
    <row r="1" spans="2:4" ht="15.75" x14ac:dyDescent="0.25">
      <c r="B1" s="226" t="s">
        <v>219</v>
      </c>
      <c r="C1" s="226"/>
    </row>
    <row r="2" spans="2:4" ht="13.5" thickBot="1" x14ac:dyDescent="0.25"/>
    <row r="3" spans="2:4" ht="30" x14ac:dyDescent="0.2">
      <c r="B3" s="49" t="s">
        <v>185</v>
      </c>
      <c r="C3" s="9" t="s">
        <v>181</v>
      </c>
      <c r="D3" s="10" t="s">
        <v>182</v>
      </c>
    </row>
    <row r="4" spans="2:4" x14ac:dyDescent="0.2">
      <c r="B4" s="217" t="s">
        <v>201</v>
      </c>
      <c r="C4" s="225" t="s">
        <v>203</v>
      </c>
      <c r="D4" s="215" t="s">
        <v>202</v>
      </c>
    </row>
    <row r="5" spans="2:4" ht="21.75" customHeight="1" x14ac:dyDescent="0.2">
      <c r="B5" s="217"/>
      <c r="C5" s="225"/>
      <c r="D5" s="216"/>
    </row>
    <row r="7" spans="2:4" ht="54" customHeight="1" x14ac:dyDescent="0.2">
      <c r="B7" s="221" t="s">
        <v>198</v>
      </c>
      <c r="C7" s="221"/>
    </row>
    <row r="8" spans="2:4" ht="13.5" thickBot="1" x14ac:dyDescent="0.25"/>
    <row r="9" spans="2:4" x14ac:dyDescent="0.2">
      <c r="B9" s="11" t="s">
        <v>183</v>
      </c>
      <c r="C9" s="12" t="s">
        <v>184</v>
      </c>
      <c r="D9" s="13"/>
    </row>
    <row r="10" spans="2:4" x14ac:dyDescent="0.2">
      <c r="B10" s="218" t="s">
        <v>200</v>
      </c>
      <c r="C10" s="73" t="s">
        <v>237</v>
      </c>
      <c r="D10" s="13"/>
    </row>
    <row r="11" spans="2:4" x14ac:dyDescent="0.2">
      <c r="B11" s="218"/>
      <c r="C11" s="74" t="s">
        <v>238</v>
      </c>
      <c r="D11" s="13"/>
    </row>
    <row r="12" spans="2:4" x14ac:dyDescent="0.2">
      <c r="B12" s="218"/>
      <c r="C12" s="74" t="s">
        <v>239</v>
      </c>
      <c r="D12" s="13"/>
    </row>
    <row r="13" spans="2:4" x14ac:dyDescent="0.2">
      <c r="B13" s="218"/>
      <c r="C13" s="74" t="s">
        <v>240</v>
      </c>
      <c r="D13" s="13"/>
    </row>
    <row r="14" spans="2:4" x14ac:dyDescent="0.2">
      <c r="B14" s="218"/>
      <c r="C14" s="222" t="s">
        <v>204</v>
      </c>
    </row>
    <row r="15" spans="2:4" x14ac:dyDescent="0.2">
      <c r="B15" s="218"/>
      <c r="C15" s="223"/>
    </row>
    <row r="16" spans="2:4" x14ac:dyDescent="0.2">
      <c r="B16" s="218"/>
      <c r="C16" s="224"/>
    </row>
    <row r="17" spans="2:3" x14ac:dyDescent="0.2">
      <c r="B17" s="219"/>
      <c r="C17" s="74" t="s">
        <v>241</v>
      </c>
    </row>
    <row r="18" spans="2:3" x14ac:dyDescent="0.2">
      <c r="B18" s="219"/>
      <c r="C18" s="74" t="s">
        <v>242</v>
      </c>
    </row>
    <row r="19" spans="2:3" x14ac:dyDescent="0.2">
      <c r="B19" s="219"/>
      <c r="C19" s="74" t="s">
        <v>243</v>
      </c>
    </row>
    <row r="20" spans="2:3" x14ac:dyDescent="0.2">
      <c r="B20" s="219"/>
      <c r="C20" s="74" t="s">
        <v>244</v>
      </c>
    </row>
    <row r="21" spans="2:3" ht="17.25" customHeight="1" x14ac:dyDescent="0.2">
      <c r="B21" s="219"/>
      <c r="C21" s="74" t="s">
        <v>245</v>
      </c>
    </row>
    <row r="22" spans="2:3" x14ac:dyDescent="0.2">
      <c r="B22" s="219"/>
      <c r="C22" s="74" t="s">
        <v>246</v>
      </c>
    </row>
    <row r="23" spans="2:3" ht="13.5" thickBot="1" x14ac:dyDescent="0.25">
      <c r="B23" s="220"/>
      <c r="C23" s="75"/>
    </row>
    <row r="25" spans="2:3" ht="48.75" customHeight="1" x14ac:dyDescent="0.2">
      <c r="B25" s="227" t="s">
        <v>197</v>
      </c>
      <c r="C25" s="227"/>
    </row>
    <row r="28" spans="2:3" x14ac:dyDescent="0.2">
      <c r="B28" s="227" t="s">
        <v>197</v>
      </c>
      <c r="C28" s="227"/>
    </row>
    <row r="29" spans="2:3" x14ac:dyDescent="0.2">
      <c r="B29" s="50" t="s">
        <v>228</v>
      </c>
    </row>
    <row r="30" spans="2:3" x14ac:dyDescent="0.2">
      <c r="B30" s="50" t="s">
        <v>229</v>
      </c>
    </row>
    <row r="32" spans="2:3" x14ac:dyDescent="0.2">
      <c r="B32" s="227" t="s">
        <v>197</v>
      </c>
      <c r="C32" s="227"/>
    </row>
    <row r="33" spans="2:3" x14ac:dyDescent="0.2">
      <c r="B33" s="221" t="s">
        <v>216</v>
      </c>
      <c r="C33" s="221"/>
    </row>
    <row r="34" spans="2:3" x14ac:dyDescent="0.2">
      <c r="B34" s="221"/>
      <c r="C34" s="221"/>
    </row>
  </sheetData>
  <mergeCells count="11">
    <mergeCell ref="B1:C1"/>
    <mergeCell ref="B32:C32"/>
    <mergeCell ref="B33:C34"/>
    <mergeCell ref="B28:C28"/>
    <mergeCell ref="B25:C25"/>
    <mergeCell ref="D4:D5"/>
    <mergeCell ref="B4:B5"/>
    <mergeCell ref="B10:B23"/>
    <mergeCell ref="B7:C7"/>
    <mergeCell ref="C14:C16"/>
    <mergeCell ref="C4:C5"/>
  </mergeCells>
  <phoneticPr fontId="1" type="noConversion"/>
  <printOptions horizontalCentered="1" verticalCentered="1"/>
  <pageMargins left="0.51181102362204722" right="0.62992125984251968" top="1.1000000000000001" bottom="0.98425196850393704" header="0.66" footer="0.51181102362204722"/>
  <pageSetup scale="75" orientation="portrait" r:id="rId1"/>
  <headerFooter alignWithMargins="0">
    <oddHeader>&amp;CPROYECTO VARIANTE SAN FRANCISCO - MOCOA
CO-L1019
PLAN DE ADQUISCIONES.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E41"/>
  <sheetViews>
    <sheetView showGridLines="0" tabSelected="1" topLeftCell="A15" zoomScaleNormal="100" workbookViewId="0">
      <selection activeCell="A35" sqref="A35"/>
    </sheetView>
  </sheetViews>
  <sheetFormatPr baseColWidth="10" defaultColWidth="9.140625" defaultRowHeight="12.75" x14ac:dyDescent="0.2"/>
  <cols>
    <col min="1" max="1" width="52.5703125" style="14" customWidth="1"/>
    <col min="2" max="2" width="31.28515625" style="14" customWidth="1"/>
    <col min="3" max="3" width="31.85546875" style="14" customWidth="1"/>
    <col min="4" max="4" width="14.140625" style="14" customWidth="1"/>
    <col min="5" max="5" width="20.42578125" style="14" customWidth="1"/>
    <col min="6" max="16384" width="9.140625" style="14"/>
  </cols>
  <sheetData>
    <row r="1" spans="1:3" ht="30.75" customHeight="1" thickBot="1" x14ac:dyDescent="0.25">
      <c r="A1" s="228" t="s">
        <v>163</v>
      </c>
      <c r="B1" s="229"/>
      <c r="C1" s="230"/>
    </row>
    <row r="2" spans="1:3" ht="15.75" x14ac:dyDescent="0.2">
      <c r="A2" s="231" t="s">
        <v>170</v>
      </c>
      <c r="B2" s="232"/>
      <c r="C2" s="233"/>
    </row>
    <row r="3" spans="1:3" ht="15.75" x14ac:dyDescent="0.2">
      <c r="A3" s="15" t="s">
        <v>0</v>
      </c>
      <c r="B3" s="16" t="s">
        <v>164</v>
      </c>
      <c r="C3" s="17" t="s">
        <v>51</v>
      </c>
    </row>
    <row r="4" spans="1:3" ht="13.5" thickBot="1" x14ac:dyDescent="0.25">
      <c r="A4" s="18" t="s">
        <v>175</v>
      </c>
      <c r="B4" s="40">
        <v>2010</v>
      </c>
      <c r="C4" s="41">
        <v>2018</v>
      </c>
    </row>
    <row r="5" spans="1:3" ht="13.5" thickBot="1" x14ac:dyDescent="0.25">
      <c r="A5" s="236"/>
      <c r="B5" s="237"/>
      <c r="C5" s="238"/>
    </row>
    <row r="6" spans="1:3" ht="15.75" x14ac:dyDescent="0.2">
      <c r="A6" s="231" t="s">
        <v>171</v>
      </c>
      <c r="B6" s="232"/>
      <c r="C6" s="233"/>
    </row>
    <row r="7" spans="1:3" ht="13.5" thickBot="1" x14ac:dyDescent="0.25">
      <c r="A7" s="18" t="s">
        <v>215</v>
      </c>
      <c r="B7" s="234">
        <v>2012</v>
      </c>
      <c r="C7" s="235"/>
    </row>
    <row r="8" spans="1:3" ht="13.5" thickBot="1" x14ac:dyDescent="0.25">
      <c r="A8" s="236"/>
      <c r="B8" s="237"/>
      <c r="C8" s="238"/>
    </row>
    <row r="9" spans="1:3" ht="15.75" x14ac:dyDescent="0.2">
      <c r="A9" s="231" t="s">
        <v>188</v>
      </c>
      <c r="B9" s="232"/>
      <c r="C9" s="233"/>
    </row>
    <row r="10" spans="1:3" ht="31.5" x14ac:dyDescent="0.2">
      <c r="A10" s="15" t="s">
        <v>2</v>
      </c>
      <c r="B10" s="16" t="s">
        <v>3</v>
      </c>
      <c r="C10" s="17" t="s">
        <v>4</v>
      </c>
    </row>
    <row r="11" spans="1:3" x14ac:dyDescent="0.2">
      <c r="A11" s="67" t="s">
        <v>5</v>
      </c>
      <c r="B11" s="68">
        <f>+'Detalle Plan de Adquisiciones'!L12+'Detalle Plan de Adquisiciones'!AI6</f>
        <v>37776402.295126826</v>
      </c>
      <c r="C11" s="69">
        <f>+'Detalle Plan de Adquisiciones'!AG6</f>
        <v>205876798.01224339</v>
      </c>
    </row>
    <row r="12" spans="1:3" x14ac:dyDescent="0.2">
      <c r="A12" s="70" t="s">
        <v>6</v>
      </c>
      <c r="B12" s="19">
        <f>+'Detalle Plan de Adquisiciones'!L26</f>
        <v>792135.60326918564</v>
      </c>
      <c r="C12" s="20">
        <f>+B12</f>
        <v>792135.60326918564</v>
      </c>
    </row>
    <row r="13" spans="1:3" x14ac:dyDescent="0.2">
      <c r="A13" s="70" t="s">
        <v>7</v>
      </c>
      <c r="C13" s="20">
        <v>0</v>
      </c>
    </row>
    <row r="14" spans="1:3" x14ac:dyDescent="0.2">
      <c r="A14" s="70" t="s">
        <v>8</v>
      </c>
      <c r="B14" s="19">
        <f>+'Detalle Plan de Adquisiciones'!K101</f>
        <v>521845.5932095988</v>
      </c>
      <c r="C14" s="20">
        <f>+B14</f>
        <v>521845.5932095988</v>
      </c>
    </row>
    <row r="15" spans="1:3" x14ac:dyDescent="0.2">
      <c r="A15" s="70" t="s">
        <v>9</v>
      </c>
      <c r="B15" s="19">
        <v>0</v>
      </c>
      <c r="C15" s="20">
        <v>0</v>
      </c>
    </row>
    <row r="16" spans="1:3" x14ac:dyDescent="0.2">
      <c r="A16" s="67" t="s">
        <v>10</v>
      </c>
      <c r="B16" s="68">
        <f>+'Detalle Plan de Adquisiciones'!K63+'Detalle Plan de Adquisiciones'!J90+'Detalle Plan de Adquisiciones'!AQ43+'Detalle Plan de Adquisiciones'!K44+'Detalle Plan de Adquisiciones'!K45+'Detalle Plan de Adquisiciones'!K46+'Detalle Plan de Adquisiciones'!Z70</f>
        <v>8098883.9220773568</v>
      </c>
      <c r="C16" s="69">
        <f>+B16+'Detalle Plan de Adquisiciones'!AS43</f>
        <v>18877085.602077357</v>
      </c>
    </row>
    <row r="17" spans="1:5" x14ac:dyDescent="0.2">
      <c r="A17" s="71" t="s">
        <v>174</v>
      </c>
      <c r="B17" s="19">
        <v>0</v>
      </c>
      <c r="C17" s="20">
        <v>0</v>
      </c>
    </row>
    <row r="18" spans="1:5" x14ac:dyDescent="0.2">
      <c r="A18" s="70" t="s">
        <v>12</v>
      </c>
      <c r="B18" s="19">
        <v>0</v>
      </c>
      <c r="C18" s="20">
        <v>0</v>
      </c>
    </row>
    <row r="19" spans="1:5" x14ac:dyDescent="0.2">
      <c r="A19" s="71" t="s">
        <v>14</v>
      </c>
      <c r="B19" s="19">
        <v>0</v>
      </c>
      <c r="C19" s="20">
        <v>0</v>
      </c>
    </row>
    <row r="20" spans="1:5" ht="16.5" thickBot="1" x14ac:dyDescent="0.25">
      <c r="A20" s="21" t="s">
        <v>167</v>
      </c>
      <c r="B20" s="22">
        <f>SUM(B11:B19)</f>
        <v>47189267.413682967</v>
      </c>
      <c r="C20" s="23">
        <f>SUM(C11:C19)</f>
        <v>226067864.81079954</v>
      </c>
      <c r="E20" s="48"/>
    </row>
    <row r="21" spans="1:5" ht="13.5" thickBot="1" x14ac:dyDescent="0.25">
      <c r="A21" s="246"/>
      <c r="B21" s="247"/>
      <c r="C21" s="248"/>
    </row>
    <row r="22" spans="1:5" ht="32.25" thickBot="1" x14ac:dyDescent="0.25">
      <c r="A22" s="24" t="s">
        <v>172</v>
      </c>
      <c r="B22" s="241" t="s">
        <v>168</v>
      </c>
      <c r="C22" s="242"/>
    </row>
    <row r="23" spans="1:5" ht="16.5" thickBot="1" x14ac:dyDescent="0.25">
      <c r="A23" s="243"/>
      <c r="B23" s="244"/>
      <c r="C23" s="245"/>
    </row>
    <row r="24" spans="1:5" ht="32.25" customHeight="1" thickBot="1" x14ac:dyDescent="0.25">
      <c r="A24" s="24" t="s">
        <v>173</v>
      </c>
      <c r="B24" s="239" t="s">
        <v>189</v>
      </c>
      <c r="C24" s="240"/>
    </row>
    <row r="25" spans="1:5" ht="32.25" customHeight="1" thickBot="1" x14ac:dyDescent="0.25">
      <c r="A25" s="280"/>
      <c r="B25" s="279"/>
      <c r="C25" s="279"/>
    </row>
    <row r="26" spans="1:5" ht="26.25" thickBot="1" x14ac:dyDescent="0.25">
      <c r="A26" s="281" t="s">
        <v>429</v>
      </c>
      <c r="B26" s="288" t="s">
        <v>430</v>
      </c>
      <c r="C26" s="291" t="s">
        <v>431</v>
      </c>
      <c r="D26" s="292" t="s">
        <v>432</v>
      </c>
    </row>
    <row r="27" spans="1:5" ht="15" x14ac:dyDescent="0.25">
      <c r="A27" s="283" t="s">
        <v>421</v>
      </c>
      <c r="B27" s="290">
        <f>+C27+D27</f>
        <v>191096000</v>
      </c>
      <c r="C27" s="284">
        <f t="shared" ref="C27" si="0">SUM(C28:C30)</f>
        <v>41096000</v>
      </c>
      <c r="D27" s="274">
        <f>+D28+D29</f>
        <v>150000000</v>
      </c>
    </row>
    <row r="28" spans="1:5" ht="15" x14ac:dyDescent="0.2">
      <c r="A28" s="272" t="s">
        <v>422</v>
      </c>
      <c r="B28" s="289">
        <f t="shared" ref="B28:B38" si="1">+C28+D28</f>
        <v>176870000</v>
      </c>
      <c r="C28" s="285">
        <f>+'[6]COMISION INTER PARLAMENTARIA   '!$M$20</f>
        <v>36568000</v>
      </c>
      <c r="D28" s="275">
        <v>140302000</v>
      </c>
    </row>
    <row r="29" spans="1:5" ht="15" x14ac:dyDescent="0.2">
      <c r="A29" s="272" t="s">
        <v>423</v>
      </c>
      <c r="B29" s="289">
        <f t="shared" si="1"/>
        <v>12226000</v>
      </c>
      <c r="C29" s="285">
        <f>+'[7]COMISION INTER PARLAMENTARIA   '!$L$21</f>
        <v>2528000</v>
      </c>
      <c r="D29" s="275">
        <v>9698000</v>
      </c>
    </row>
    <row r="30" spans="1:5" ht="15" x14ac:dyDescent="0.2">
      <c r="A30" s="272" t="s">
        <v>424</v>
      </c>
      <c r="B30" s="289">
        <f t="shared" si="1"/>
        <v>2000000</v>
      </c>
      <c r="C30" s="285">
        <f>+'[7]COMISION INTER PARLAMENTARIA   '!$L$22</f>
        <v>2000000</v>
      </c>
      <c r="D30" s="276"/>
    </row>
    <row r="31" spans="1:5" ht="30" x14ac:dyDescent="0.2">
      <c r="A31" s="273" t="s">
        <v>425</v>
      </c>
      <c r="B31" s="290">
        <f t="shared" si="1"/>
        <v>11404000</v>
      </c>
      <c r="C31" s="286">
        <f t="shared" ref="C31" si="2">SUM(C32:C35)</f>
        <v>11404000</v>
      </c>
      <c r="D31" s="276"/>
    </row>
    <row r="32" spans="1:5" ht="15" x14ac:dyDescent="0.2">
      <c r="A32" s="272" t="s">
        <v>241</v>
      </c>
      <c r="B32" s="289">
        <f t="shared" si="1"/>
        <v>1253000</v>
      </c>
      <c r="C32" s="285">
        <v>1253000</v>
      </c>
      <c r="D32" s="276"/>
    </row>
    <row r="33" spans="1:4" ht="15" x14ac:dyDescent="0.2">
      <c r="A33" s="272" t="s">
        <v>242</v>
      </c>
      <c r="B33" s="289">
        <f t="shared" si="1"/>
        <v>5249000</v>
      </c>
      <c r="C33" s="285">
        <v>5249000</v>
      </c>
      <c r="D33" s="276"/>
    </row>
    <row r="34" spans="1:4" ht="15" x14ac:dyDescent="0.2">
      <c r="A34" s="272" t="s">
        <v>243</v>
      </c>
      <c r="B34" s="289">
        <f t="shared" si="1"/>
        <v>1869000</v>
      </c>
      <c r="C34" s="285">
        <v>1869000</v>
      </c>
      <c r="D34" s="276"/>
    </row>
    <row r="35" spans="1:4" ht="15" x14ac:dyDescent="0.2">
      <c r="A35" s="272" t="s">
        <v>426</v>
      </c>
      <c r="B35" s="289">
        <f t="shared" si="1"/>
        <v>3033000</v>
      </c>
      <c r="C35" s="285">
        <v>3033000</v>
      </c>
      <c r="D35" s="276"/>
    </row>
    <row r="36" spans="1:4" ht="15" x14ac:dyDescent="0.2">
      <c r="A36" s="272" t="s">
        <v>427</v>
      </c>
      <c r="B36" s="290">
        <f t="shared" si="1"/>
        <v>500000</v>
      </c>
      <c r="C36" s="287">
        <f>+C37</f>
        <v>500000</v>
      </c>
      <c r="D36" s="277"/>
    </row>
    <row r="37" spans="1:4" ht="15" x14ac:dyDescent="0.2">
      <c r="A37" s="272" t="s">
        <v>428</v>
      </c>
      <c r="B37" s="289">
        <f t="shared" si="1"/>
        <v>500000</v>
      </c>
      <c r="C37" s="285">
        <v>500000</v>
      </c>
      <c r="D37" s="277"/>
    </row>
    <row r="38" spans="1:4" ht="15.75" thickBot="1" x14ac:dyDescent="0.25">
      <c r="A38" s="273" t="s">
        <v>167</v>
      </c>
      <c r="B38" s="290">
        <f t="shared" si="1"/>
        <v>203000000</v>
      </c>
      <c r="C38" s="286">
        <f>+C36+C31+C27</f>
        <v>53000000</v>
      </c>
      <c r="D38" s="278">
        <f>+D27+D31+D36</f>
        <v>150000000</v>
      </c>
    </row>
    <row r="41" spans="1:4" ht="51" x14ac:dyDescent="0.2">
      <c r="A41" s="282" t="s">
        <v>438</v>
      </c>
    </row>
  </sheetData>
  <mergeCells count="11">
    <mergeCell ref="B24:C24"/>
    <mergeCell ref="B22:C22"/>
    <mergeCell ref="A8:C8"/>
    <mergeCell ref="A23:C23"/>
    <mergeCell ref="A21:C21"/>
    <mergeCell ref="A1:C1"/>
    <mergeCell ref="A9:C9"/>
    <mergeCell ref="A2:C2"/>
    <mergeCell ref="A6:C6"/>
    <mergeCell ref="B7:C7"/>
    <mergeCell ref="A5:C5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orientation="landscape" r:id="rId1"/>
  <headerFooter alignWithMargins="0">
    <oddHeader>&amp;F</oddHeader>
    <oddFooter>&amp;L&amp;"Arial,Bold"SEPA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AS119"/>
  <sheetViews>
    <sheetView view="pageBreakPreview" topLeftCell="A106" zoomScale="140" zoomScaleNormal="25" zoomScaleSheetLayoutView="140" workbookViewId="0">
      <selection activeCell="C6" sqref="C6"/>
    </sheetView>
  </sheetViews>
  <sheetFormatPr baseColWidth="10" defaultColWidth="9.140625" defaultRowHeight="12.75" x14ac:dyDescent="0.2"/>
  <cols>
    <col min="1" max="1" width="16.140625" style="14" customWidth="1"/>
    <col min="2" max="2" width="23.5703125" style="14" customWidth="1"/>
    <col min="3" max="3" width="21.140625" style="14" customWidth="1"/>
    <col min="4" max="4" width="12.85546875" style="14" customWidth="1"/>
    <col min="5" max="5" width="35.5703125" style="14" customWidth="1"/>
    <col min="6" max="6" width="34.7109375" style="14" customWidth="1"/>
    <col min="7" max="7" width="28.42578125" style="14" customWidth="1"/>
    <col min="8" max="8" width="19.5703125" style="14" customWidth="1"/>
    <col min="9" max="9" width="32.85546875" style="14" customWidth="1"/>
    <col min="10" max="10" width="41" style="14" customWidth="1"/>
    <col min="11" max="11" width="17.5703125" style="14" customWidth="1"/>
    <col min="12" max="13" width="17" style="14" customWidth="1"/>
    <col min="14" max="14" width="18.140625" style="14" customWidth="1"/>
    <col min="15" max="15" width="14.7109375" style="14" customWidth="1"/>
    <col min="16" max="16" width="12.140625" style="14" customWidth="1"/>
    <col min="17" max="17" width="13.28515625" style="14" customWidth="1"/>
    <col min="18" max="18" width="12.28515625" style="14" customWidth="1"/>
    <col min="19" max="19" width="12.140625" style="14" customWidth="1"/>
    <col min="20" max="20" width="13.5703125" style="14" customWidth="1"/>
    <col min="21" max="21" width="17" style="14" customWidth="1"/>
    <col min="22" max="22" width="15" style="14" customWidth="1"/>
    <col min="23" max="23" width="15.42578125" style="14" customWidth="1"/>
    <col min="24" max="24" width="20.85546875" style="14" customWidth="1"/>
    <col min="25" max="25" width="24.42578125" style="14" customWidth="1"/>
    <col min="26" max="26" width="10.85546875" style="14" customWidth="1"/>
    <col min="27" max="27" width="11.140625" style="14" customWidth="1"/>
    <col min="28" max="28" width="11.28515625" style="14" customWidth="1"/>
    <col min="29" max="29" width="12" style="14" customWidth="1"/>
    <col min="30" max="30" width="14" style="14" customWidth="1"/>
    <col min="31" max="31" width="12.28515625" style="14" customWidth="1"/>
    <col min="32" max="32" width="25.140625" style="14" customWidth="1"/>
    <col min="33" max="33" width="15.42578125" style="14" customWidth="1"/>
    <col min="34" max="34" width="19.140625" style="14" customWidth="1"/>
    <col min="35" max="35" width="10.5703125" style="14" hidden="1" customWidth="1"/>
    <col min="36" max="36" width="11.140625" style="14" hidden="1" customWidth="1"/>
    <col min="37" max="37" width="17.140625" style="14" customWidth="1"/>
    <col min="38" max="38" width="21.5703125" style="14" customWidth="1"/>
    <col min="39" max="39" width="40.5703125" style="14" bestFit="1" customWidth="1"/>
    <col min="40" max="40" width="16.7109375" style="14" customWidth="1"/>
    <col min="41" max="41" width="19.7109375" style="14" customWidth="1"/>
    <col min="42" max="42" width="53" style="14" hidden="1" customWidth="1"/>
    <col min="43" max="43" width="18.85546875" style="14" hidden="1" customWidth="1"/>
    <col min="44" max="45" width="11.7109375" style="14" bestFit="1" customWidth="1"/>
    <col min="46" max="16384" width="9.140625" style="14"/>
  </cols>
  <sheetData>
    <row r="1" spans="1:42" ht="16.5" thickBot="1" x14ac:dyDescent="0.25">
      <c r="A1" s="261" t="s">
        <v>176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3"/>
    </row>
    <row r="2" spans="1:42" ht="12.75" customHeight="1" x14ac:dyDescent="0.2">
      <c r="A2" s="253" t="s">
        <v>15</v>
      </c>
      <c r="B2" s="254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6"/>
    </row>
    <row r="3" spans="1:42" ht="22.5" customHeight="1" x14ac:dyDescent="0.2">
      <c r="A3" s="257" t="s">
        <v>16</v>
      </c>
      <c r="B3" s="250" t="s">
        <v>205</v>
      </c>
      <c r="C3" s="250" t="s">
        <v>187</v>
      </c>
      <c r="D3" s="249" t="s">
        <v>129</v>
      </c>
      <c r="E3" s="249" t="s">
        <v>17</v>
      </c>
      <c r="F3" s="249" t="s">
        <v>18</v>
      </c>
      <c r="G3" s="258" t="s">
        <v>190</v>
      </c>
      <c r="H3" s="249" t="s">
        <v>20</v>
      </c>
      <c r="I3" s="250" t="s">
        <v>135</v>
      </c>
      <c r="J3" s="249" t="s">
        <v>191</v>
      </c>
      <c r="K3" s="249" t="s">
        <v>192</v>
      </c>
      <c r="L3" s="249" t="s">
        <v>210</v>
      </c>
      <c r="M3" s="249" t="s">
        <v>169</v>
      </c>
      <c r="N3" s="250" t="s">
        <v>193</v>
      </c>
      <c r="O3" s="249" t="s">
        <v>194</v>
      </c>
      <c r="P3" s="249" t="s">
        <v>24</v>
      </c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 t="s">
        <v>25</v>
      </c>
      <c r="AG3" s="249" t="s">
        <v>26</v>
      </c>
      <c r="AH3" s="264" t="s">
        <v>1</v>
      </c>
      <c r="AP3" s="14" t="s">
        <v>165</v>
      </c>
    </row>
    <row r="4" spans="1:42" ht="37.5" customHeight="1" x14ac:dyDescent="0.2">
      <c r="A4" s="257"/>
      <c r="B4" s="251"/>
      <c r="C4" s="251"/>
      <c r="D4" s="249"/>
      <c r="E4" s="249"/>
      <c r="F4" s="249"/>
      <c r="G4" s="259"/>
      <c r="H4" s="249"/>
      <c r="I4" s="251"/>
      <c r="J4" s="249"/>
      <c r="K4" s="249"/>
      <c r="L4" s="249"/>
      <c r="M4" s="249"/>
      <c r="N4" s="251"/>
      <c r="O4" s="249"/>
      <c r="P4" s="249" t="s">
        <v>27</v>
      </c>
      <c r="Q4" s="249"/>
      <c r="R4" s="249" t="s">
        <v>28</v>
      </c>
      <c r="S4" s="249"/>
      <c r="T4" s="249" t="s">
        <v>29</v>
      </c>
      <c r="U4" s="249"/>
      <c r="V4" s="249" t="s">
        <v>30</v>
      </c>
      <c r="W4" s="249"/>
      <c r="X4" s="249" t="s">
        <v>31</v>
      </c>
      <c r="Y4" s="249"/>
      <c r="Z4" s="249" t="s">
        <v>32</v>
      </c>
      <c r="AA4" s="249"/>
      <c r="AB4" s="249" t="s">
        <v>33</v>
      </c>
      <c r="AC4" s="249"/>
      <c r="AD4" s="249" t="s">
        <v>34</v>
      </c>
      <c r="AE4" s="249"/>
      <c r="AF4" s="249"/>
      <c r="AG4" s="249"/>
      <c r="AH4" s="264"/>
      <c r="AP4" s="14" t="s">
        <v>166</v>
      </c>
    </row>
    <row r="5" spans="1:42" ht="20.25" customHeight="1" x14ac:dyDescent="0.2">
      <c r="A5" s="257"/>
      <c r="B5" s="252"/>
      <c r="C5" s="252"/>
      <c r="D5" s="249"/>
      <c r="E5" s="249"/>
      <c r="F5" s="249"/>
      <c r="G5" s="260"/>
      <c r="H5" s="249"/>
      <c r="I5" s="252"/>
      <c r="J5" s="249"/>
      <c r="K5" s="249"/>
      <c r="L5" s="249"/>
      <c r="M5" s="249"/>
      <c r="N5" s="252"/>
      <c r="O5" s="249"/>
      <c r="P5" s="25" t="s">
        <v>35</v>
      </c>
      <c r="Q5" s="25" t="s">
        <v>36</v>
      </c>
      <c r="R5" s="25" t="s">
        <v>35</v>
      </c>
      <c r="S5" s="25" t="s">
        <v>36</v>
      </c>
      <c r="T5" s="25" t="s">
        <v>35</v>
      </c>
      <c r="U5" s="25" t="s">
        <v>36</v>
      </c>
      <c r="V5" s="25" t="s">
        <v>35</v>
      </c>
      <c r="W5" s="25" t="s">
        <v>36</v>
      </c>
      <c r="X5" s="25" t="s">
        <v>35</v>
      </c>
      <c r="Y5" s="25" t="s">
        <v>36</v>
      </c>
      <c r="Z5" s="25" t="s">
        <v>35</v>
      </c>
      <c r="AA5" s="77" t="s">
        <v>36</v>
      </c>
      <c r="AB5" s="25" t="s">
        <v>35</v>
      </c>
      <c r="AC5" s="25" t="s">
        <v>36</v>
      </c>
      <c r="AD5" s="25" t="s">
        <v>35</v>
      </c>
      <c r="AE5" s="25" t="s">
        <v>36</v>
      </c>
      <c r="AF5" s="249"/>
      <c r="AG5" s="249"/>
      <c r="AH5" s="264"/>
      <c r="AI5" s="112">
        <v>1950.44</v>
      </c>
      <c r="AP5" s="26" t="s">
        <v>121</v>
      </c>
    </row>
    <row r="6" spans="1:42" ht="87" customHeight="1" x14ac:dyDescent="0.2">
      <c r="A6" s="51" t="s">
        <v>212</v>
      </c>
      <c r="B6" s="52" t="s">
        <v>208</v>
      </c>
      <c r="C6" s="52" t="s">
        <v>206</v>
      </c>
      <c r="D6" s="53" t="s">
        <v>207</v>
      </c>
      <c r="E6" s="54" t="s">
        <v>211</v>
      </c>
      <c r="F6" s="54" t="s">
        <v>337</v>
      </c>
      <c r="G6" s="54" t="s">
        <v>76</v>
      </c>
      <c r="H6" s="53">
        <v>1</v>
      </c>
      <c r="I6" s="53" t="s">
        <v>209</v>
      </c>
      <c r="J6" s="53" t="s">
        <v>177</v>
      </c>
      <c r="K6" s="53" t="s">
        <v>116</v>
      </c>
      <c r="L6" s="55">
        <f>+AG6</f>
        <v>205876798.01224339</v>
      </c>
      <c r="M6" s="54" t="s">
        <v>280</v>
      </c>
      <c r="N6" s="53" t="s">
        <v>165</v>
      </c>
      <c r="O6" s="53" t="s">
        <v>127</v>
      </c>
      <c r="P6" s="56">
        <v>40291</v>
      </c>
      <c r="Q6" s="56">
        <v>40291</v>
      </c>
      <c r="R6" s="56">
        <v>40310</v>
      </c>
      <c r="S6" s="56">
        <v>40310</v>
      </c>
      <c r="T6" s="57">
        <v>40291</v>
      </c>
      <c r="U6" s="57">
        <v>40311</v>
      </c>
      <c r="V6" s="57">
        <v>40351</v>
      </c>
      <c r="W6" s="57">
        <v>40364</v>
      </c>
      <c r="X6" s="57">
        <v>40358</v>
      </c>
      <c r="Y6" s="57">
        <v>40381</v>
      </c>
      <c r="Z6" s="57">
        <v>40365</v>
      </c>
      <c r="AA6" s="57">
        <v>40382</v>
      </c>
      <c r="AB6" s="57">
        <v>40374</v>
      </c>
      <c r="AC6" s="57">
        <v>40395</v>
      </c>
      <c r="AD6" s="57">
        <v>42566</v>
      </c>
      <c r="AE6" s="57">
        <v>42587</v>
      </c>
      <c r="AF6" s="72" t="s">
        <v>286</v>
      </c>
      <c r="AG6" s="76">
        <f>+AH6/AI5</f>
        <v>205876798.01224339</v>
      </c>
      <c r="AH6" s="76">
        <v>401550341915</v>
      </c>
      <c r="AI6" s="14">
        <v>36568000</v>
      </c>
      <c r="AJ6" s="213">
        <f>+AG6-AI6</f>
        <v>169308798.01224339</v>
      </c>
      <c r="AP6" s="26" t="s">
        <v>122</v>
      </c>
    </row>
    <row r="7" spans="1:42" ht="87" customHeight="1" x14ac:dyDescent="0.2">
      <c r="A7" s="170" t="s">
        <v>217</v>
      </c>
      <c r="B7" s="170" t="s">
        <v>351</v>
      </c>
      <c r="C7" s="170" t="s">
        <v>206</v>
      </c>
      <c r="D7" s="171" t="s">
        <v>207</v>
      </c>
      <c r="E7" s="170" t="s">
        <v>357</v>
      </c>
      <c r="F7" s="170" t="s">
        <v>353</v>
      </c>
      <c r="G7" s="171" t="s">
        <v>72</v>
      </c>
      <c r="H7" s="171"/>
      <c r="I7" s="171"/>
      <c r="J7" s="171" t="s">
        <v>96</v>
      </c>
      <c r="K7" s="171" t="s">
        <v>116</v>
      </c>
      <c r="L7" s="173">
        <f>+[1]PMASIS!$I$19</f>
        <v>200000</v>
      </c>
      <c r="M7" s="170"/>
      <c r="N7" s="171" t="s">
        <v>165</v>
      </c>
      <c r="O7" s="171" t="s">
        <v>121</v>
      </c>
      <c r="P7" s="178">
        <v>40955</v>
      </c>
      <c r="Q7" s="178"/>
      <c r="R7" s="178">
        <v>40958</v>
      </c>
      <c r="S7" s="178"/>
      <c r="T7" s="175">
        <v>40959</v>
      </c>
      <c r="U7" s="175"/>
      <c r="V7" s="175">
        <v>40983</v>
      </c>
      <c r="W7" s="175"/>
      <c r="X7" s="175">
        <v>40988</v>
      </c>
      <c r="Y7" s="175"/>
      <c r="Z7" s="175">
        <v>40993</v>
      </c>
      <c r="AA7" s="175"/>
      <c r="AB7" s="175">
        <v>41009</v>
      </c>
      <c r="AC7" s="175"/>
      <c r="AD7" s="175">
        <v>41465</v>
      </c>
      <c r="AE7" s="175"/>
      <c r="AF7" s="171"/>
      <c r="AG7" s="177"/>
      <c r="AH7" s="170" t="s">
        <v>358</v>
      </c>
      <c r="AP7" s="26"/>
    </row>
    <row r="8" spans="1:42" ht="87" customHeight="1" x14ac:dyDescent="0.2">
      <c r="A8" s="170" t="s">
        <v>217</v>
      </c>
      <c r="B8" s="170" t="s">
        <v>351</v>
      </c>
      <c r="C8" s="170" t="s">
        <v>206</v>
      </c>
      <c r="D8" s="171" t="s">
        <v>207</v>
      </c>
      <c r="E8" s="170" t="s">
        <v>366</v>
      </c>
      <c r="F8" s="170" t="s">
        <v>360</v>
      </c>
      <c r="G8" s="171" t="s">
        <v>72</v>
      </c>
      <c r="H8" s="171"/>
      <c r="I8" s="171"/>
      <c r="J8" s="171" t="s">
        <v>96</v>
      </c>
      <c r="K8" s="171" t="s">
        <v>116</v>
      </c>
      <c r="L8" s="173">
        <f>+[2]PMASIS!$I$39</f>
        <v>67942</v>
      </c>
      <c r="M8" s="170"/>
      <c r="N8" s="171" t="s">
        <v>165</v>
      </c>
      <c r="O8" s="171" t="s">
        <v>121</v>
      </c>
      <c r="P8" s="178">
        <v>41456</v>
      </c>
      <c r="Q8" s="178"/>
      <c r="R8" s="178">
        <v>41462</v>
      </c>
      <c r="S8" s="178"/>
      <c r="T8" s="175">
        <v>41463</v>
      </c>
      <c r="U8" s="175"/>
      <c r="V8" s="175">
        <v>41480</v>
      </c>
      <c r="W8" s="175"/>
      <c r="X8" s="175">
        <v>41123</v>
      </c>
      <c r="Y8" s="175"/>
      <c r="Z8" s="175">
        <v>41493</v>
      </c>
      <c r="AA8" s="175"/>
      <c r="AB8" s="175">
        <v>41548</v>
      </c>
      <c r="AC8" s="175"/>
      <c r="AD8" s="175">
        <v>41670</v>
      </c>
      <c r="AE8" s="175"/>
      <c r="AF8" s="171"/>
      <c r="AG8" s="177"/>
      <c r="AH8" s="170" t="s">
        <v>367</v>
      </c>
      <c r="AP8" s="26"/>
    </row>
    <row r="9" spans="1:42" ht="87" customHeight="1" x14ac:dyDescent="0.2">
      <c r="A9" s="95" t="s">
        <v>217</v>
      </c>
      <c r="B9" s="89" t="s">
        <v>250</v>
      </c>
      <c r="C9" s="89" t="s">
        <v>206</v>
      </c>
      <c r="D9" s="92" t="s">
        <v>207</v>
      </c>
      <c r="E9" s="82" t="s">
        <v>386</v>
      </c>
      <c r="F9" s="82" t="s">
        <v>387</v>
      </c>
      <c r="G9" s="92" t="s">
        <v>72</v>
      </c>
      <c r="H9" s="92">
        <v>1</v>
      </c>
      <c r="I9" s="92"/>
      <c r="J9" s="92" t="s">
        <v>96</v>
      </c>
      <c r="K9" s="92" t="s">
        <v>116</v>
      </c>
      <c r="L9" s="93">
        <v>52206</v>
      </c>
      <c r="M9" s="82"/>
      <c r="N9" s="92" t="s">
        <v>165</v>
      </c>
      <c r="O9" s="92" t="s">
        <v>121</v>
      </c>
      <c r="P9" s="182">
        <v>41013</v>
      </c>
      <c r="Q9" s="182"/>
      <c r="R9" s="182">
        <v>41384</v>
      </c>
      <c r="S9" s="182"/>
      <c r="T9" s="83">
        <v>41385</v>
      </c>
      <c r="U9" s="83"/>
      <c r="V9" s="83">
        <v>41416</v>
      </c>
      <c r="W9" s="83"/>
      <c r="X9" s="83">
        <v>41423</v>
      </c>
      <c r="Y9" s="83"/>
      <c r="Z9" s="83">
        <v>41429</v>
      </c>
      <c r="AA9" s="83"/>
      <c r="AB9" s="83">
        <v>41091</v>
      </c>
      <c r="AC9" s="82"/>
      <c r="AD9" s="83">
        <v>41244</v>
      </c>
      <c r="AE9" s="82"/>
      <c r="AF9" s="83"/>
      <c r="AG9" s="180"/>
      <c r="AH9" s="84" t="s">
        <v>388</v>
      </c>
      <c r="AP9" s="26"/>
    </row>
    <row r="10" spans="1:42" ht="57.75" customHeight="1" x14ac:dyDescent="0.2">
      <c r="A10" s="95" t="s">
        <v>217</v>
      </c>
      <c r="B10" s="89" t="s">
        <v>250</v>
      </c>
      <c r="C10" s="89" t="s">
        <v>206</v>
      </c>
      <c r="D10" s="92" t="s">
        <v>207</v>
      </c>
      <c r="E10" s="82" t="s">
        <v>391</v>
      </c>
      <c r="F10" s="82" t="s">
        <v>387</v>
      </c>
      <c r="G10" s="82" t="s">
        <v>73</v>
      </c>
      <c r="H10" s="92">
        <v>1</v>
      </c>
      <c r="I10" s="82"/>
      <c r="J10" s="92" t="s">
        <v>100</v>
      </c>
      <c r="K10" s="92" t="s">
        <v>116</v>
      </c>
      <c r="L10" s="181">
        <f>+[3]PMASIS!$I$58</f>
        <v>649227.29512682499</v>
      </c>
      <c r="M10" s="82"/>
      <c r="N10" s="92" t="s">
        <v>165</v>
      </c>
      <c r="O10" s="92" t="s">
        <v>121</v>
      </c>
      <c r="P10" s="182">
        <v>41104</v>
      </c>
      <c r="Q10" s="182"/>
      <c r="R10" s="182">
        <v>41475</v>
      </c>
      <c r="S10" s="182"/>
      <c r="T10" s="83">
        <v>41476</v>
      </c>
      <c r="U10" s="83"/>
      <c r="V10" s="83">
        <v>41508</v>
      </c>
      <c r="W10" s="83"/>
      <c r="X10" s="83">
        <v>41515</v>
      </c>
      <c r="Y10" s="83"/>
      <c r="Z10" s="83">
        <v>41521</v>
      </c>
      <c r="AA10" s="82"/>
      <c r="AB10" s="83">
        <v>41183</v>
      </c>
      <c r="AC10" s="82"/>
      <c r="AD10" s="83">
        <v>41913</v>
      </c>
      <c r="AE10" s="82"/>
      <c r="AF10" s="82"/>
      <c r="AG10" s="82"/>
      <c r="AH10" s="84" t="s">
        <v>392</v>
      </c>
      <c r="AP10" s="26" t="s">
        <v>127</v>
      </c>
    </row>
    <row r="11" spans="1:42" ht="57.75" customHeight="1" x14ac:dyDescent="0.2">
      <c r="A11" s="141" t="s">
        <v>217</v>
      </c>
      <c r="B11" s="142" t="s">
        <v>250</v>
      </c>
      <c r="C11" s="142" t="s">
        <v>206</v>
      </c>
      <c r="D11" s="143" t="s">
        <v>207</v>
      </c>
      <c r="E11" s="142" t="s">
        <v>418</v>
      </c>
      <c r="F11" s="145" t="s">
        <v>419</v>
      </c>
      <c r="G11" s="142" t="s">
        <v>72</v>
      </c>
      <c r="H11" s="143"/>
      <c r="I11" s="155"/>
      <c r="J11" s="212" t="s">
        <v>103</v>
      </c>
      <c r="K11" s="201" t="s">
        <v>116</v>
      </c>
      <c r="L11" s="208">
        <f>+[3]PMASIS!$I$150</f>
        <v>239027</v>
      </c>
      <c r="M11" s="155"/>
      <c r="N11" s="209" t="s">
        <v>165</v>
      </c>
      <c r="O11" s="209" t="s">
        <v>121</v>
      </c>
      <c r="P11" s="210">
        <v>43040</v>
      </c>
      <c r="Q11" s="210"/>
      <c r="R11" s="210">
        <v>43044</v>
      </c>
      <c r="S11" s="210"/>
      <c r="T11" s="151">
        <v>43045</v>
      </c>
      <c r="U11" s="151"/>
      <c r="V11" s="151">
        <v>43079</v>
      </c>
      <c r="W11" s="151"/>
      <c r="X11" s="151">
        <v>43089</v>
      </c>
      <c r="Y11" s="151"/>
      <c r="Z11" s="151">
        <v>43103</v>
      </c>
      <c r="AA11" s="151"/>
      <c r="AB11" s="151">
        <v>43143</v>
      </c>
      <c r="AC11" s="142"/>
      <c r="AD11" s="151">
        <v>43416</v>
      </c>
      <c r="AE11" s="142"/>
      <c r="AF11" s="151"/>
      <c r="AG11" s="142"/>
      <c r="AH11" s="211" t="s">
        <v>433</v>
      </c>
      <c r="AP11" s="26"/>
    </row>
    <row r="12" spans="1:42" ht="57.75" customHeight="1" x14ac:dyDescent="0.2">
      <c r="A12" s="193"/>
      <c r="B12" s="193"/>
      <c r="C12" s="193"/>
      <c r="D12" s="194"/>
      <c r="E12" s="193"/>
      <c r="F12" s="193"/>
      <c r="G12" s="193"/>
      <c r="H12" s="194"/>
      <c r="I12" s="193"/>
      <c r="J12" s="194"/>
      <c r="K12" s="194"/>
      <c r="L12" s="195">
        <f>SUM(L7:L11)</f>
        <v>1208402.2951268251</v>
      </c>
      <c r="M12" s="193"/>
      <c r="N12" s="194"/>
      <c r="O12" s="194"/>
      <c r="P12" s="196"/>
      <c r="Q12" s="196"/>
      <c r="R12" s="196"/>
      <c r="S12" s="196"/>
      <c r="T12" s="197"/>
      <c r="U12" s="197"/>
      <c r="V12" s="197"/>
      <c r="W12" s="197"/>
      <c r="X12" s="197"/>
      <c r="Y12" s="197"/>
      <c r="Z12" s="197"/>
      <c r="AA12" s="193"/>
      <c r="AB12" s="197"/>
      <c r="AC12" s="193"/>
      <c r="AD12" s="197"/>
      <c r="AE12" s="193"/>
      <c r="AF12" s="193"/>
      <c r="AG12" s="193"/>
      <c r="AH12" s="198"/>
      <c r="AP12" s="26"/>
    </row>
    <row r="13" spans="1:42" ht="12.75" customHeight="1" thickBot="1" x14ac:dyDescent="0.25">
      <c r="AP13" s="26"/>
    </row>
    <row r="14" spans="1:42" ht="15.75" customHeight="1" x14ac:dyDescent="0.2">
      <c r="A14" s="253" t="s">
        <v>37</v>
      </c>
      <c r="B14" s="254"/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6"/>
      <c r="AP14" s="26" t="s">
        <v>128</v>
      </c>
    </row>
    <row r="15" spans="1:42" ht="18.75" customHeight="1" x14ac:dyDescent="0.2">
      <c r="A15" s="257" t="s">
        <v>16</v>
      </c>
      <c r="B15" s="250" t="s">
        <v>186</v>
      </c>
      <c r="C15" s="250" t="s">
        <v>187</v>
      </c>
      <c r="D15" s="249" t="s">
        <v>129</v>
      </c>
      <c r="E15" s="249" t="s">
        <v>17</v>
      </c>
      <c r="F15" s="249" t="s">
        <v>18</v>
      </c>
      <c r="G15" s="258" t="s">
        <v>195</v>
      </c>
      <c r="H15" s="249" t="s">
        <v>20</v>
      </c>
      <c r="I15" s="250" t="s">
        <v>135</v>
      </c>
      <c r="J15" s="249" t="s">
        <v>191</v>
      </c>
      <c r="K15" s="249" t="s">
        <v>192</v>
      </c>
      <c r="L15" s="249" t="s">
        <v>22</v>
      </c>
      <c r="M15" s="249" t="s">
        <v>169</v>
      </c>
      <c r="N15" s="250" t="s">
        <v>193</v>
      </c>
      <c r="O15" s="249" t="s">
        <v>194</v>
      </c>
      <c r="P15" s="249" t="s">
        <v>24</v>
      </c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 t="s">
        <v>25</v>
      </c>
      <c r="AG15" s="249" t="s">
        <v>26</v>
      </c>
      <c r="AH15" s="264" t="s">
        <v>1</v>
      </c>
    </row>
    <row r="16" spans="1:42" ht="33" customHeight="1" x14ac:dyDescent="0.2">
      <c r="A16" s="257"/>
      <c r="B16" s="251"/>
      <c r="C16" s="251"/>
      <c r="D16" s="249"/>
      <c r="E16" s="249"/>
      <c r="F16" s="249"/>
      <c r="G16" s="259"/>
      <c r="H16" s="249"/>
      <c r="I16" s="251"/>
      <c r="J16" s="249"/>
      <c r="K16" s="249"/>
      <c r="L16" s="249"/>
      <c r="M16" s="249"/>
      <c r="N16" s="251"/>
      <c r="O16" s="249"/>
      <c r="P16" s="249" t="s">
        <v>27</v>
      </c>
      <c r="Q16" s="249"/>
      <c r="R16" s="249" t="s">
        <v>28</v>
      </c>
      <c r="S16" s="249"/>
      <c r="T16" s="249" t="s">
        <v>29</v>
      </c>
      <c r="U16" s="249"/>
      <c r="V16" s="249" t="s">
        <v>30</v>
      </c>
      <c r="W16" s="249"/>
      <c r="X16" s="249" t="s">
        <v>31</v>
      </c>
      <c r="Y16" s="249"/>
      <c r="Z16" s="249" t="s">
        <v>32</v>
      </c>
      <c r="AA16" s="249"/>
      <c r="AB16" s="249" t="s">
        <v>33</v>
      </c>
      <c r="AC16" s="249"/>
      <c r="AD16" s="249" t="s">
        <v>34</v>
      </c>
      <c r="AE16" s="249"/>
      <c r="AF16" s="249"/>
      <c r="AG16" s="249"/>
      <c r="AH16" s="264"/>
    </row>
    <row r="17" spans="1:42" ht="25.5" customHeight="1" x14ac:dyDescent="0.2">
      <c r="A17" s="257"/>
      <c r="B17" s="252"/>
      <c r="C17" s="252"/>
      <c r="D17" s="249"/>
      <c r="E17" s="249"/>
      <c r="F17" s="249"/>
      <c r="G17" s="260"/>
      <c r="H17" s="249"/>
      <c r="I17" s="252"/>
      <c r="J17" s="249"/>
      <c r="K17" s="249"/>
      <c r="L17" s="249"/>
      <c r="M17" s="249"/>
      <c r="N17" s="252"/>
      <c r="O17" s="249"/>
      <c r="P17" s="25" t="s">
        <v>35</v>
      </c>
      <c r="Q17" s="25" t="s">
        <v>36</v>
      </c>
      <c r="R17" s="25" t="s">
        <v>35</v>
      </c>
      <c r="S17" s="25" t="s">
        <v>36</v>
      </c>
      <c r="T17" s="25" t="s">
        <v>35</v>
      </c>
      <c r="U17" s="25" t="s">
        <v>36</v>
      </c>
      <c r="V17" s="25" t="s">
        <v>35</v>
      </c>
      <c r="W17" s="25" t="s">
        <v>36</v>
      </c>
      <c r="X17" s="25" t="s">
        <v>35</v>
      </c>
      <c r="Y17" s="25" t="s">
        <v>36</v>
      </c>
      <c r="Z17" s="25" t="s">
        <v>35</v>
      </c>
      <c r="AA17" s="25" t="s">
        <v>36</v>
      </c>
      <c r="AB17" s="25" t="s">
        <v>35</v>
      </c>
      <c r="AC17" s="25" t="s">
        <v>36</v>
      </c>
      <c r="AD17" s="25" t="s">
        <v>35</v>
      </c>
      <c r="AE17" s="25" t="s">
        <v>36</v>
      </c>
      <c r="AF17" s="249"/>
      <c r="AG17" s="249"/>
      <c r="AH17" s="264"/>
      <c r="AP17" s="26" t="s">
        <v>72</v>
      </c>
    </row>
    <row r="18" spans="1:42" ht="60.75" customHeight="1" x14ac:dyDescent="0.2">
      <c r="A18" s="170" t="s">
        <v>217</v>
      </c>
      <c r="B18" s="170" t="s">
        <v>351</v>
      </c>
      <c r="C18" s="170" t="s">
        <v>206</v>
      </c>
      <c r="D18" s="170" t="s">
        <v>207</v>
      </c>
      <c r="E18" s="170" t="s">
        <v>364</v>
      </c>
      <c r="F18" s="170" t="s">
        <v>360</v>
      </c>
      <c r="G18" s="170" t="s">
        <v>72</v>
      </c>
      <c r="H18" s="170"/>
      <c r="I18" s="170"/>
      <c r="J18" s="170" t="s">
        <v>91</v>
      </c>
      <c r="K18" s="170" t="s">
        <v>116</v>
      </c>
      <c r="L18" s="179">
        <f>+[3]PMASIS!$M$40</f>
        <v>50000</v>
      </c>
      <c r="M18" s="170"/>
      <c r="N18" s="170" t="s">
        <v>165</v>
      </c>
      <c r="O18" s="170" t="s">
        <v>121</v>
      </c>
      <c r="P18" s="178">
        <v>41399</v>
      </c>
      <c r="Q18" s="178"/>
      <c r="R18" s="178">
        <v>41404</v>
      </c>
      <c r="S18" s="178"/>
      <c r="T18" s="175">
        <v>41405</v>
      </c>
      <c r="U18" s="175"/>
      <c r="V18" s="175">
        <v>41430</v>
      </c>
      <c r="W18" s="175"/>
      <c r="X18" s="175">
        <v>41440</v>
      </c>
      <c r="Y18" s="175"/>
      <c r="Z18" s="175">
        <v>41445</v>
      </c>
      <c r="AA18" s="175"/>
      <c r="AB18" s="175">
        <v>41465</v>
      </c>
      <c r="AC18" s="175"/>
      <c r="AD18" s="175">
        <v>41557</v>
      </c>
      <c r="AE18" s="175"/>
      <c r="AF18" s="171"/>
      <c r="AG18" s="177"/>
      <c r="AH18" s="170" t="s">
        <v>365</v>
      </c>
      <c r="AP18" s="26"/>
    </row>
    <row r="19" spans="1:42" ht="60.75" customHeight="1" x14ac:dyDescent="0.2">
      <c r="A19" s="95" t="s">
        <v>217</v>
      </c>
      <c r="B19" s="89" t="s">
        <v>250</v>
      </c>
      <c r="C19" s="89" t="s">
        <v>206</v>
      </c>
      <c r="D19" s="92" t="s">
        <v>207</v>
      </c>
      <c r="E19" s="82" t="s">
        <v>383</v>
      </c>
      <c r="F19" s="84" t="s">
        <v>384</v>
      </c>
      <c r="G19" s="82" t="s">
        <v>73</v>
      </c>
      <c r="H19" s="92"/>
      <c r="I19" s="82"/>
      <c r="J19" s="96" t="s">
        <v>91</v>
      </c>
      <c r="K19" s="87" t="s">
        <v>116</v>
      </c>
      <c r="L19" s="181">
        <f>+[3]PMASIS!$I$54</f>
        <v>469855.44294226717</v>
      </c>
      <c r="M19" s="82"/>
      <c r="N19" s="92" t="s">
        <v>165</v>
      </c>
      <c r="O19" s="92" t="s">
        <v>121</v>
      </c>
      <c r="P19" s="182">
        <v>41013</v>
      </c>
      <c r="Q19" s="182"/>
      <c r="R19" s="182">
        <v>41019</v>
      </c>
      <c r="S19" s="182"/>
      <c r="T19" s="83">
        <v>41020</v>
      </c>
      <c r="U19" s="83"/>
      <c r="V19" s="83">
        <v>41051</v>
      </c>
      <c r="W19" s="83"/>
      <c r="X19" s="83">
        <v>41058</v>
      </c>
      <c r="Y19" s="83"/>
      <c r="Z19" s="83">
        <v>41064</v>
      </c>
      <c r="AA19" s="83"/>
      <c r="AB19" s="83">
        <v>41091</v>
      </c>
      <c r="AC19" s="82"/>
      <c r="AD19" s="83">
        <v>41244</v>
      </c>
      <c r="AE19" s="82"/>
      <c r="AF19" s="83"/>
      <c r="AG19" s="82"/>
      <c r="AH19" s="84" t="s">
        <v>385</v>
      </c>
      <c r="AP19" s="26"/>
    </row>
    <row r="20" spans="1:42" ht="91.5" customHeight="1" x14ac:dyDescent="0.2">
      <c r="A20" s="95" t="s">
        <v>217</v>
      </c>
      <c r="B20" s="89" t="s">
        <v>250</v>
      </c>
      <c r="C20" s="89" t="s">
        <v>206</v>
      </c>
      <c r="D20" s="92" t="s">
        <v>207</v>
      </c>
      <c r="E20" s="86" t="s">
        <v>252</v>
      </c>
      <c r="F20" s="84" t="s">
        <v>338</v>
      </c>
      <c r="G20" s="86" t="s">
        <v>72</v>
      </c>
      <c r="H20" s="85"/>
      <c r="I20" s="86"/>
      <c r="J20" s="90" t="s">
        <v>95</v>
      </c>
      <c r="K20" s="92" t="s">
        <v>116</v>
      </c>
      <c r="L20" s="88">
        <f>+[3]PMASIS!$I$70</f>
        <v>52206.160326918565</v>
      </c>
      <c r="M20" s="86"/>
      <c r="N20" s="85" t="s">
        <v>165</v>
      </c>
      <c r="O20" s="85" t="s">
        <v>121</v>
      </c>
      <c r="P20" s="91">
        <v>40954</v>
      </c>
      <c r="Q20" s="86"/>
      <c r="R20" s="91">
        <v>40957</v>
      </c>
      <c r="S20" s="86"/>
      <c r="T20" s="91">
        <v>40959</v>
      </c>
      <c r="U20" s="86"/>
      <c r="V20" s="91">
        <v>40983</v>
      </c>
      <c r="W20" s="86"/>
      <c r="X20" s="91">
        <v>40988</v>
      </c>
      <c r="Y20" s="86"/>
      <c r="Z20" s="91">
        <v>40991</v>
      </c>
      <c r="AA20" s="86"/>
      <c r="AB20" s="91">
        <v>41000</v>
      </c>
      <c r="AC20" s="86"/>
      <c r="AD20" s="91">
        <v>41091</v>
      </c>
      <c r="AE20" s="86"/>
      <c r="AF20" s="91"/>
      <c r="AG20" s="86"/>
      <c r="AH20" s="84" t="s">
        <v>298</v>
      </c>
      <c r="AP20" s="26"/>
    </row>
    <row r="21" spans="1:42" ht="91.5" customHeight="1" x14ac:dyDescent="0.2">
      <c r="A21" s="95" t="s">
        <v>217</v>
      </c>
      <c r="B21" s="89" t="s">
        <v>250</v>
      </c>
      <c r="C21" s="89" t="s">
        <v>206</v>
      </c>
      <c r="D21" s="92" t="s">
        <v>207</v>
      </c>
      <c r="E21" s="82" t="s">
        <v>393</v>
      </c>
      <c r="F21" s="84" t="s">
        <v>394</v>
      </c>
      <c r="G21" s="82" t="s">
        <v>72</v>
      </c>
      <c r="H21" s="92"/>
      <c r="I21" s="82"/>
      <c r="J21" s="96" t="s">
        <v>103</v>
      </c>
      <c r="K21" s="87" t="s">
        <v>116</v>
      </c>
      <c r="L21" s="181">
        <f>+[3]PMASIS!$T$82</f>
        <v>40024.666666666664</v>
      </c>
      <c r="M21" s="82"/>
      <c r="N21" s="92" t="s">
        <v>165</v>
      </c>
      <c r="O21" s="92" t="s">
        <v>121</v>
      </c>
      <c r="P21" s="182">
        <v>40964</v>
      </c>
      <c r="Q21" s="182"/>
      <c r="R21" s="182">
        <v>40973</v>
      </c>
      <c r="S21" s="182"/>
      <c r="T21" s="83">
        <v>40974</v>
      </c>
      <c r="U21" s="83"/>
      <c r="V21" s="83">
        <v>40988</v>
      </c>
      <c r="W21" s="83"/>
      <c r="X21" s="83">
        <v>40994</v>
      </c>
      <c r="Y21" s="83"/>
      <c r="Z21" s="83">
        <v>41001</v>
      </c>
      <c r="AA21" s="83"/>
      <c r="AB21" s="83">
        <v>41013</v>
      </c>
      <c r="AC21" s="82"/>
      <c r="AD21" s="83">
        <v>41043</v>
      </c>
      <c r="AE21" s="82"/>
      <c r="AF21" s="83"/>
      <c r="AG21" s="82"/>
      <c r="AH21" s="84" t="s">
        <v>395</v>
      </c>
      <c r="AP21" s="26"/>
    </row>
    <row r="22" spans="1:42" ht="91.5" customHeight="1" x14ac:dyDescent="0.2">
      <c r="A22" s="95" t="s">
        <v>217</v>
      </c>
      <c r="B22" s="89" t="s">
        <v>250</v>
      </c>
      <c r="C22" s="89" t="s">
        <v>206</v>
      </c>
      <c r="D22" s="92" t="s">
        <v>207</v>
      </c>
      <c r="E22" s="82" t="s">
        <v>393</v>
      </c>
      <c r="F22" s="84" t="s">
        <v>394</v>
      </c>
      <c r="G22" s="82" t="s">
        <v>72</v>
      </c>
      <c r="H22" s="92"/>
      <c r="I22" s="82"/>
      <c r="J22" s="96" t="s">
        <v>103</v>
      </c>
      <c r="K22" s="87" t="s">
        <v>116</v>
      </c>
      <c r="L22" s="181">
        <f>+[3]PMASIS!$U$82</f>
        <v>40024.666666666664</v>
      </c>
      <c r="M22" s="82"/>
      <c r="N22" s="92" t="s">
        <v>165</v>
      </c>
      <c r="O22" s="92" t="s">
        <v>121</v>
      </c>
      <c r="P22" s="182">
        <v>41695</v>
      </c>
      <c r="Q22" s="182"/>
      <c r="R22" s="182">
        <v>41703</v>
      </c>
      <c r="S22" s="182"/>
      <c r="T22" s="83">
        <v>41704</v>
      </c>
      <c r="U22" s="83"/>
      <c r="V22" s="83">
        <v>41718</v>
      </c>
      <c r="W22" s="83"/>
      <c r="X22" s="83">
        <v>41724</v>
      </c>
      <c r="Y22" s="83"/>
      <c r="Z22" s="83">
        <v>41731</v>
      </c>
      <c r="AA22" s="83"/>
      <c r="AB22" s="83">
        <v>41743</v>
      </c>
      <c r="AC22" s="82"/>
      <c r="AD22" s="83">
        <v>41773</v>
      </c>
      <c r="AE22" s="82"/>
      <c r="AF22" s="83"/>
      <c r="AG22" s="82"/>
      <c r="AH22" s="84" t="s">
        <v>395</v>
      </c>
      <c r="AP22" s="26"/>
    </row>
    <row r="23" spans="1:42" ht="91.5" customHeight="1" x14ac:dyDescent="0.2">
      <c r="A23" s="95" t="s">
        <v>217</v>
      </c>
      <c r="B23" s="89" t="s">
        <v>250</v>
      </c>
      <c r="C23" s="89" t="s">
        <v>206</v>
      </c>
      <c r="D23" s="92" t="s">
        <v>207</v>
      </c>
      <c r="E23" s="82" t="s">
        <v>393</v>
      </c>
      <c r="F23" s="84" t="s">
        <v>394</v>
      </c>
      <c r="G23" s="82" t="s">
        <v>72</v>
      </c>
      <c r="H23" s="92"/>
      <c r="I23" s="82"/>
      <c r="J23" s="96" t="s">
        <v>103</v>
      </c>
      <c r="K23" s="87" t="s">
        <v>116</v>
      </c>
      <c r="L23" s="181">
        <f>+[3]PMASIS!$V$82</f>
        <v>40024.666666666664</v>
      </c>
      <c r="M23" s="82"/>
      <c r="N23" s="92" t="s">
        <v>165</v>
      </c>
      <c r="O23" s="92" t="s">
        <v>121</v>
      </c>
      <c r="P23" s="182">
        <v>42791</v>
      </c>
      <c r="Q23" s="182"/>
      <c r="R23" s="182">
        <v>42799</v>
      </c>
      <c r="S23" s="182"/>
      <c r="T23" s="83">
        <v>42800</v>
      </c>
      <c r="U23" s="83"/>
      <c r="V23" s="83">
        <v>42814</v>
      </c>
      <c r="W23" s="83"/>
      <c r="X23" s="83">
        <v>42820</v>
      </c>
      <c r="Y23" s="83"/>
      <c r="Z23" s="83">
        <v>42827</v>
      </c>
      <c r="AA23" s="83"/>
      <c r="AB23" s="83">
        <v>42839</v>
      </c>
      <c r="AC23" s="82"/>
      <c r="AD23" s="83">
        <v>42869</v>
      </c>
      <c r="AE23" s="82"/>
      <c r="AF23" s="83"/>
      <c r="AG23" s="82"/>
      <c r="AH23" s="84" t="s">
        <v>395</v>
      </c>
      <c r="AP23" s="26"/>
    </row>
    <row r="24" spans="1:42" ht="56.25" customHeight="1" x14ac:dyDescent="0.2">
      <c r="A24" s="98" t="s">
        <v>217</v>
      </c>
      <c r="B24" s="98" t="s">
        <v>250</v>
      </c>
      <c r="C24" s="98" t="s">
        <v>206</v>
      </c>
      <c r="D24" s="99" t="s">
        <v>207</v>
      </c>
      <c r="E24" s="98" t="s">
        <v>408</v>
      </c>
      <c r="F24" s="105" t="s">
        <v>409</v>
      </c>
      <c r="G24" s="98" t="s">
        <v>72</v>
      </c>
      <c r="H24" s="99"/>
      <c r="I24" s="98"/>
      <c r="J24" s="185" t="s">
        <v>103</v>
      </c>
      <c r="K24" s="102" t="s">
        <v>116</v>
      </c>
      <c r="L24" s="189">
        <f>+[3]PMASIS!$I$113</f>
        <v>50000</v>
      </c>
      <c r="M24" s="98"/>
      <c r="N24" s="99" t="s">
        <v>165</v>
      </c>
      <c r="O24" s="99" t="s">
        <v>121</v>
      </c>
      <c r="P24" s="190">
        <v>41593</v>
      </c>
      <c r="Q24" s="190"/>
      <c r="R24" s="190">
        <v>41603</v>
      </c>
      <c r="S24" s="190"/>
      <c r="T24" s="107">
        <v>41605</v>
      </c>
      <c r="U24" s="107"/>
      <c r="V24" s="107">
        <v>41253</v>
      </c>
      <c r="W24" s="107"/>
      <c r="X24" s="107">
        <v>41624</v>
      </c>
      <c r="Y24" s="107"/>
      <c r="Z24" s="107">
        <v>41628</v>
      </c>
      <c r="AA24" s="107"/>
      <c r="AB24" s="107">
        <v>41654</v>
      </c>
      <c r="AC24" s="98"/>
      <c r="AD24" s="107">
        <v>41897</v>
      </c>
      <c r="AE24" s="98"/>
      <c r="AF24" s="107"/>
      <c r="AG24" s="98"/>
      <c r="AH24" s="105" t="s">
        <v>410</v>
      </c>
      <c r="AP24" s="26" t="s">
        <v>76</v>
      </c>
    </row>
    <row r="25" spans="1:42" ht="57.75" customHeight="1" x14ac:dyDescent="0.2">
      <c r="A25" s="98" t="s">
        <v>217</v>
      </c>
      <c r="B25" s="98" t="s">
        <v>250</v>
      </c>
      <c r="C25" s="98" t="s">
        <v>206</v>
      </c>
      <c r="D25" s="99" t="s">
        <v>207</v>
      </c>
      <c r="E25" s="98" t="s">
        <v>411</v>
      </c>
      <c r="F25" s="105" t="s">
        <v>409</v>
      </c>
      <c r="G25" s="98" t="s">
        <v>72</v>
      </c>
      <c r="H25" s="99"/>
      <c r="I25" s="98"/>
      <c r="J25" s="185" t="s">
        <v>103</v>
      </c>
      <c r="K25" s="102" t="s">
        <v>116</v>
      </c>
      <c r="L25" s="189">
        <f>+[3]PMASIS!$I$114</f>
        <v>50000</v>
      </c>
      <c r="M25" s="98"/>
      <c r="N25" s="99" t="s">
        <v>165</v>
      </c>
      <c r="O25" s="99" t="s">
        <v>121</v>
      </c>
      <c r="P25" s="190">
        <v>41593</v>
      </c>
      <c r="Q25" s="190"/>
      <c r="R25" s="190">
        <v>41603</v>
      </c>
      <c r="S25" s="190"/>
      <c r="T25" s="107">
        <v>41605</v>
      </c>
      <c r="U25" s="107"/>
      <c r="V25" s="107">
        <v>41618</v>
      </c>
      <c r="W25" s="107"/>
      <c r="X25" s="107">
        <v>41623</v>
      </c>
      <c r="Y25" s="107"/>
      <c r="Z25" s="107">
        <v>41628</v>
      </c>
      <c r="AA25" s="107"/>
      <c r="AB25" s="107">
        <v>41654</v>
      </c>
      <c r="AC25" s="98"/>
      <c r="AD25" s="107">
        <v>41897</v>
      </c>
      <c r="AE25" s="98"/>
      <c r="AF25" s="107"/>
      <c r="AG25" s="98"/>
      <c r="AH25" s="105" t="s">
        <v>412</v>
      </c>
      <c r="AP25" s="26"/>
    </row>
    <row r="26" spans="1:42" ht="56.25" customHeight="1" x14ac:dyDescent="0.2">
      <c r="A26" s="27"/>
      <c r="B26" s="28"/>
      <c r="C26" s="28"/>
      <c r="D26" s="42"/>
      <c r="E26" s="29"/>
      <c r="F26" s="43"/>
      <c r="G26" s="43"/>
      <c r="H26" s="42"/>
      <c r="I26" s="43"/>
      <c r="J26" s="44"/>
      <c r="K26" s="46"/>
      <c r="L26" s="47">
        <f>SUM(L18:L25)</f>
        <v>792135.60326918564</v>
      </c>
      <c r="M26" s="43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3"/>
      <c r="AD26" s="43"/>
      <c r="AE26" s="43"/>
      <c r="AF26" s="43"/>
      <c r="AG26" s="43"/>
      <c r="AH26" s="45"/>
      <c r="AP26" s="26"/>
    </row>
    <row r="27" spans="1:42" ht="13.5" thickBot="1" x14ac:dyDescent="0.25">
      <c r="A27" s="31"/>
      <c r="B27" s="3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P27" s="26" t="s">
        <v>77</v>
      </c>
    </row>
    <row r="28" spans="1:42" ht="13.5" thickBot="1" x14ac:dyDescent="0.25">
      <c r="AP28" s="26" t="s">
        <v>78</v>
      </c>
    </row>
    <row r="29" spans="1:42" ht="15.75" customHeight="1" x14ac:dyDescent="0.2">
      <c r="A29" s="253" t="s">
        <v>130</v>
      </c>
      <c r="B29" s="254"/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P29" s="26" t="s">
        <v>79</v>
      </c>
    </row>
    <row r="30" spans="1:42" ht="20.25" customHeight="1" x14ac:dyDescent="0.2">
      <c r="A30" s="257" t="s">
        <v>16</v>
      </c>
      <c r="B30" s="250" t="s">
        <v>186</v>
      </c>
      <c r="C30" s="250" t="s">
        <v>187</v>
      </c>
      <c r="D30" s="249" t="s">
        <v>129</v>
      </c>
      <c r="E30" s="249" t="s">
        <v>17</v>
      </c>
      <c r="F30" s="249" t="s">
        <v>18</v>
      </c>
      <c r="G30" s="258" t="s">
        <v>195</v>
      </c>
      <c r="H30" s="249" t="s">
        <v>20</v>
      </c>
      <c r="I30" s="250" t="s">
        <v>135</v>
      </c>
      <c r="J30" s="249" t="s">
        <v>191</v>
      </c>
      <c r="K30" s="249" t="s">
        <v>196</v>
      </c>
      <c r="L30" s="249" t="s">
        <v>22</v>
      </c>
      <c r="M30" s="249" t="s">
        <v>169</v>
      </c>
      <c r="N30" s="250" t="s">
        <v>193</v>
      </c>
      <c r="O30" s="249" t="s">
        <v>194</v>
      </c>
      <c r="P30" s="249" t="s">
        <v>24</v>
      </c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 t="s">
        <v>25</v>
      </c>
      <c r="AG30" s="249" t="s">
        <v>26</v>
      </c>
      <c r="AH30" s="264" t="s">
        <v>1</v>
      </c>
    </row>
    <row r="31" spans="1:42" ht="34.5" customHeight="1" x14ac:dyDescent="0.2">
      <c r="A31" s="257"/>
      <c r="B31" s="251"/>
      <c r="C31" s="251"/>
      <c r="D31" s="249"/>
      <c r="E31" s="249"/>
      <c r="F31" s="249"/>
      <c r="G31" s="259"/>
      <c r="H31" s="249"/>
      <c r="I31" s="251"/>
      <c r="J31" s="249"/>
      <c r="K31" s="249"/>
      <c r="L31" s="249"/>
      <c r="M31" s="249"/>
      <c r="N31" s="251"/>
      <c r="O31" s="249"/>
      <c r="P31" s="249" t="s">
        <v>27</v>
      </c>
      <c r="Q31" s="249"/>
      <c r="R31" s="249" t="s">
        <v>28</v>
      </c>
      <c r="S31" s="249"/>
      <c r="T31" s="249" t="s">
        <v>29</v>
      </c>
      <c r="U31" s="249"/>
      <c r="V31" s="249" t="s">
        <v>30</v>
      </c>
      <c r="W31" s="249"/>
      <c r="X31" s="249" t="s">
        <v>31</v>
      </c>
      <c r="Y31" s="249"/>
      <c r="Z31" s="249" t="s">
        <v>32</v>
      </c>
      <c r="AA31" s="249"/>
      <c r="AB31" s="249" t="s">
        <v>33</v>
      </c>
      <c r="AC31" s="249"/>
      <c r="AD31" s="249" t="s">
        <v>34</v>
      </c>
      <c r="AE31" s="249"/>
      <c r="AF31" s="249"/>
      <c r="AG31" s="249"/>
      <c r="AH31" s="264"/>
    </row>
    <row r="32" spans="1:42" ht="26.25" customHeight="1" x14ac:dyDescent="0.2">
      <c r="A32" s="257"/>
      <c r="B32" s="252"/>
      <c r="C32" s="252"/>
      <c r="D32" s="249"/>
      <c r="E32" s="249"/>
      <c r="F32" s="249"/>
      <c r="G32" s="260"/>
      <c r="H32" s="249"/>
      <c r="I32" s="252"/>
      <c r="J32" s="249"/>
      <c r="K32" s="249"/>
      <c r="L32" s="249"/>
      <c r="M32" s="249"/>
      <c r="N32" s="252"/>
      <c r="O32" s="249"/>
      <c r="P32" s="25" t="s">
        <v>35</v>
      </c>
      <c r="Q32" s="25" t="s">
        <v>36</v>
      </c>
      <c r="R32" s="25" t="s">
        <v>35</v>
      </c>
      <c r="S32" s="25" t="s">
        <v>36</v>
      </c>
      <c r="T32" s="25" t="s">
        <v>35</v>
      </c>
      <c r="U32" s="25" t="s">
        <v>36</v>
      </c>
      <c r="V32" s="25" t="s">
        <v>35</v>
      </c>
      <c r="W32" s="25" t="s">
        <v>36</v>
      </c>
      <c r="X32" s="25" t="s">
        <v>35</v>
      </c>
      <c r="Y32" s="25" t="s">
        <v>36</v>
      </c>
      <c r="Z32" s="25" t="s">
        <v>35</v>
      </c>
      <c r="AA32" s="25" t="s">
        <v>36</v>
      </c>
      <c r="AB32" s="25" t="s">
        <v>35</v>
      </c>
      <c r="AC32" s="25" t="s">
        <v>36</v>
      </c>
      <c r="AD32" s="25" t="s">
        <v>35</v>
      </c>
      <c r="AE32" s="25" t="s">
        <v>36</v>
      </c>
      <c r="AF32" s="249"/>
      <c r="AG32" s="249"/>
      <c r="AH32" s="264"/>
    </row>
    <row r="33" spans="1:45" x14ac:dyDescent="0.2">
      <c r="A33" s="27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  <c r="AP33" s="26" t="s">
        <v>178</v>
      </c>
    </row>
    <row r="34" spans="1:45" x14ac:dyDescent="0.2">
      <c r="A34" s="27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P34" s="26" t="s">
        <v>74</v>
      </c>
    </row>
    <row r="35" spans="1:45" x14ac:dyDescent="0.2">
      <c r="A35" s="27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  <c r="AP35" s="26" t="s">
        <v>82</v>
      </c>
    </row>
    <row r="36" spans="1:45" x14ac:dyDescent="0.2">
      <c r="A36" s="27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P36" s="26" t="s">
        <v>140</v>
      </c>
      <c r="AQ36" s="14">
        <v>25952948000</v>
      </c>
    </row>
    <row r="37" spans="1:45" ht="13.5" thickBot="1" x14ac:dyDescent="0.25">
      <c r="A37" s="31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P37" s="26" t="s">
        <v>83</v>
      </c>
      <c r="AQ37" s="14">
        <v>13306201.6775702</v>
      </c>
    </row>
    <row r="38" spans="1:45" ht="13.5" thickBot="1" x14ac:dyDescent="0.25">
      <c r="AP38" s="35" t="s">
        <v>84</v>
      </c>
    </row>
    <row r="39" spans="1:45" ht="15.75" customHeight="1" x14ac:dyDescent="0.2">
      <c r="A39" s="253" t="s">
        <v>131</v>
      </c>
      <c r="B39" s="254"/>
      <c r="C39" s="254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6"/>
      <c r="AP39" s="35" t="s">
        <v>85</v>
      </c>
    </row>
    <row r="40" spans="1:45" ht="12.75" customHeight="1" x14ac:dyDescent="0.2">
      <c r="A40" s="257" t="s">
        <v>16</v>
      </c>
      <c r="B40" s="250" t="s">
        <v>186</v>
      </c>
      <c r="C40" s="250" t="s">
        <v>187</v>
      </c>
      <c r="D40" s="249" t="s">
        <v>129</v>
      </c>
      <c r="E40" s="249" t="s">
        <v>17</v>
      </c>
      <c r="F40" s="249" t="s">
        <v>18</v>
      </c>
      <c r="G40" s="258" t="s">
        <v>195</v>
      </c>
      <c r="H40" s="249" t="s">
        <v>135</v>
      </c>
      <c r="I40" s="249" t="s">
        <v>191</v>
      </c>
      <c r="J40" s="249" t="s">
        <v>196</v>
      </c>
      <c r="K40" s="249" t="s">
        <v>22</v>
      </c>
      <c r="L40" s="249" t="s">
        <v>169</v>
      </c>
      <c r="M40" s="250" t="s">
        <v>193</v>
      </c>
      <c r="N40" s="249" t="s">
        <v>194</v>
      </c>
      <c r="O40" s="249" t="s">
        <v>24</v>
      </c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 t="s">
        <v>39</v>
      </c>
      <c r="AL40" s="249" t="s">
        <v>40</v>
      </c>
      <c r="AM40" s="267" t="s">
        <v>41</v>
      </c>
      <c r="AN40" s="249" t="s">
        <v>42</v>
      </c>
      <c r="AO40" s="264" t="s">
        <v>1</v>
      </c>
    </row>
    <row r="41" spans="1:45" ht="36" customHeight="1" x14ac:dyDescent="0.2">
      <c r="A41" s="257"/>
      <c r="B41" s="251"/>
      <c r="C41" s="251"/>
      <c r="D41" s="249"/>
      <c r="E41" s="249"/>
      <c r="F41" s="249"/>
      <c r="G41" s="259"/>
      <c r="H41" s="249"/>
      <c r="I41" s="249"/>
      <c r="J41" s="249"/>
      <c r="K41" s="249"/>
      <c r="L41" s="249"/>
      <c r="M41" s="251"/>
      <c r="N41" s="249"/>
      <c r="O41" s="249" t="s">
        <v>43</v>
      </c>
      <c r="P41" s="249"/>
      <c r="Q41" s="249" t="s">
        <v>136</v>
      </c>
      <c r="R41" s="249"/>
      <c r="S41" s="249" t="s">
        <v>137</v>
      </c>
      <c r="T41" s="249"/>
      <c r="U41" s="249" t="s">
        <v>138</v>
      </c>
      <c r="V41" s="249"/>
      <c r="W41" s="249" t="s">
        <v>30</v>
      </c>
      <c r="X41" s="249"/>
      <c r="Y41" s="249" t="s">
        <v>44</v>
      </c>
      <c r="Z41" s="249"/>
      <c r="AA41" s="249" t="s">
        <v>45</v>
      </c>
      <c r="AB41" s="249"/>
      <c r="AC41" s="249" t="s">
        <v>46</v>
      </c>
      <c r="AD41" s="249"/>
      <c r="AE41" s="249" t="s">
        <v>47</v>
      </c>
      <c r="AF41" s="249"/>
      <c r="AG41" s="249" t="s">
        <v>33</v>
      </c>
      <c r="AH41" s="249"/>
      <c r="AI41" s="249" t="s">
        <v>34</v>
      </c>
      <c r="AJ41" s="249"/>
      <c r="AK41" s="249"/>
      <c r="AL41" s="249"/>
      <c r="AM41" s="249"/>
      <c r="AN41" s="249"/>
      <c r="AO41" s="264"/>
      <c r="AQ41" s="14">
        <f>+AQ42/1950.44</f>
        <v>13306201.677570188</v>
      </c>
    </row>
    <row r="42" spans="1:45" ht="23.25" customHeight="1" x14ac:dyDescent="0.2">
      <c r="A42" s="257"/>
      <c r="B42" s="252"/>
      <c r="C42" s="252"/>
      <c r="D42" s="249"/>
      <c r="E42" s="249"/>
      <c r="F42" s="249"/>
      <c r="G42" s="260"/>
      <c r="H42" s="249"/>
      <c r="I42" s="249"/>
      <c r="J42" s="249"/>
      <c r="K42" s="249"/>
      <c r="L42" s="249"/>
      <c r="M42" s="252"/>
      <c r="N42" s="249"/>
      <c r="O42" s="25" t="s">
        <v>35</v>
      </c>
      <c r="P42" s="25" t="s">
        <v>36</v>
      </c>
      <c r="Q42" s="25" t="s">
        <v>35</v>
      </c>
      <c r="R42" s="25" t="s">
        <v>36</v>
      </c>
      <c r="S42" s="25" t="s">
        <v>35</v>
      </c>
      <c r="T42" s="25" t="s">
        <v>36</v>
      </c>
      <c r="U42" s="25" t="s">
        <v>35</v>
      </c>
      <c r="V42" s="25" t="s">
        <v>36</v>
      </c>
      <c r="W42" s="25" t="s">
        <v>35</v>
      </c>
      <c r="X42" s="25" t="s">
        <v>36</v>
      </c>
      <c r="Y42" s="25" t="s">
        <v>35</v>
      </c>
      <c r="Z42" s="25" t="s">
        <v>36</v>
      </c>
      <c r="AA42" s="25" t="s">
        <v>35</v>
      </c>
      <c r="AB42" s="25" t="s">
        <v>36</v>
      </c>
      <c r="AC42" s="25" t="s">
        <v>35</v>
      </c>
      <c r="AD42" s="25" t="s">
        <v>36</v>
      </c>
      <c r="AE42" s="25" t="s">
        <v>35</v>
      </c>
      <c r="AF42" s="25" t="s">
        <v>36</v>
      </c>
      <c r="AG42" s="25" t="s">
        <v>35</v>
      </c>
      <c r="AH42" s="25" t="s">
        <v>36</v>
      </c>
      <c r="AI42" s="25" t="s">
        <v>35</v>
      </c>
      <c r="AJ42" s="25" t="s">
        <v>36</v>
      </c>
      <c r="AK42" s="249"/>
      <c r="AL42" s="249"/>
      <c r="AM42" s="249"/>
      <c r="AN42" s="249"/>
      <c r="AO42" s="264"/>
      <c r="AQ42" s="14">
        <v>25952948000</v>
      </c>
    </row>
    <row r="43" spans="1:45" ht="126.75" customHeight="1" x14ac:dyDescent="0.2">
      <c r="A43" s="59" t="s">
        <v>212</v>
      </c>
      <c r="B43" s="52" t="s">
        <v>233</v>
      </c>
      <c r="C43" s="60" t="s">
        <v>206</v>
      </c>
      <c r="D43" s="61" t="s">
        <v>207</v>
      </c>
      <c r="E43" s="53" t="s">
        <v>218</v>
      </c>
      <c r="F43" s="54" t="s">
        <v>339</v>
      </c>
      <c r="G43" s="110" t="s">
        <v>83</v>
      </c>
      <c r="H43" s="61" t="s">
        <v>213</v>
      </c>
      <c r="I43" s="61" t="s">
        <v>179</v>
      </c>
      <c r="J43" s="63" t="s">
        <v>119</v>
      </c>
      <c r="K43" s="64">
        <v>13306201.677570188</v>
      </c>
      <c r="L43" s="54" t="s">
        <v>280</v>
      </c>
      <c r="M43" s="61" t="s">
        <v>165</v>
      </c>
      <c r="N43" s="61" t="s">
        <v>127</v>
      </c>
      <c r="O43" s="65">
        <v>40302</v>
      </c>
      <c r="P43" s="65">
        <v>40325</v>
      </c>
      <c r="Q43" s="65">
        <v>40322</v>
      </c>
      <c r="R43" s="65">
        <v>40357</v>
      </c>
      <c r="S43" s="66">
        <v>40329</v>
      </c>
      <c r="T43" s="66">
        <v>40357</v>
      </c>
      <c r="U43" s="66">
        <v>40344</v>
      </c>
      <c r="V43" s="66">
        <v>40357</v>
      </c>
      <c r="W43" s="66">
        <v>40358</v>
      </c>
      <c r="X43" s="66">
        <v>40382</v>
      </c>
      <c r="Y43" s="66">
        <v>40359</v>
      </c>
      <c r="Z43" s="66">
        <v>40389</v>
      </c>
      <c r="AA43" s="66">
        <v>40368</v>
      </c>
      <c r="AB43" s="66">
        <v>40393</v>
      </c>
      <c r="AC43" s="66">
        <v>40378</v>
      </c>
      <c r="AD43" s="66">
        <v>40396</v>
      </c>
      <c r="AE43" s="66">
        <v>40386</v>
      </c>
      <c r="AF43" s="66">
        <v>40402</v>
      </c>
      <c r="AG43" s="65">
        <v>40387</v>
      </c>
      <c r="AH43" s="65">
        <v>40403</v>
      </c>
      <c r="AI43" s="62"/>
      <c r="AJ43" s="62"/>
      <c r="AK43" s="54" t="s">
        <v>231</v>
      </c>
      <c r="AL43" s="54" t="s">
        <v>230</v>
      </c>
      <c r="AM43" s="54" t="s">
        <v>287</v>
      </c>
      <c r="AN43" s="54" t="s">
        <v>232</v>
      </c>
      <c r="AO43" s="58" t="s">
        <v>420</v>
      </c>
      <c r="AP43" s="36" t="s">
        <v>110</v>
      </c>
      <c r="AQ43" s="214">
        <v>2528000</v>
      </c>
      <c r="AR43" s="14">
        <v>13306201.68</v>
      </c>
      <c r="AS43" s="213">
        <f>+AR43-AQ43</f>
        <v>10778201.68</v>
      </c>
    </row>
    <row r="44" spans="1:45" ht="72" customHeight="1" x14ac:dyDescent="0.2">
      <c r="A44" s="51" t="s">
        <v>257</v>
      </c>
      <c r="B44" s="52" t="s">
        <v>318</v>
      </c>
      <c r="C44" s="60" t="s">
        <v>206</v>
      </c>
      <c r="D44" s="61" t="s">
        <v>207</v>
      </c>
      <c r="E44" s="61" t="s">
        <v>214</v>
      </c>
      <c r="F44" s="54" t="s">
        <v>340</v>
      </c>
      <c r="G44" s="110" t="s">
        <v>83</v>
      </c>
      <c r="H44" s="62"/>
      <c r="I44" s="61" t="s">
        <v>179</v>
      </c>
      <c r="J44" s="63" t="s">
        <v>119</v>
      </c>
      <c r="K44" s="64">
        <v>500000</v>
      </c>
      <c r="L44" s="62"/>
      <c r="M44" s="61" t="s">
        <v>165</v>
      </c>
      <c r="N44" s="61" t="s">
        <v>127</v>
      </c>
      <c r="O44" s="61"/>
      <c r="P44" s="62"/>
      <c r="Q44" s="61"/>
      <c r="R44" s="62"/>
      <c r="S44" s="61"/>
      <c r="T44" s="66">
        <v>40498</v>
      </c>
      <c r="U44" s="61"/>
      <c r="V44" s="62"/>
      <c r="W44" s="61"/>
      <c r="X44" s="62"/>
      <c r="Y44" s="61"/>
      <c r="Z44" s="66">
        <v>40519</v>
      </c>
      <c r="AA44" s="61"/>
      <c r="AB44" s="66">
        <v>40527</v>
      </c>
      <c r="AC44" s="61"/>
      <c r="AD44" s="66">
        <v>40535</v>
      </c>
      <c r="AE44" s="61"/>
      <c r="AF44" s="62"/>
      <c r="AG44" s="61"/>
      <c r="AH44" s="66">
        <v>40542</v>
      </c>
      <c r="AI44" s="62"/>
      <c r="AJ44" s="62"/>
      <c r="AK44" s="54" t="s">
        <v>434</v>
      </c>
      <c r="AL44" s="54" t="s">
        <v>435</v>
      </c>
      <c r="AM44" s="54" t="s">
        <v>436</v>
      </c>
      <c r="AN44" s="62">
        <v>97.68</v>
      </c>
      <c r="AO44" s="58" t="s">
        <v>437</v>
      </c>
      <c r="AP44" s="36"/>
      <c r="AQ44" s="37"/>
    </row>
    <row r="45" spans="1:45" ht="72" customHeight="1" x14ac:dyDescent="0.2">
      <c r="A45" s="51" t="s">
        <v>217</v>
      </c>
      <c r="B45" s="52" t="s">
        <v>233</v>
      </c>
      <c r="C45" s="60" t="s">
        <v>206</v>
      </c>
      <c r="D45" s="61" t="s">
        <v>207</v>
      </c>
      <c r="E45" s="53" t="s">
        <v>317</v>
      </c>
      <c r="F45" s="54" t="s">
        <v>341</v>
      </c>
      <c r="G45" s="110" t="s">
        <v>83</v>
      </c>
      <c r="H45" s="62"/>
      <c r="I45" s="61" t="s">
        <v>179</v>
      </c>
      <c r="J45" s="63" t="s">
        <v>119</v>
      </c>
      <c r="K45" s="64">
        <f>+[4]Hoja1!$AE$41</f>
        <v>102540.96511556367</v>
      </c>
      <c r="L45" s="62"/>
      <c r="M45" s="61" t="s">
        <v>165</v>
      </c>
      <c r="N45" s="61" t="s">
        <v>121</v>
      </c>
      <c r="O45" s="65">
        <v>41674</v>
      </c>
      <c r="P45" s="65"/>
      <c r="Q45" s="65">
        <v>41694</v>
      </c>
      <c r="R45" s="65"/>
      <c r="S45" s="66">
        <v>41697</v>
      </c>
      <c r="T45" s="66"/>
      <c r="U45" s="66">
        <v>41699</v>
      </c>
      <c r="V45" s="66"/>
      <c r="W45" s="66">
        <v>41718</v>
      </c>
      <c r="X45" s="66"/>
      <c r="Y45" s="66">
        <v>41725</v>
      </c>
      <c r="Z45" s="66"/>
      <c r="AA45" s="66">
        <v>41731</v>
      </c>
      <c r="AB45" s="66"/>
      <c r="AC45" s="66">
        <v>41732</v>
      </c>
      <c r="AD45" s="66"/>
      <c r="AE45" s="66">
        <v>41736</v>
      </c>
      <c r="AF45" s="66"/>
      <c r="AG45" s="65">
        <v>41749</v>
      </c>
      <c r="AH45" s="62"/>
      <c r="AI45" s="62"/>
      <c r="AJ45" s="62"/>
      <c r="AK45" s="62"/>
      <c r="AL45" s="62"/>
      <c r="AM45" s="62"/>
      <c r="AN45" s="62"/>
      <c r="AO45" s="116"/>
      <c r="AP45" s="36"/>
      <c r="AQ45" s="37"/>
    </row>
    <row r="46" spans="1:45" ht="72" customHeight="1" x14ac:dyDescent="0.2">
      <c r="A46" s="51" t="s">
        <v>217</v>
      </c>
      <c r="B46" s="52" t="s">
        <v>233</v>
      </c>
      <c r="C46" s="60" t="s">
        <v>206</v>
      </c>
      <c r="D46" s="61" t="s">
        <v>207</v>
      </c>
      <c r="E46" s="53" t="s">
        <v>316</v>
      </c>
      <c r="F46" s="54" t="s">
        <v>341</v>
      </c>
      <c r="G46" s="110" t="s">
        <v>83</v>
      </c>
      <c r="H46" s="62"/>
      <c r="I46" s="61" t="s">
        <v>179</v>
      </c>
      <c r="J46" s="63" t="s">
        <v>119</v>
      </c>
      <c r="K46" s="64">
        <f>+[4]Hoja1!$AE$42</f>
        <v>102540.96511556367</v>
      </c>
      <c r="L46" s="62"/>
      <c r="M46" s="61" t="s">
        <v>165</v>
      </c>
      <c r="N46" s="61" t="s">
        <v>121</v>
      </c>
      <c r="O46" s="65">
        <v>42770</v>
      </c>
      <c r="P46" s="65"/>
      <c r="Q46" s="65">
        <v>41694</v>
      </c>
      <c r="R46" s="65"/>
      <c r="S46" s="66">
        <v>42793</v>
      </c>
      <c r="T46" s="66"/>
      <c r="U46" s="66">
        <v>42795</v>
      </c>
      <c r="V46" s="66"/>
      <c r="W46" s="66">
        <v>42814</v>
      </c>
      <c r="X46" s="66"/>
      <c r="Y46" s="66">
        <v>42821</v>
      </c>
      <c r="Z46" s="66"/>
      <c r="AA46" s="66">
        <v>42827</v>
      </c>
      <c r="AB46" s="66"/>
      <c r="AC46" s="66">
        <v>42828</v>
      </c>
      <c r="AD46" s="66"/>
      <c r="AE46" s="66">
        <v>41736</v>
      </c>
      <c r="AF46" s="66"/>
      <c r="AG46" s="65">
        <v>41749</v>
      </c>
      <c r="AH46" s="62"/>
      <c r="AI46" s="62"/>
      <c r="AJ46" s="62"/>
      <c r="AK46" s="62"/>
      <c r="AL46" s="62"/>
      <c r="AM46" s="62"/>
      <c r="AN46" s="62"/>
      <c r="AO46" s="116"/>
      <c r="AP46" s="36"/>
      <c r="AQ46" s="37"/>
    </row>
    <row r="47" spans="1:45" ht="72" customHeight="1" x14ac:dyDescent="0.2">
      <c r="A47" s="170" t="s">
        <v>217</v>
      </c>
      <c r="B47" s="170" t="s">
        <v>351</v>
      </c>
      <c r="C47" s="170" t="s">
        <v>206</v>
      </c>
      <c r="D47" s="171" t="s">
        <v>207</v>
      </c>
      <c r="E47" s="171" t="s">
        <v>352</v>
      </c>
      <c r="F47" s="170" t="s">
        <v>353</v>
      </c>
      <c r="G47" s="172" t="s">
        <v>83</v>
      </c>
      <c r="H47" s="170"/>
      <c r="I47" s="171" t="s">
        <v>179</v>
      </c>
      <c r="J47" s="172" t="s">
        <v>119</v>
      </c>
      <c r="K47" s="173">
        <f>+[3]PMASIS!$I$15</f>
        <v>72061.603269185638</v>
      </c>
      <c r="L47" s="170"/>
      <c r="M47" s="171" t="s">
        <v>165</v>
      </c>
      <c r="N47" s="171" t="s">
        <v>121</v>
      </c>
      <c r="O47" s="174">
        <v>40955</v>
      </c>
      <c r="P47" s="170"/>
      <c r="Q47" s="174">
        <v>40962</v>
      </c>
      <c r="R47" s="170"/>
      <c r="S47" s="174">
        <v>40967</v>
      </c>
      <c r="T47" s="170"/>
      <c r="U47" s="174">
        <v>40968</v>
      </c>
      <c r="V47" s="170"/>
      <c r="W47" s="174">
        <v>40985</v>
      </c>
      <c r="X47" s="170"/>
      <c r="Y47" s="174">
        <v>40992</v>
      </c>
      <c r="Z47" s="170"/>
      <c r="AA47" s="174">
        <v>40997</v>
      </c>
      <c r="AB47" s="170"/>
      <c r="AC47" s="174">
        <v>41002</v>
      </c>
      <c r="AD47" s="170"/>
      <c r="AE47" s="174">
        <v>41006</v>
      </c>
      <c r="AF47" s="170"/>
      <c r="AG47" s="174">
        <v>41029</v>
      </c>
      <c r="AH47" s="170"/>
      <c r="AI47" s="175">
        <v>41212</v>
      </c>
      <c r="AJ47" s="170"/>
      <c r="AK47" s="170"/>
      <c r="AL47" s="170"/>
      <c r="AM47" s="170"/>
      <c r="AN47" s="170"/>
      <c r="AO47" s="170" t="s">
        <v>354</v>
      </c>
      <c r="AP47" s="36"/>
      <c r="AQ47" s="37"/>
    </row>
    <row r="48" spans="1:45" ht="72" customHeight="1" x14ac:dyDescent="0.2">
      <c r="A48" s="170" t="s">
        <v>217</v>
      </c>
      <c r="B48" s="170" t="s">
        <v>351</v>
      </c>
      <c r="C48" s="170" t="s">
        <v>206</v>
      </c>
      <c r="D48" s="171" t="s">
        <v>207</v>
      </c>
      <c r="E48" s="176" t="s">
        <v>355</v>
      </c>
      <c r="F48" s="170" t="s">
        <v>353</v>
      </c>
      <c r="G48" s="172" t="s">
        <v>83</v>
      </c>
      <c r="H48" s="170"/>
      <c r="I48" s="171" t="s">
        <v>179</v>
      </c>
      <c r="J48" s="172" t="s">
        <v>119</v>
      </c>
      <c r="K48" s="173">
        <f>+[3]PMASIS!$I$20</f>
        <v>250000</v>
      </c>
      <c r="L48" s="177"/>
      <c r="M48" s="171" t="s">
        <v>165</v>
      </c>
      <c r="N48" s="171" t="s">
        <v>121</v>
      </c>
      <c r="O48" s="174">
        <v>40955</v>
      </c>
      <c r="P48" s="170"/>
      <c r="Q48" s="174">
        <v>40962</v>
      </c>
      <c r="R48" s="170"/>
      <c r="S48" s="174">
        <v>40967</v>
      </c>
      <c r="T48" s="170"/>
      <c r="U48" s="174">
        <v>40968</v>
      </c>
      <c r="V48" s="170"/>
      <c r="W48" s="174">
        <v>40985</v>
      </c>
      <c r="X48" s="170"/>
      <c r="Y48" s="174">
        <v>40992</v>
      </c>
      <c r="Z48" s="170"/>
      <c r="AA48" s="174">
        <v>40997</v>
      </c>
      <c r="AB48" s="170"/>
      <c r="AC48" s="174">
        <v>41002</v>
      </c>
      <c r="AD48" s="170"/>
      <c r="AE48" s="174">
        <v>41006</v>
      </c>
      <c r="AF48" s="170"/>
      <c r="AG48" s="174">
        <v>41029</v>
      </c>
      <c r="AH48" s="170"/>
      <c r="AI48" s="175">
        <v>41120</v>
      </c>
      <c r="AJ48" s="170"/>
      <c r="AK48" s="170"/>
      <c r="AL48" s="170"/>
      <c r="AM48" s="170"/>
      <c r="AN48" s="170"/>
      <c r="AO48" s="170" t="s">
        <v>356</v>
      </c>
      <c r="AP48" s="36"/>
      <c r="AQ48" s="37"/>
    </row>
    <row r="49" spans="1:43" ht="72" customHeight="1" x14ac:dyDescent="0.2">
      <c r="A49" s="170" t="s">
        <v>217</v>
      </c>
      <c r="B49" s="170" t="s">
        <v>351</v>
      </c>
      <c r="C49" s="170" t="s">
        <v>206</v>
      </c>
      <c r="D49" s="171" t="s">
        <v>207</v>
      </c>
      <c r="E49" s="171" t="s">
        <v>359</v>
      </c>
      <c r="F49" s="170" t="s">
        <v>360</v>
      </c>
      <c r="G49" s="172" t="s">
        <v>83</v>
      </c>
      <c r="H49" s="170"/>
      <c r="I49" s="171" t="s">
        <v>179</v>
      </c>
      <c r="J49" s="172" t="s">
        <v>119</v>
      </c>
      <c r="K49" s="173">
        <f>+[3]PMASIS!$I$39</f>
        <v>45000</v>
      </c>
      <c r="L49" s="170"/>
      <c r="M49" s="171" t="s">
        <v>165</v>
      </c>
      <c r="N49" s="171" t="s">
        <v>121</v>
      </c>
      <c r="O49" s="174">
        <v>41290</v>
      </c>
      <c r="P49" s="170"/>
      <c r="Q49" s="174">
        <v>41297</v>
      </c>
      <c r="R49" s="170"/>
      <c r="S49" s="174">
        <v>41302</v>
      </c>
      <c r="T49" s="170"/>
      <c r="U49" s="174">
        <v>41303</v>
      </c>
      <c r="V49" s="170"/>
      <c r="W49" s="174">
        <v>41322</v>
      </c>
      <c r="X49" s="170"/>
      <c r="Y49" s="174">
        <v>41329</v>
      </c>
      <c r="Z49" s="170"/>
      <c r="AA49" s="174" t="s">
        <v>361</v>
      </c>
      <c r="AB49" s="170"/>
      <c r="AC49" s="174">
        <v>41336</v>
      </c>
      <c r="AD49" s="170"/>
      <c r="AE49" s="174">
        <v>41340</v>
      </c>
      <c r="AF49" s="170"/>
      <c r="AG49" s="174" t="s">
        <v>362</v>
      </c>
      <c r="AH49" s="170"/>
      <c r="AI49" s="175">
        <v>41456</v>
      </c>
      <c r="AJ49" s="170"/>
      <c r="AK49" s="170"/>
      <c r="AL49" s="170"/>
      <c r="AM49" s="170"/>
      <c r="AN49" s="170"/>
      <c r="AO49" s="170" t="s">
        <v>363</v>
      </c>
      <c r="AP49" s="36"/>
      <c r="AQ49" s="37"/>
    </row>
    <row r="50" spans="1:43" ht="61.5" customHeight="1" x14ac:dyDescent="0.2">
      <c r="A50" s="82" t="s">
        <v>217</v>
      </c>
      <c r="B50" s="82" t="s">
        <v>250</v>
      </c>
      <c r="C50" s="82" t="s">
        <v>206</v>
      </c>
      <c r="D50" s="92" t="s">
        <v>207</v>
      </c>
      <c r="E50" s="96" t="s">
        <v>399</v>
      </c>
      <c r="F50" s="82" t="s">
        <v>397</v>
      </c>
      <c r="G50" s="87" t="s">
        <v>83</v>
      </c>
      <c r="H50" s="82"/>
      <c r="I50" s="92" t="s">
        <v>179</v>
      </c>
      <c r="J50" s="87" t="s">
        <v>119</v>
      </c>
      <c r="K50" s="93">
        <f>+[3]PMASIS!$I$86</f>
        <v>130515.40081729644</v>
      </c>
      <c r="L50" s="82"/>
      <c r="M50" s="82" t="s">
        <v>165</v>
      </c>
      <c r="N50" s="82" t="s">
        <v>121</v>
      </c>
      <c r="O50" s="92" t="s">
        <v>400</v>
      </c>
      <c r="P50" s="82"/>
      <c r="Q50" s="183">
        <v>41052</v>
      </c>
      <c r="R50" s="82"/>
      <c r="S50" s="183">
        <v>41057</v>
      </c>
      <c r="T50" s="82"/>
      <c r="U50" s="183">
        <v>41058</v>
      </c>
      <c r="V50" s="82"/>
      <c r="W50" s="183">
        <v>41077</v>
      </c>
      <c r="X50" s="82"/>
      <c r="Y50" s="184">
        <v>41084</v>
      </c>
      <c r="Z50" s="82"/>
      <c r="AA50" s="183">
        <v>41089</v>
      </c>
      <c r="AB50" s="82"/>
      <c r="AC50" s="183">
        <v>41093</v>
      </c>
      <c r="AD50" s="82"/>
      <c r="AE50" s="183">
        <v>41097</v>
      </c>
      <c r="AF50" s="82"/>
      <c r="AG50" s="183">
        <v>41120</v>
      </c>
      <c r="AH50" s="82"/>
      <c r="AI50" s="83">
        <v>41304</v>
      </c>
      <c r="AJ50" s="96"/>
      <c r="AK50" s="96"/>
      <c r="AL50" s="82"/>
      <c r="AM50" s="82"/>
      <c r="AN50" s="82"/>
      <c r="AO50" s="84" t="s">
        <v>401</v>
      </c>
      <c r="AP50" s="36"/>
      <c r="AQ50" s="37"/>
    </row>
    <row r="51" spans="1:43" ht="79.5" customHeight="1" x14ac:dyDescent="0.2">
      <c r="A51" s="95" t="s">
        <v>324</v>
      </c>
      <c r="B51" s="89" t="s">
        <v>250</v>
      </c>
      <c r="C51" s="89" t="s">
        <v>206</v>
      </c>
      <c r="D51" s="92" t="s">
        <v>207</v>
      </c>
      <c r="E51" s="96" t="s">
        <v>253</v>
      </c>
      <c r="F51" s="84" t="s">
        <v>342</v>
      </c>
      <c r="G51" s="82" t="s">
        <v>83</v>
      </c>
      <c r="H51" s="82"/>
      <c r="I51" s="96" t="s">
        <v>179</v>
      </c>
      <c r="J51" s="92" t="s">
        <v>119</v>
      </c>
      <c r="K51" s="93">
        <f>+[3]PMASIS!$I$88+[3]PMASIS!$I$89+[3]PMASIS!$I$90</f>
        <v>261031.40081729644</v>
      </c>
      <c r="L51" s="82"/>
      <c r="M51" s="82" t="s">
        <v>165</v>
      </c>
      <c r="N51" s="82" t="s">
        <v>121</v>
      </c>
      <c r="O51" s="94">
        <v>40943</v>
      </c>
      <c r="P51" s="94"/>
      <c r="Q51" s="94">
        <v>40949</v>
      </c>
      <c r="R51" s="94"/>
      <c r="S51" s="83">
        <v>40955</v>
      </c>
      <c r="T51" s="91"/>
      <c r="U51" s="91">
        <v>40956</v>
      </c>
      <c r="V51" s="91"/>
      <c r="W51" s="91">
        <v>40970</v>
      </c>
      <c r="X51" s="91"/>
      <c r="Y51" s="91">
        <v>40978</v>
      </c>
      <c r="Z51" s="91"/>
      <c r="AA51" s="91">
        <v>40251</v>
      </c>
      <c r="AB51" s="91"/>
      <c r="AC51" s="91">
        <v>40252</v>
      </c>
      <c r="AD51" s="91"/>
      <c r="AE51" s="91">
        <v>40256</v>
      </c>
      <c r="AF51" s="91"/>
      <c r="AG51" s="94">
        <v>40268</v>
      </c>
      <c r="AH51" s="94"/>
      <c r="AI51" s="94">
        <v>40390</v>
      </c>
      <c r="AJ51" s="86"/>
      <c r="AK51" s="86"/>
      <c r="AL51" s="86"/>
      <c r="AM51" s="86"/>
      <c r="AN51" s="86"/>
      <c r="AO51" s="84" t="s">
        <v>254</v>
      </c>
      <c r="AP51" s="36"/>
      <c r="AQ51" s="37"/>
    </row>
    <row r="52" spans="1:43" ht="79.5" customHeight="1" x14ac:dyDescent="0.2">
      <c r="A52" s="98" t="s">
        <v>217</v>
      </c>
      <c r="B52" s="98" t="s">
        <v>250</v>
      </c>
      <c r="C52" s="98" t="s">
        <v>206</v>
      </c>
      <c r="D52" s="99" t="s">
        <v>207</v>
      </c>
      <c r="E52" s="185" t="s">
        <v>402</v>
      </c>
      <c r="F52" s="105" t="s">
        <v>403</v>
      </c>
      <c r="G52" s="102" t="s">
        <v>83</v>
      </c>
      <c r="H52" s="98"/>
      <c r="I52" s="99" t="s">
        <v>179</v>
      </c>
      <c r="J52" s="102" t="s">
        <v>119</v>
      </c>
      <c r="K52" s="186">
        <f>+[5]PMASIS!$I$107</f>
        <v>360043</v>
      </c>
      <c r="L52" s="98"/>
      <c r="M52" s="98" t="s">
        <v>165</v>
      </c>
      <c r="N52" s="98" t="s">
        <v>121</v>
      </c>
      <c r="O52" s="99" t="s">
        <v>404</v>
      </c>
      <c r="P52" s="98"/>
      <c r="Q52" s="106">
        <v>41297</v>
      </c>
      <c r="R52" s="98"/>
      <c r="S52" s="106">
        <v>41302</v>
      </c>
      <c r="T52" s="98"/>
      <c r="U52" s="106">
        <v>41303</v>
      </c>
      <c r="V52" s="98"/>
      <c r="W52" s="106">
        <v>41325</v>
      </c>
      <c r="X52" s="98"/>
      <c r="Y52" s="187">
        <v>41333</v>
      </c>
      <c r="Z52" s="98"/>
      <c r="AA52" s="106">
        <v>41337</v>
      </c>
      <c r="AB52" s="98"/>
      <c r="AC52" s="106">
        <v>41340</v>
      </c>
      <c r="AD52" s="98"/>
      <c r="AE52" s="106">
        <v>41345</v>
      </c>
      <c r="AF52" s="98"/>
      <c r="AG52" s="106">
        <v>41355</v>
      </c>
      <c r="AH52" s="98"/>
      <c r="AI52" s="107">
        <v>43091</v>
      </c>
      <c r="AJ52" s="185"/>
      <c r="AK52" s="185"/>
      <c r="AL52" s="98"/>
      <c r="AM52" s="98"/>
      <c r="AN52" s="98"/>
      <c r="AO52" s="105" t="s">
        <v>405</v>
      </c>
      <c r="AP52" s="36"/>
      <c r="AQ52" s="37"/>
    </row>
    <row r="53" spans="1:43" ht="79.5" customHeight="1" x14ac:dyDescent="0.2">
      <c r="A53" s="109" t="s">
        <v>217</v>
      </c>
      <c r="B53" s="98" t="s">
        <v>250</v>
      </c>
      <c r="C53" s="98" t="s">
        <v>206</v>
      </c>
      <c r="D53" s="99" t="s">
        <v>207</v>
      </c>
      <c r="E53" s="100" t="s">
        <v>331</v>
      </c>
      <c r="F53" s="98" t="s">
        <v>332</v>
      </c>
      <c r="G53" s="111" t="s">
        <v>83</v>
      </c>
      <c r="H53" s="101"/>
      <c r="I53" s="103" t="s">
        <v>179</v>
      </c>
      <c r="J53" s="102" t="s">
        <v>119</v>
      </c>
      <c r="K53" s="104">
        <f>+[2]PMASIS!$I$115</f>
        <v>104412.40000000001</v>
      </c>
      <c r="L53" s="101"/>
      <c r="M53" s="101" t="s">
        <v>165</v>
      </c>
      <c r="N53" s="101" t="s">
        <v>121</v>
      </c>
      <c r="O53" s="99" t="s">
        <v>260</v>
      </c>
      <c r="P53" s="98"/>
      <c r="Q53" s="106">
        <v>40962</v>
      </c>
      <c r="R53" s="98"/>
      <c r="S53" s="106">
        <v>40967</v>
      </c>
      <c r="T53" s="98"/>
      <c r="U53" s="106">
        <v>40968</v>
      </c>
      <c r="V53" s="98"/>
      <c r="W53" s="106">
        <v>40985</v>
      </c>
      <c r="X53" s="98"/>
      <c r="Y53" s="106">
        <v>40992</v>
      </c>
      <c r="Z53" s="98"/>
      <c r="AA53" s="106">
        <v>40997</v>
      </c>
      <c r="AB53" s="98"/>
      <c r="AC53" s="106">
        <v>41002</v>
      </c>
      <c r="AD53" s="98"/>
      <c r="AE53" s="106">
        <v>41006</v>
      </c>
      <c r="AF53" s="98"/>
      <c r="AG53" s="106">
        <v>41029</v>
      </c>
      <c r="AH53" s="98"/>
      <c r="AI53" s="107">
        <v>41305</v>
      </c>
      <c r="AJ53" s="101"/>
      <c r="AK53" s="101"/>
      <c r="AL53" s="101"/>
      <c r="AM53" s="101"/>
      <c r="AN53" s="101"/>
      <c r="AO53" s="105" t="s">
        <v>335</v>
      </c>
      <c r="AP53" s="36"/>
      <c r="AQ53" s="37"/>
    </row>
    <row r="54" spans="1:43" ht="79.5" customHeight="1" x14ac:dyDescent="0.2">
      <c r="A54" s="98" t="s">
        <v>217</v>
      </c>
      <c r="B54" s="98" t="s">
        <v>250</v>
      </c>
      <c r="C54" s="98" t="s">
        <v>206</v>
      </c>
      <c r="D54" s="99" t="s">
        <v>207</v>
      </c>
      <c r="E54" s="100" t="s">
        <v>259</v>
      </c>
      <c r="F54" s="98" t="s">
        <v>332</v>
      </c>
      <c r="G54" s="111" t="s">
        <v>83</v>
      </c>
      <c r="H54" s="101"/>
      <c r="I54" s="103" t="s">
        <v>179</v>
      </c>
      <c r="J54" s="102" t="s">
        <v>119</v>
      </c>
      <c r="K54" s="154">
        <f>+[1]PMASIS!$I$116</f>
        <v>261031</v>
      </c>
      <c r="L54" s="101"/>
      <c r="M54" s="101" t="s">
        <v>165</v>
      </c>
      <c r="N54" s="101" t="s">
        <v>121</v>
      </c>
      <c r="O54" s="99" t="s">
        <v>260</v>
      </c>
      <c r="P54" s="98"/>
      <c r="Q54" s="106">
        <v>40962</v>
      </c>
      <c r="R54" s="98"/>
      <c r="S54" s="106">
        <v>40967</v>
      </c>
      <c r="T54" s="98"/>
      <c r="U54" s="106">
        <v>40968</v>
      </c>
      <c r="V54" s="98"/>
      <c r="W54" s="106">
        <v>40985</v>
      </c>
      <c r="X54" s="98"/>
      <c r="Y54" s="106">
        <v>40992</v>
      </c>
      <c r="Z54" s="98"/>
      <c r="AA54" s="106">
        <v>40997</v>
      </c>
      <c r="AB54" s="98"/>
      <c r="AC54" s="106">
        <v>41002</v>
      </c>
      <c r="AD54" s="98"/>
      <c r="AE54" s="106">
        <v>41006</v>
      </c>
      <c r="AF54" s="98"/>
      <c r="AG54" s="106">
        <v>41029</v>
      </c>
      <c r="AH54" s="98"/>
      <c r="AI54" s="107">
        <v>41305</v>
      </c>
      <c r="AJ54" s="101"/>
      <c r="AK54" s="101"/>
      <c r="AL54" s="101"/>
      <c r="AM54" s="101"/>
      <c r="AN54" s="101"/>
      <c r="AO54" s="105" t="s">
        <v>335</v>
      </c>
      <c r="AP54" s="36"/>
      <c r="AQ54" s="37"/>
    </row>
    <row r="55" spans="1:43" ht="79.5" customHeight="1" x14ac:dyDescent="0.2">
      <c r="A55" s="98" t="s">
        <v>217</v>
      </c>
      <c r="B55" s="98" t="s">
        <v>250</v>
      </c>
      <c r="C55" s="98" t="s">
        <v>206</v>
      </c>
      <c r="D55" s="99" t="s">
        <v>207</v>
      </c>
      <c r="E55" s="100" t="s">
        <v>333</v>
      </c>
      <c r="F55" s="98" t="s">
        <v>332</v>
      </c>
      <c r="G55" s="111" t="s">
        <v>82</v>
      </c>
      <c r="H55" s="101"/>
      <c r="I55" s="103" t="s">
        <v>179</v>
      </c>
      <c r="J55" s="102" t="s">
        <v>119</v>
      </c>
      <c r="K55" s="104">
        <f>+[2]PMASIS!$I$117</f>
        <v>156618.59999999998</v>
      </c>
      <c r="L55" s="101"/>
      <c r="M55" s="101" t="s">
        <v>165</v>
      </c>
      <c r="N55" s="101" t="s">
        <v>121</v>
      </c>
      <c r="O55" s="99" t="s">
        <v>334</v>
      </c>
      <c r="P55" s="98"/>
      <c r="Q55" s="106">
        <v>40962</v>
      </c>
      <c r="R55" s="98"/>
      <c r="S55" s="106">
        <v>40967</v>
      </c>
      <c r="T55" s="98"/>
      <c r="U55" s="106">
        <v>40968</v>
      </c>
      <c r="V55" s="98"/>
      <c r="W55" s="106">
        <v>40985</v>
      </c>
      <c r="X55" s="98"/>
      <c r="Y55" s="106">
        <v>40992</v>
      </c>
      <c r="Z55" s="98"/>
      <c r="AA55" s="106">
        <v>40997</v>
      </c>
      <c r="AB55" s="98"/>
      <c r="AC55" s="106">
        <v>41002</v>
      </c>
      <c r="AD55" s="98"/>
      <c r="AE55" s="106">
        <v>41006</v>
      </c>
      <c r="AF55" s="98"/>
      <c r="AG55" s="106">
        <v>41029</v>
      </c>
      <c r="AH55" s="98"/>
      <c r="AI55" s="107">
        <v>41305</v>
      </c>
      <c r="AJ55" s="101"/>
      <c r="AK55" s="101"/>
      <c r="AL55" s="101"/>
      <c r="AM55" s="101"/>
      <c r="AN55" s="101"/>
      <c r="AO55" s="105" t="s">
        <v>336</v>
      </c>
      <c r="AP55" s="36"/>
      <c r="AQ55" s="37"/>
    </row>
    <row r="56" spans="1:43" ht="79.5" customHeight="1" x14ac:dyDescent="0.2">
      <c r="A56" s="98" t="s">
        <v>217</v>
      </c>
      <c r="B56" s="98" t="s">
        <v>250</v>
      </c>
      <c r="C56" s="98" t="s">
        <v>206</v>
      </c>
      <c r="D56" s="99" t="s">
        <v>207</v>
      </c>
      <c r="E56" s="185" t="s">
        <v>406</v>
      </c>
      <c r="F56" s="105" t="s">
        <v>403</v>
      </c>
      <c r="G56" s="102" t="s">
        <v>178</v>
      </c>
      <c r="H56" s="98"/>
      <c r="I56" s="99" t="s">
        <v>107</v>
      </c>
      <c r="J56" s="102" t="s">
        <v>119</v>
      </c>
      <c r="K56" s="186">
        <f>+[2]PMASIS!$I$110</f>
        <v>49475</v>
      </c>
      <c r="L56" s="98"/>
      <c r="M56" s="98" t="s">
        <v>165</v>
      </c>
      <c r="N56" s="98" t="s">
        <v>121</v>
      </c>
      <c r="O56" s="99" t="s">
        <v>404</v>
      </c>
      <c r="P56" s="98"/>
      <c r="Q56" s="106">
        <v>41297</v>
      </c>
      <c r="R56" s="98"/>
      <c r="S56" s="106">
        <v>41302</v>
      </c>
      <c r="T56" s="98"/>
      <c r="U56" s="106">
        <v>41303</v>
      </c>
      <c r="V56" s="98"/>
      <c r="W56" s="106">
        <v>41325</v>
      </c>
      <c r="X56" s="98"/>
      <c r="Y56" s="187">
        <v>41333</v>
      </c>
      <c r="Z56" s="98"/>
      <c r="AA56" s="106">
        <v>41337</v>
      </c>
      <c r="AB56" s="98"/>
      <c r="AC56" s="106">
        <v>41340</v>
      </c>
      <c r="AD56" s="98"/>
      <c r="AE56" s="106">
        <v>41345</v>
      </c>
      <c r="AF56" s="98"/>
      <c r="AG56" s="106">
        <v>41355</v>
      </c>
      <c r="AH56" s="98"/>
      <c r="AI56" s="107">
        <v>41630</v>
      </c>
      <c r="AJ56" s="185"/>
      <c r="AK56" s="185"/>
      <c r="AL56" s="98"/>
      <c r="AM56" s="98"/>
      <c r="AN56" s="98"/>
      <c r="AO56" s="105" t="s">
        <v>407</v>
      </c>
      <c r="AP56" s="185"/>
      <c r="AQ56" s="185"/>
    </row>
    <row r="57" spans="1:43" ht="66.75" customHeight="1" x14ac:dyDescent="0.2">
      <c r="A57" s="141" t="s">
        <v>217</v>
      </c>
      <c r="B57" s="142" t="s">
        <v>250</v>
      </c>
      <c r="C57" s="142" t="s">
        <v>206</v>
      </c>
      <c r="D57" s="143" t="s">
        <v>207</v>
      </c>
      <c r="E57" s="144" t="s">
        <v>261</v>
      </c>
      <c r="F57" s="145" t="s">
        <v>345</v>
      </c>
      <c r="G57" s="146" t="s">
        <v>178</v>
      </c>
      <c r="H57" s="147"/>
      <c r="I57" s="148" t="s">
        <v>107</v>
      </c>
      <c r="J57" s="146" t="s">
        <v>119</v>
      </c>
      <c r="K57" s="149">
        <f>+[5]PMASIS!$I$161</f>
        <v>31324</v>
      </c>
      <c r="L57" s="147"/>
      <c r="M57" s="147" t="s">
        <v>165</v>
      </c>
      <c r="N57" s="147" t="s">
        <v>121</v>
      </c>
      <c r="O57" s="143" t="s">
        <v>265</v>
      </c>
      <c r="P57" s="142"/>
      <c r="Q57" s="150">
        <v>43123</v>
      </c>
      <c r="R57" s="142"/>
      <c r="S57" s="150">
        <v>43128</v>
      </c>
      <c r="T57" s="142"/>
      <c r="U57" s="150">
        <v>43129</v>
      </c>
      <c r="V57" s="142"/>
      <c r="W57" s="150">
        <v>43148</v>
      </c>
      <c r="X57" s="142"/>
      <c r="Y57" s="150">
        <v>43155</v>
      </c>
      <c r="Z57" s="142"/>
      <c r="AA57" s="150" t="s">
        <v>268</v>
      </c>
      <c r="AB57" s="142"/>
      <c r="AC57" s="150">
        <v>43162</v>
      </c>
      <c r="AD57" s="142"/>
      <c r="AE57" s="150">
        <v>43166</v>
      </c>
      <c r="AF57" s="142"/>
      <c r="AG57" s="150">
        <v>43189</v>
      </c>
      <c r="AH57" s="142"/>
      <c r="AI57" s="151">
        <v>43496</v>
      </c>
      <c r="AJ57" s="147"/>
      <c r="AK57" s="147"/>
      <c r="AL57" s="147"/>
      <c r="AM57" s="147"/>
      <c r="AN57" s="147"/>
      <c r="AO57" s="145" t="s">
        <v>272</v>
      </c>
      <c r="AP57" s="36" t="s">
        <v>110</v>
      </c>
      <c r="AQ57" s="37"/>
    </row>
    <row r="58" spans="1:43" ht="62.25" customHeight="1" x14ac:dyDescent="0.2">
      <c r="A58" s="141" t="s">
        <v>217</v>
      </c>
      <c r="B58" s="142" t="s">
        <v>250</v>
      </c>
      <c r="C58" s="142" t="s">
        <v>206</v>
      </c>
      <c r="D58" s="143" t="s">
        <v>207</v>
      </c>
      <c r="E58" s="152" t="s">
        <v>262</v>
      </c>
      <c r="F58" s="145" t="s">
        <v>344</v>
      </c>
      <c r="G58" s="152" t="s">
        <v>83</v>
      </c>
      <c r="H58" s="152"/>
      <c r="I58" s="152" t="s">
        <v>179</v>
      </c>
      <c r="J58" s="152" t="s">
        <v>119</v>
      </c>
      <c r="K58" s="153">
        <f>+[5]PMASIS!$I$162</f>
        <v>208825</v>
      </c>
      <c r="L58" s="152"/>
      <c r="M58" s="152" t="s">
        <v>165</v>
      </c>
      <c r="N58" s="152" t="s">
        <v>121</v>
      </c>
      <c r="O58" s="143" t="s">
        <v>265</v>
      </c>
      <c r="P58" s="142"/>
      <c r="Q58" s="150">
        <v>43123</v>
      </c>
      <c r="R58" s="142"/>
      <c r="S58" s="150" t="s">
        <v>267</v>
      </c>
      <c r="T58" s="142"/>
      <c r="U58" s="150">
        <v>43129</v>
      </c>
      <c r="V58" s="142"/>
      <c r="W58" s="150">
        <v>43148</v>
      </c>
      <c r="X58" s="142"/>
      <c r="Y58" s="150">
        <v>43155</v>
      </c>
      <c r="Z58" s="142"/>
      <c r="AA58" s="150" t="s">
        <v>268</v>
      </c>
      <c r="AB58" s="142"/>
      <c r="AC58" s="150">
        <v>43162</v>
      </c>
      <c r="AD58" s="142"/>
      <c r="AE58" s="150">
        <v>43166</v>
      </c>
      <c r="AF58" s="142"/>
      <c r="AG58" s="150">
        <v>43189</v>
      </c>
      <c r="AH58" s="142"/>
      <c r="AI58" s="151" t="s">
        <v>271</v>
      </c>
      <c r="AJ58" s="147"/>
      <c r="AK58" s="147"/>
      <c r="AL58" s="147"/>
      <c r="AM58" s="147"/>
      <c r="AN58" s="147"/>
      <c r="AO58" s="145" t="s">
        <v>273</v>
      </c>
      <c r="AP58" s="36"/>
      <c r="AQ58" s="37"/>
    </row>
    <row r="59" spans="1:43" ht="38.25" customHeight="1" x14ac:dyDescent="0.2">
      <c r="A59" s="141" t="s">
        <v>217</v>
      </c>
      <c r="B59" s="142" t="s">
        <v>250</v>
      </c>
      <c r="C59" s="142" t="s">
        <v>206</v>
      </c>
      <c r="D59" s="143" t="s">
        <v>207</v>
      </c>
      <c r="E59" s="152" t="s">
        <v>263</v>
      </c>
      <c r="F59" s="145" t="s">
        <v>344</v>
      </c>
      <c r="G59" s="152" t="s">
        <v>178</v>
      </c>
      <c r="H59" s="152"/>
      <c r="I59" s="152" t="s">
        <v>107</v>
      </c>
      <c r="J59" s="152" t="s">
        <v>119</v>
      </c>
      <c r="K59" s="153">
        <f>+[5]PMASIS!$I$163</f>
        <v>52206</v>
      </c>
      <c r="L59" s="152"/>
      <c r="M59" s="152" t="s">
        <v>165</v>
      </c>
      <c r="N59" s="152" t="s">
        <v>121</v>
      </c>
      <c r="O59" s="143" t="s">
        <v>266</v>
      </c>
      <c r="P59" s="142"/>
      <c r="Q59" s="150">
        <v>43123</v>
      </c>
      <c r="R59" s="142"/>
      <c r="S59" s="150">
        <v>43128</v>
      </c>
      <c r="T59" s="142"/>
      <c r="U59" s="150">
        <v>43129</v>
      </c>
      <c r="V59" s="142"/>
      <c r="W59" s="150">
        <v>43148</v>
      </c>
      <c r="X59" s="142"/>
      <c r="Y59" s="150">
        <v>43155</v>
      </c>
      <c r="Z59" s="142"/>
      <c r="AA59" s="150" t="s">
        <v>268</v>
      </c>
      <c r="AB59" s="142"/>
      <c r="AC59" s="150" t="s">
        <v>269</v>
      </c>
      <c r="AD59" s="142"/>
      <c r="AE59" s="150">
        <v>43166</v>
      </c>
      <c r="AF59" s="142"/>
      <c r="AG59" s="150">
        <v>43189</v>
      </c>
      <c r="AH59" s="142"/>
      <c r="AI59" s="151">
        <v>43496</v>
      </c>
      <c r="AJ59" s="147"/>
      <c r="AK59" s="147"/>
      <c r="AL59" s="147"/>
      <c r="AM59" s="147"/>
      <c r="AN59" s="147"/>
      <c r="AO59" s="145" t="s">
        <v>274</v>
      </c>
      <c r="AP59" s="36"/>
      <c r="AQ59" s="37"/>
    </row>
    <row r="60" spans="1:43" ht="56.25" customHeight="1" x14ac:dyDescent="0.2">
      <c r="A60" s="141" t="s">
        <v>217</v>
      </c>
      <c r="B60" s="142" t="s">
        <v>250</v>
      </c>
      <c r="C60" s="142" t="s">
        <v>206</v>
      </c>
      <c r="D60" s="143" t="s">
        <v>207</v>
      </c>
      <c r="E60" s="152" t="s">
        <v>264</v>
      </c>
      <c r="F60" s="145" t="s">
        <v>344</v>
      </c>
      <c r="G60" s="152" t="s">
        <v>83</v>
      </c>
      <c r="H60" s="152"/>
      <c r="I60" s="152" t="s">
        <v>179</v>
      </c>
      <c r="J60" s="152" t="s">
        <v>119</v>
      </c>
      <c r="K60" s="153">
        <f>+[5]PMASIS!$I$164</f>
        <v>208825</v>
      </c>
      <c r="L60" s="152"/>
      <c r="M60" s="152" t="s">
        <v>165</v>
      </c>
      <c r="N60" s="152" t="s">
        <v>121</v>
      </c>
      <c r="O60" s="143" t="s">
        <v>265</v>
      </c>
      <c r="P60" s="142"/>
      <c r="Q60" s="150">
        <v>43123</v>
      </c>
      <c r="R60" s="142"/>
      <c r="S60" s="150">
        <v>43128</v>
      </c>
      <c r="T60" s="142"/>
      <c r="U60" s="150">
        <v>43129</v>
      </c>
      <c r="V60" s="142"/>
      <c r="W60" s="150">
        <v>43148</v>
      </c>
      <c r="X60" s="142"/>
      <c r="Y60" s="150">
        <v>43155</v>
      </c>
      <c r="Z60" s="142"/>
      <c r="AA60" s="150" t="s">
        <v>268</v>
      </c>
      <c r="AB60" s="142"/>
      <c r="AC60" s="150">
        <v>43162</v>
      </c>
      <c r="AD60" s="142"/>
      <c r="AE60" s="150" t="s">
        <v>270</v>
      </c>
      <c r="AF60" s="142"/>
      <c r="AG60" s="150">
        <v>43189</v>
      </c>
      <c r="AH60" s="142"/>
      <c r="AI60" s="151">
        <v>43496</v>
      </c>
      <c r="AJ60" s="147"/>
      <c r="AK60" s="147"/>
      <c r="AL60" s="147"/>
      <c r="AM60" s="147"/>
      <c r="AN60" s="147"/>
      <c r="AO60" s="145" t="s">
        <v>275</v>
      </c>
      <c r="AP60" s="36"/>
      <c r="AQ60" s="37"/>
    </row>
    <row r="61" spans="1:43" ht="56.25" customHeight="1" x14ac:dyDescent="0.2">
      <c r="A61" s="141" t="s">
        <v>217</v>
      </c>
      <c r="B61" s="142" t="s">
        <v>250</v>
      </c>
      <c r="C61" s="142" t="s">
        <v>206</v>
      </c>
      <c r="D61" s="143" t="s">
        <v>207</v>
      </c>
      <c r="E61" s="152" t="s">
        <v>346</v>
      </c>
      <c r="F61" s="145" t="s">
        <v>344</v>
      </c>
      <c r="G61" s="152" t="s">
        <v>82</v>
      </c>
      <c r="H61" s="152"/>
      <c r="I61" s="152" t="s">
        <v>179</v>
      </c>
      <c r="J61" s="152" t="s">
        <v>119</v>
      </c>
      <c r="K61" s="153">
        <f>+[1]PMASIS!$I$167</f>
        <v>102540.96511556367</v>
      </c>
      <c r="L61" s="152"/>
      <c r="M61" s="152" t="s">
        <v>165</v>
      </c>
      <c r="N61" s="152" t="s">
        <v>121</v>
      </c>
      <c r="O61" s="156">
        <v>40954</v>
      </c>
      <c r="P61" s="155"/>
      <c r="Q61" s="156">
        <v>40960</v>
      </c>
      <c r="R61" s="155"/>
      <c r="S61" s="156">
        <v>40964</v>
      </c>
      <c r="T61" s="155"/>
      <c r="U61" s="156">
        <v>40965</v>
      </c>
      <c r="V61" s="155"/>
      <c r="W61" s="156">
        <v>40954</v>
      </c>
      <c r="X61" s="155"/>
      <c r="Y61" s="157">
        <v>40988</v>
      </c>
      <c r="Z61" s="157"/>
      <c r="AA61" s="156">
        <v>40993</v>
      </c>
      <c r="AB61" s="155"/>
      <c r="AC61" s="156">
        <v>40995</v>
      </c>
      <c r="AD61" s="155"/>
      <c r="AE61" s="156">
        <v>41001</v>
      </c>
      <c r="AF61" s="155"/>
      <c r="AG61" s="156">
        <v>41014</v>
      </c>
      <c r="AH61" s="155"/>
      <c r="AI61" s="157">
        <v>41106</v>
      </c>
      <c r="AJ61" s="159"/>
      <c r="AK61" s="152"/>
      <c r="AL61" s="152"/>
      <c r="AM61" s="152"/>
      <c r="AN61" s="152"/>
      <c r="AO61" s="145" t="s">
        <v>415</v>
      </c>
      <c r="AP61" s="36"/>
      <c r="AQ61" s="37"/>
    </row>
    <row r="62" spans="1:43" ht="56.25" customHeight="1" x14ac:dyDescent="0.2">
      <c r="A62" s="141" t="s">
        <v>217</v>
      </c>
      <c r="B62" s="169" t="s">
        <v>250</v>
      </c>
      <c r="C62" s="169" t="s">
        <v>206</v>
      </c>
      <c r="D62" s="143" t="s">
        <v>207</v>
      </c>
      <c r="E62" s="142" t="s">
        <v>251</v>
      </c>
      <c r="F62" s="200" t="s">
        <v>342</v>
      </c>
      <c r="G62" s="146" t="s">
        <v>140</v>
      </c>
      <c r="H62" s="147"/>
      <c r="I62" s="148" t="s">
        <v>179</v>
      </c>
      <c r="J62" s="201" t="s">
        <v>119</v>
      </c>
      <c r="K62" s="149">
        <f>+[3]PMASIS!$I$170</f>
        <v>52206.160326918565</v>
      </c>
      <c r="L62" s="147"/>
      <c r="M62" s="148"/>
      <c r="N62" s="148"/>
      <c r="O62" s="202">
        <v>40943</v>
      </c>
      <c r="P62" s="202"/>
      <c r="Q62" s="202">
        <v>40949</v>
      </c>
      <c r="R62" s="202"/>
      <c r="S62" s="151">
        <v>40955</v>
      </c>
      <c r="T62" s="203"/>
      <c r="U62" s="203">
        <v>40956</v>
      </c>
      <c r="V62" s="203"/>
      <c r="W62" s="203">
        <v>40970</v>
      </c>
      <c r="X62" s="203"/>
      <c r="Y62" s="203">
        <v>40978</v>
      </c>
      <c r="Z62" s="203"/>
      <c r="AA62" s="203">
        <v>40251</v>
      </c>
      <c r="AB62" s="203"/>
      <c r="AC62" s="203">
        <v>40252</v>
      </c>
      <c r="AD62" s="203"/>
      <c r="AE62" s="203">
        <v>40256</v>
      </c>
      <c r="AF62" s="203"/>
      <c r="AG62" s="202">
        <v>40268</v>
      </c>
      <c r="AH62" s="202"/>
      <c r="AI62" s="202">
        <v>40390</v>
      </c>
      <c r="AJ62" s="147"/>
      <c r="AK62" s="147"/>
      <c r="AL62" s="147"/>
      <c r="AM62" s="147"/>
      <c r="AN62" s="147"/>
      <c r="AO62" s="200" t="s">
        <v>416</v>
      </c>
      <c r="AP62" s="36"/>
      <c r="AQ62" s="37"/>
    </row>
    <row r="63" spans="1:43" ht="29.25" customHeight="1" thickBot="1" x14ac:dyDescent="0.25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199">
        <f>SUM(K47:K62)</f>
        <v>2346115.5303462604</v>
      </c>
      <c r="L63" s="33"/>
      <c r="M63" s="33"/>
      <c r="N63" s="33"/>
      <c r="O63" s="33"/>
      <c r="P63" s="33"/>
      <c r="Q63" s="33"/>
      <c r="R63" s="33"/>
      <c r="S63" s="33"/>
      <c r="T63" s="158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4"/>
      <c r="AP63" s="36" t="s">
        <v>116</v>
      </c>
      <c r="AQ63" s="37"/>
    </row>
    <row r="64" spans="1:43" ht="13.5" thickBot="1" x14ac:dyDescent="0.25">
      <c r="AP64" s="37" t="s">
        <v>118</v>
      </c>
      <c r="AQ64" s="37"/>
    </row>
    <row r="65" spans="1:43" ht="15.75" customHeight="1" x14ac:dyDescent="0.2">
      <c r="A65" s="253" t="s">
        <v>132</v>
      </c>
      <c r="B65" s="254"/>
      <c r="C65" s="254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6"/>
      <c r="AP65" s="37"/>
      <c r="AQ65" s="37"/>
    </row>
    <row r="66" spans="1:43" ht="12.75" customHeight="1" x14ac:dyDescent="0.2">
      <c r="A66" s="257" t="s">
        <v>16</v>
      </c>
      <c r="B66" s="250" t="s">
        <v>186</v>
      </c>
      <c r="C66" s="250" t="s">
        <v>187</v>
      </c>
      <c r="D66" s="249" t="s">
        <v>129</v>
      </c>
      <c r="E66" s="249" t="s">
        <v>17</v>
      </c>
      <c r="F66" s="267" t="s">
        <v>18</v>
      </c>
      <c r="G66" s="258" t="s">
        <v>195</v>
      </c>
      <c r="H66" s="249" t="s">
        <v>135</v>
      </c>
      <c r="I66" s="249" t="s">
        <v>196</v>
      </c>
      <c r="J66" s="249" t="s">
        <v>22</v>
      </c>
      <c r="K66" s="249" t="s">
        <v>48</v>
      </c>
      <c r="L66" s="249" t="s">
        <v>169</v>
      </c>
      <c r="M66" s="250" t="s">
        <v>193</v>
      </c>
      <c r="N66" s="249" t="s">
        <v>194</v>
      </c>
      <c r="O66" s="249" t="s">
        <v>24</v>
      </c>
      <c r="P66" s="249"/>
      <c r="Q66" s="249"/>
      <c r="R66" s="249"/>
      <c r="S66" s="249"/>
      <c r="T66" s="249"/>
      <c r="U66" s="249" t="s">
        <v>49</v>
      </c>
      <c r="V66" s="249" t="s">
        <v>50</v>
      </c>
      <c r="W66" s="249" t="s">
        <v>51</v>
      </c>
      <c r="X66" s="249" t="s">
        <v>52</v>
      </c>
      <c r="Y66" s="264" t="s">
        <v>1</v>
      </c>
      <c r="AP66" s="37"/>
      <c r="AQ66" s="37"/>
    </row>
    <row r="67" spans="1:43" ht="19.5" customHeight="1" x14ac:dyDescent="0.2">
      <c r="A67" s="257"/>
      <c r="B67" s="251"/>
      <c r="C67" s="251"/>
      <c r="D67" s="249"/>
      <c r="E67" s="249"/>
      <c r="F67" s="249"/>
      <c r="G67" s="259"/>
      <c r="H67" s="249"/>
      <c r="I67" s="249"/>
      <c r="J67" s="249"/>
      <c r="K67" s="249"/>
      <c r="L67" s="249"/>
      <c r="M67" s="251"/>
      <c r="N67" s="249"/>
      <c r="O67" s="249" t="s">
        <v>53</v>
      </c>
      <c r="P67" s="249"/>
      <c r="Q67" s="249" t="s">
        <v>54</v>
      </c>
      <c r="R67" s="249"/>
      <c r="S67" s="249" t="s">
        <v>55</v>
      </c>
      <c r="T67" s="249"/>
      <c r="U67" s="249"/>
      <c r="V67" s="249"/>
      <c r="W67" s="249"/>
      <c r="X67" s="249"/>
      <c r="Y67" s="264"/>
      <c r="AP67" s="37" t="s">
        <v>119</v>
      </c>
      <c r="AQ67" s="37"/>
    </row>
    <row r="68" spans="1:43" ht="24.75" customHeight="1" x14ac:dyDescent="0.2">
      <c r="A68" s="257"/>
      <c r="B68" s="252"/>
      <c r="C68" s="252"/>
      <c r="D68" s="249"/>
      <c r="E68" s="249"/>
      <c r="F68" s="249"/>
      <c r="G68" s="260"/>
      <c r="H68" s="249"/>
      <c r="I68" s="249"/>
      <c r="J68" s="249"/>
      <c r="K68" s="249"/>
      <c r="L68" s="249"/>
      <c r="M68" s="252"/>
      <c r="N68" s="249"/>
      <c r="O68" s="25" t="s">
        <v>35</v>
      </c>
      <c r="P68" s="25" t="s">
        <v>36</v>
      </c>
      <c r="Q68" s="25" t="s">
        <v>35</v>
      </c>
      <c r="R68" s="25" t="s">
        <v>36</v>
      </c>
      <c r="S68" s="25" t="s">
        <v>35</v>
      </c>
      <c r="T68" s="25" t="s">
        <v>36</v>
      </c>
      <c r="U68" s="249"/>
      <c r="V68" s="249"/>
      <c r="W68" s="249"/>
      <c r="X68" s="249"/>
      <c r="Y68" s="264"/>
      <c r="AP68" s="37" t="s">
        <v>119</v>
      </c>
      <c r="AQ68" s="37"/>
    </row>
    <row r="69" spans="1:43" ht="114.75" x14ac:dyDescent="0.2">
      <c r="A69" s="51" t="s">
        <v>217</v>
      </c>
      <c r="B69" s="52" t="s">
        <v>319</v>
      </c>
      <c r="C69" s="60" t="s">
        <v>206</v>
      </c>
      <c r="D69" s="61" t="s">
        <v>207</v>
      </c>
      <c r="E69" s="108" t="s">
        <v>276</v>
      </c>
      <c r="F69" s="54" t="s">
        <v>343</v>
      </c>
      <c r="G69" s="54" t="s">
        <v>283</v>
      </c>
      <c r="H69" s="54" t="s">
        <v>281</v>
      </c>
      <c r="I69" s="62" t="s">
        <v>150</v>
      </c>
      <c r="J69" s="80">
        <f>+[4]Hoja1!$AC$23</f>
        <v>181682.08199175569</v>
      </c>
      <c r="K69" s="54">
        <v>1</v>
      </c>
      <c r="L69" s="54" t="s">
        <v>247</v>
      </c>
      <c r="M69" s="62" t="s">
        <v>165</v>
      </c>
      <c r="N69" s="62" t="s">
        <v>127</v>
      </c>
      <c r="O69" s="66">
        <v>40801</v>
      </c>
      <c r="P69" s="66">
        <v>40814</v>
      </c>
      <c r="Q69" s="66">
        <v>40831</v>
      </c>
      <c r="R69" s="66">
        <v>40851</v>
      </c>
      <c r="S69" s="62"/>
      <c r="T69" s="62"/>
      <c r="U69" s="54" t="s">
        <v>220</v>
      </c>
      <c r="V69" s="66">
        <v>40851</v>
      </c>
      <c r="W69" s="57">
        <v>42916</v>
      </c>
      <c r="X69" s="54" t="s">
        <v>223</v>
      </c>
      <c r="Y69" s="58" t="s">
        <v>282</v>
      </c>
      <c r="AA69" s="78"/>
      <c r="AB69" s="79"/>
      <c r="AC69"/>
      <c r="AP69" s="37" t="s">
        <v>180</v>
      </c>
      <c r="AQ69" s="37"/>
    </row>
    <row r="70" spans="1:43" ht="93.75" customHeight="1" x14ac:dyDescent="0.2">
      <c r="A70" s="51" t="s">
        <v>217</v>
      </c>
      <c r="B70" s="52" t="s">
        <v>233</v>
      </c>
      <c r="C70" s="60" t="s">
        <v>206</v>
      </c>
      <c r="D70" s="61" t="s">
        <v>207</v>
      </c>
      <c r="E70" s="108" t="s">
        <v>277</v>
      </c>
      <c r="F70" s="54" t="s">
        <v>343</v>
      </c>
      <c r="G70" s="54" t="s">
        <v>283</v>
      </c>
      <c r="H70" s="54" t="s">
        <v>234</v>
      </c>
      <c r="I70" s="62" t="s">
        <v>150</v>
      </c>
      <c r="J70" s="80">
        <f>+[4]Hoja1!$AC$24</f>
        <v>159676.79087795573</v>
      </c>
      <c r="K70" s="62">
        <v>1</v>
      </c>
      <c r="L70" s="54" t="s">
        <v>247</v>
      </c>
      <c r="M70" s="62" t="s">
        <v>165</v>
      </c>
      <c r="N70" s="62" t="s">
        <v>122</v>
      </c>
      <c r="O70" s="66">
        <v>40553</v>
      </c>
      <c r="P70" s="62"/>
      <c r="Q70" s="66">
        <v>40938</v>
      </c>
      <c r="R70" s="62"/>
      <c r="S70" s="62"/>
      <c r="T70" s="62"/>
      <c r="U70" s="54" t="s">
        <v>221</v>
      </c>
      <c r="V70" s="66">
        <v>40940</v>
      </c>
      <c r="W70" s="66">
        <v>42916</v>
      </c>
      <c r="X70" s="54" t="s">
        <v>224</v>
      </c>
      <c r="Y70" s="58" t="s">
        <v>284</v>
      </c>
      <c r="Z70" s="213">
        <f>SUM(J69:J80)</f>
        <v>1794918.0697688723</v>
      </c>
      <c r="AA70" s="78">
        <f>+K45</f>
        <v>102540.96511556367</v>
      </c>
      <c r="AB70" s="79">
        <v>102541</v>
      </c>
      <c r="AC70"/>
      <c r="AP70" s="37" t="s">
        <v>150</v>
      </c>
      <c r="AQ70" s="37"/>
    </row>
    <row r="71" spans="1:43" ht="116.25" customHeight="1" x14ac:dyDescent="0.2">
      <c r="A71" s="51" t="s">
        <v>217</v>
      </c>
      <c r="B71" s="52" t="s">
        <v>233</v>
      </c>
      <c r="C71" s="60" t="s">
        <v>206</v>
      </c>
      <c r="D71" s="61" t="s">
        <v>207</v>
      </c>
      <c r="E71" s="72" t="s">
        <v>302</v>
      </c>
      <c r="F71" s="54" t="s">
        <v>343</v>
      </c>
      <c r="G71" s="54" t="s">
        <v>283</v>
      </c>
      <c r="H71" s="62"/>
      <c r="I71" s="62" t="s">
        <v>150</v>
      </c>
      <c r="J71" s="80">
        <f>+[4]Hoja1!$AC$22</f>
        <v>231929.71842250979</v>
      </c>
      <c r="K71" s="62">
        <v>1</v>
      </c>
      <c r="L71" s="54" t="s">
        <v>247</v>
      </c>
      <c r="M71" s="62" t="s">
        <v>165</v>
      </c>
      <c r="N71" s="62" t="s">
        <v>121</v>
      </c>
      <c r="O71" s="66">
        <v>40941</v>
      </c>
      <c r="P71" s="62"/>
      <c r="Q71" s="66">
        <v>40959</v>
      </c>
      <c r="R71" s="66"/>
      <c r="S71" s="62"/>
      <c r="T71" s="62"/>
      <c r="U71" s="54"/>
      <c r="V71" s="66">
        <v>40960</v>
      </c>
      <c r="W71" s="66">
        <v>42916</v>
      </c>
      <c r="X71" s="54" t="s">
        <v>225</v>
      </c>
      <c r="Y71" s="58" t="s">
        <v>282</v>
      </c>
      <c r="AA71" s="78"/>
      <c r="AB71"/>
      <c r="AC71"/>
      <c r="AP71" s="37"/>
      <c r="AQ71" s="37"/>
    </row>
    <row r="72" spans="1:43" ht="128.25" customHeight="1" x14ac:dyDescent="0.2">
      <c r="A72" s="51" t="s">
        <v>217</v>
      </c>
      <c r="B72" s="52" t="s">
        <v>233</v>
      </c>
      <c r="C72" s="60" t="s">
        <v>206</v>
      </c>
      <c r="D72" s="53" t="s">
        <v>207</v>
      </c>
      <c r="E72" s="72" t="s">
        <v>303</v>
      </c>
      <c r="F72" s="54" t="s">
        <v>343</v>
      </c>
      <c r="G72" s="54" t="s">
        <v>283</v>
      </c>
      <c r="H72" s="54" t="s">
        <v>235</v>
      </c>
      <c r="I72" s="62" t="s">
        <v>150</v>
      </c>
      <c r="J72" s="80">
        <f>+[4]Hoja1!$AC$20</f>
        <v>209040.01148458809</v>
      </c>
      <c r="K72" s="62">
        <v>1</v>
      </c>
      <c r="L72" s="54" t="s">
        <v>247</v>
      </c>
      <c r="M72" s="62" t="s">
        <v>165</v>
      </c>
      <c r="N72" s="62" t="s">
        <v>122</v>
      </c>
      <c r="O72" s="66">
        <v>40923</v>
      </c>
      <c r="P72" s="62"/>
      <c r="Q72" s="66">
        <v>40938</v>
      </c>
      <c r="R72" s="62"/>
      <c r="S72" s="62"/>
      <c r="T72" s="62"/>
      <c r="U72" s="54" t="s">
        <v>285</v>
      </c>
      <c r="V72" s="66">
        <v>40940</v>
      </c>
      <c r="W72" s="66">
        <v>42916</v>
      </c>
      <c r="X72" s="54" t="s">
        <v>226</v>
      </c>
      <c r="Y72" s="58" t="s">
        <v>282</v>
      </c>
      <c r="AA72" s="78"/>
      <c r="AB72"/>
      <c r="AC72"/>
      <c r="AP72" s="37"/>
      <c r="AQ72" s="37"/>
    </row>
    <row r="73" spans="1:43" ht="145.5" customHeight="1" x14ac:dyDescent="0.2">
      <c r="A73" s="51" t="s">
        <v>217</v>
      </c>
      <c r="B73" s="52" t="s">
        <v>233</v>
      </c>
      <c r="C73" s="60" t="s">
        <v>206</v>
      </c>
      <c r="D73" s="61" t="s">
        <v>207</v>
      </c>
      <c r="E73" s="72" t="s">
        <v>304</v>
      </c>
      <c r="F73" s="54" t="s">
        <v>343</v>
      </c>
      <c r="G73" s="54" t="s">
        <v>283</v>
      </c>
      <c r="H73" s="54" t="s">
        <v>236</v>
      </c>
      <c r="I73" s="62" t="s">
        <v>150</v>
      </c>
      <c r="J73" s="80">
        <f>+[4]Hoja1!$AC$19</f>
        <v>238233.42425298906</v>
      </c>
      <c r="K73" s="62">
        <v>1</v>
      </c>
      <c r="L73" s="54" t="s">
        <v>247</v>
      </c>
      <c r="M73" s="62" t="s">
        <v>165</v>
      </c>
      <c r="N73" s="62" t="s">
        <v>127</v>
      </c>
      <c r="O73" s="66">
        <v>40801</v>
      </c>
      <c r="P73" s="66">
        <v>40801</v>
      </c>
      <c r="Q73" s="66">
        <v>41162</v>
      </c>
      <c r="R73" s="66">
        <v>40820</v>
      </c>
      <c r="S73" s="62"/>
      <c r="T73" s="62"/>
      <c r="U73" s="54" t="s">
        <v>222</v>
      </c>
      <c r="V73" s="66">
        <v>40820</v>
      </c>
      <c r="W73" s="66">
        <v>42916</v>
      </c>
      <c r="X73" s="54" t="s">
        <v>227</v>
      </c>
      <c r="Y73" s="58" t="s">
        <v>282</v>
      </c>
      <c r="AA73" s="78"/>
      <c r="AB73" s="79"/>
      <c r="AC73"/>
      <c r="AP73" s="37"/>
      <c r="AQ73" s="37"/>
    </row>
    <row r="74" spans="1:43" ht="120.75" customHeight="1" x14ac:dyDescent="0.2">
      <c r="A74" s="51" t="s">
        <v>217</v>
      </c>
      <c r="B74" s="52" t="s">
        <v>233</v>
      </c>
      <c r="C74" s="60" t="s">
        <v>206</v>
      </c>
      <c r="D74" s="61" t="s">
        <v>207</v>
      </c>
      <c r="E74" s="72" t="s">
        <v>305</v>
      </c>
      <c r="F74" s="54" t="s">
        <v>343</v>
      </c>
      <c r="G74" s="54" t="s">
        <v>283</v>
      </c>
      <c r="H74" s="62"/>
      <c r="I74" s="62" t="s">
        <v>150</v>
      </c>
      <c r="J74" s="80">
        <f>+[4]Hoja1!$AC$25</f>
        <v>195832.73517770349</v>
      </c>
      <c r="K74" s="62">
        <v>1</v>
      </c>
      <c r="L74" s="54" t="s">
        <v>247</v>
      </c>
      <c r="M74" s="62" t="s">
        <v>165</v>
      </c>
      <c r="N74" s="62" t="s">
        <v>122</v>
      </c>
      <c r="O74" s="66">
        <v>40933</v>
      </c>
      <c r="P74" s="62"/>
      <c r="Q74" s="66">
        <v>40954</v>
      </c>
      <c r="R74" s="62"/>
      <c r="S74" s="62"/>
      <c r="T74" s="62"/>
      <c r="U74" s="54" t="s">
        <v>249</v>
      </c>
      <c r="V74" s="66">
        <v>40955</v>
      </c>
      <c r="W74" s="57">
        <v>42916</v>
      </c>
      <c r="X74" s="54" t="s">
        <v>315</v>
      </c>
      <c r="Y74" s="58" t="s">
        <v>282</v>
      </c>
      <c r="AA74" s="78"/>
      <c r="AB74" s="79"/>
      <c r="AC74"/>
      <c r="AP74" s="37"/>
      <c r="AQ74" s="37"/>
    </row>
    <row r="75" spans="1:43" ht="91.5" customHeight="1" x14ac:dyDescent="0.2">
      <c r="A75" s="51" t="s">
        <v>217</v>
      </c>
      <c r="B75" s="52" t="s">
        <v>233</v>
      </c>
      <c r="C75" s="60" t="s">
        <v>206</v>
      </c>
      <c r="D75" s="61" t="s">
        <v>207</v>
      </c>
      <c r="E75" s="54" t="s">
        <v>306</v>
      </c>
      <c r="F75" s="54" t="s">
        <v>343</v>
      </c>
      <c r="G75" s="54" t="s">
        <v>283</v>
      </c>
      <c r="H75" s="62"/>
      <c r="I75" s="62" t="s">
        <v>150</v>
      </c>
      <c r="J75" s="80">
        <f>+[4]Hoja1!$AC$21</f>
        <v>241483.97284715244</v>
      </c>
      <c r="K75" s="62">
        <v>1</v>
      </c>
      <c r="L75" s="54" t="s">
        <v>247</v>
      </c>
      <c r="M75" s="62" t="s">
        <v>165</v>
      </c>
      <c r="N75" s="62" t="s">
        <v>121</v>
      </c>
      <c r="O75" s="57">
        <v>40941</v>
      </c>
      <c r="P75" s="62"/>
      <c r="Q75" s="66">
        <v>40959</v>
      </c>
      <c r="R75" s="62"/>
      <c r="S75" s="62"/>
      <c r="T75" s="62"/>
      <c r="U75" s="62"/>
      <c r="V75" s="66">
        <v>40960</v>
      </c>
      <c r="W75" s="57">
        <v>42916</v>
      </c>
      <c r="X75" s="54" t="s">
        <v>312</v>
      </c>
      <c r="Y75" s="58" t="s">
        <v>282</v>
      </c>
      <c r="AA75" s="78"/>
      <c r="AB75" s="79"/>
      <c r="AC75"/>
      <c r="AP75" s="37"/>
      <c r="AQ75" s="37"/>
    </row>
    <row r="76" spans="1:43" ht="92.25" customHeight="1" x14ac:dyDescent="0.2">
      <c r="A76" s="51" t="s">
        <v>217</v>
      </c>
      <c r="B76" s="52" t="s">
        <v>233</v>
      </c>
      <c r="C76" s="60" t="s">
        <v>206</v>
      </c>
      <c r="D76" s="61" t="s">
        <v>207</v>
      </c>
      <c r="E76" s="54" t="s">
        <v>288</v>
      </c>
      <c r="F76" s="54" t="s">
        <v>343</v>
      </c>
      <c r="G76" s="54" t="s">
        <v>283</v>
      </c>
      <c r="H76" s="62"/>
      <c r="I76" s="62" t="s">
        <v>150</v>
      </c>
      <c r="J76" s="80">
        <f>+[4]Hoja1!$AC$26</f>
        <v>147338.54925042554</v>
      </c>
      <c r="K76" s="62">
        <v>1</v>
      </c>
      <c r="L76" s="54" t="s">
        <v>247</v>
      </c>
      <c r="M76" s="62" t="s">
        <v>165</v>
      </c>
      <c r="N76" s="62" t="s">
        <v>121</v>
      </c>
      <c r="O76" s="66">
        <v>40941</v>
      </c>
      <c r="P76" s="62"/>
      <c r="Q76" s="66">
        <v>40988</v>
      </c>
      <c r="R76" s="62"/>
      <c r="S76" s="62"/>
      <c r="T76" s="62"/>
      <c r="U76" s="62"/>
      <c r="V76" s="66">
        <v>40960</v>
      </c>
      <c r="W76" s="57">
        <v>42916</v>
      </c>
      <c r="X76" s="54" t="s">
        <v>314</v>
      </c>
      <c r="Y76" s="58" t="s">
        <v>282</v>
      </c>
      <c r="AA76" s="78"/>
      <c r="AB76" s="79"/>
      <c r="AC76"/>
      <c r="AP76" s="81"/>
      <c r="AQ76" s="81"/>
    </row>
    <row r="77" spans="1:43" ht="95.25" customHeight="1" x14ac:dyDescent="0.2">
      <c r="A77" s="51" t="s">
        <v>217</v>
      </c>
      <c r="B77" s="52" t="s">
        <v>233</v>
      </c>
      <c r="C77" s="60" t="s">
        <v>206</v>
      </c>
      <c r="D77" s="61" t="s">
        <v>207</v>
      </c>
      <c r="E77" s="72" t="s">
        <v>307</v>
      </c>
      <c r="F77" s="54" t="s">
        <v>343</v>
      </c>
      <c r="G77" s="54" t="s">
        <v>283</v>
      </c>
      <c r="H77" s="62"/>
      <c r="I77" s="62" t="s">
        <v>150</v>
      </c>
      <c r="J77" s="80">
        <f>+[4]Hoja1!$AC$28</f>
        <v>42041.795697381101</v>
      </c>
      <c r="K77" s="62">
        <v>1</v>
      </c>
      <c r="L77" s="54" t="s">
        <v>247</v>
      </c>
      <c r="M77" s="62" t="s">
        <v>165</v>
      </c>
      <c r="N77" s="62" t="s">
        <v>122</v>
      </c>
      <c r="O77" s="66">
        <v>40949</v>
      </c>
      <c r="P77" s="62"/>
      <c r="Q77" s="66">
        <v>40933</v>
      </c>
      <c r="R77" s="62"/>
      <c r="S77" s="62"/>
      <c r="T77" s="62"/>
      <c r="U77" s="62"/>
      <c r="V77" s="66">
        <v>40965</v>
      </c>
      <c r="W77" s="66">
        <v>41274</v>
      </c>
      <c r="X77" s="54" t="s">
        <v>278</v>
      </c>
      <c r="Y77" s="58" t="s">
        <v>279</v>
      </c>
      <c r="AA77" s="78"/>
      <c r="AB77" s="79"/>
      <c r="AC77"/>
    </row>
    <row r="78" spans="1:43" ht="77.25" customHeight="1" x14ac:dyDescent="0.2">
      <c r="A78" s="51" t="s">
        <v>217</v>
      </c>
      <c r="B78" s="52" t="s">
        <v>233</v>
      </c>
      <c r="C78" s="60" t="s">
        <v>206</v>
      </c>
      <c r="D78" s="61" t="s">
        <v>207</v>
      </c>
      <c r="E78" s="72" t="s">
        <v>301</v>
      </c>
      <c r="F78" s="54" t="s">
        <v>343</v>
      </c>
      <c r="G78" s="54" t="s">
        <v>283</v>
      </c>
      <c r="H78" s="62"/>
      <c r="I78" s="62" t="s">
        <v>150</v>
      </c>
      <c r="J78" s="80">
        <f>+[4]Hoja1!$AC$27</f>
        <v>116896.70023174258</v>
      </c>
      <c r="K78" s="62">
        <v>1</v>
      </c>
      <c r="L78" s="54" t="s">
        <v>247</v>
      </c>
      <c r="M78" s="62" t="s">
        <v>165</v>
      </c>
      <c r="N78" s="62" t="s">
        <v>121</v>
      </c>
      <c r="O78" s="66">
        <v>40941</v>
      </c>
      <c r="P78" s="62"/>
      <c r="Q78" s="66">
        <v>40964</v>
      </c>
      <c r="R78" s="62"/>
      <c r="S78" s="62"/>
      <c r="T78" s="62"/>
      <c r="U78" s="62"/>
      <c r="V78" s="66">
        <v>40965</v>
      </c>
      <c r="W78" s="57">
        <v>42916</v>
      </c>
      <c r="X78" s="54" t="s">
        <v>313</v>
      </c>
      <c r="Y78" s="58" t="s">
        <v>248</v>
      </c>
      <c r="AA78" s="78"/>
      <c r="AB78" s="79"/>
      <c r="AC78"/>
      <c r="AP78" s="37" t="s">
        <v>89</v>
      </c>
      <c r="AQ78" s="37"/>
    </row>
    <row r="79" spans="1:43" ht="77.25" customHeight="1" x14ac:dyDescent="0.2">
      <c r="A79" s="51" t="s">
        <v>217</v>
      </c>
      <c r="B79" s="52" t="s">
        <v>233</v>
      </c>
      <c r="C79" s="60" t="s">
        <v>206</v>
      </c>
      <c r="D79" s="61" t="s">
        <v>207</v>
      </c>
      <c r="E79" s="72" t="s">
        <v>299</v>
      </c>
      <c r="F79" s="54" t="s">
        <v>343</v>
      </c>
      <c r="G79" s="54" t="s">
        <v>283</v>
      </c>
      <c r="H79" s="113"/>
      <c r="I79" s="113" t="s">
        <v>150</v>
      </c>
      <c r="J79" s="114">
        <f>+[4]Hoja1!$AC$29</f>
        <v>15381.14476733455</v>
      </c>
      <c r="K79" s="113">
        <v>1</v>
      </c>
      <c r="L79" s="54" t="s">
        <v>247</v>
      </c>
      <c r="M79" s="113" t="s">
        <v>165</v>
      </c>
      <c r="N79" s="113" t="s">
        <v>121</v>
      </c>
      <c r="O79" s="66">
        <v>40941</v>
      </c>
      <c r="P79" s="62"/>
      <c r="Q79" s="66">
        <v>40964</v>
      </c>
      <c r="R79" s="113"/>
      <c r="S79" s="113"/>
      <c r="T79" s="113"/>
      <c r="U79" s="62"/>
      <c r="V79" s="66">
        <v>40965</v>
      </c>
      <c r="W79" s="57">
        <v>41147</v>
      </c>
      <c r="X79" s="54" t="s">
        <v>308</v>
      </c>
      <c r="Y79" s="115" t="s">
        <v>310</v>
      </c>
      <c r="AA79" s="78"/>
      <c r="AB79" s="79"/>
      <c r="AC79"/>
      <c r="AP79" s="37"/>
      <c r="AQ79" s="37"/>
    </row>
    <row r="80" spans="1:43" ht="77.25" customHeight="1" x14ac:dyDescent="0.2">
      <c r="A80" s="51" t="s">
        <v>217</v>
      </c>
      <c r="B80" s="52" t="s">
        <v>233</v>
      </c>
      <c r="C80" s="60" t="s">
        <v>206</v>
      </c>
      <c r="D80" s="61" t="s">
        <v>207</v>
      </c>
      <c r="E80" s="72" t="s">
        <v>300</v>
      </c>
      <c r="F80" s="54" t="s">
        <v>343</v>
      </c>
      <c r="G80" s="54" t="s">
        <v>283</v>
      </c>
      <c r="H80" s="113"/>
      <c r="I80" s="113" t="s">
        <v>150</v>
      </c>
      <c r="J80" s="114">
        <f>+[4]Hoja1!$AC$30</f>
        <v>15381.14476733455</v>
      </c>
      <c r="K80" s="113">
        <v>1</v>
      </c>
      <c r="L80" s="54" t="s">
        <v>247</v>
      </c>
      <c r="M80" s="113" t="s">
        <v>165</v>
      </c>
      <c r="N80" s="113" t="s">
        <v>121</v>
      </c>
      <c r="O80" s="66">
        <v>40941</v>
      </c>
      <c r="P80" s="62"/>
      <c r="Q80" s="66">
        <v>40964</v>
      </c>
      <c r="R80" s="113"/>
      <c r="S80" s="113"/>
      <c r="T80" s="113"/>
      <c r="U80" s="62"/>
      <c r="V80" s="66">
        <v>40965</v>
      </c>
      <c r="W80" s="57">
        <v>41147</v>
      </c>
      <c r="X80" s="54" t="s">
        <v>309</v>
      </c>
      <c r="Y80" s="115" t="s">
        <v>311</v>
      </c>
      <c r="AA80" s="78"/>
      <c r="AB80" s="79"/>
      <c r="AC80"/>
      <c r="AP80" s="37"/>
      <c r="AQ80" s="37"/>
    </row>
    <row r="81" spans="1:43" ht="77.25" customHeight="1" x14ac:dyDescent="0.2">
      <c r="A81" s="170" t="s">
        <v>217</v>
      </c>
      <c r="B81" s="170" t="s">
        <v>368</v>
      </c>
      <c r="C81" s="170" t="s">
        <v>206</v>
      </c>
      <c r="D81" s="170" t="s">
        <v>369</v>
      </c>
      <c r="E81" s="170" t="s">
        <v>370</v>
      </c>
      <c r="F81" s="170" t="s">
        <v>371</v>
      </c>
      <c r="G81" s="170" t="s">
        <v>372</v>
      </c>
      <c r="H81" s="170"/>
      <c r="I81" s="170" t="s">
        <v>119</v>
      </c>
      <c r="J81" s="177">
        <f>+[2]PMASIS!$I$40</f>
        <v>25000</v>
      </c>
      <c r="K81" s="170">
        <v>1</v>
      </c>
      <c r="L81" s="170" t="s">
        <v>373</v>
      </c>
      <c r="M81" s="170" t="s">
        <v>165</v>
      </c>
      <c r="N81" s="170" t="s">
        <v>121</v>
      </c>
      <c r="O81" s="175">
        <v>41532</v>
      </c>
      <c r="P81" s="170"/>
      <c r="Q81" s="175">
        <v>41548</v>
      </c>
      <c r="R81" s="170"/>
      <c r="S81" s="170"/>
      <c r="T81" s="170"/>
      <c r="U81" s="170"/>
      <c r="V81" s="175"/>
      <c r="W81" s="175"/>
      <c r="X81" s="170" t="s">
        <v>374</v>
      </c>
      <c r="Y81" s="170" t="s">
        <v>375</v>
      </c>
      <c r="AA81" s="78"/>
      <c r="AB81" s="79"/>
      <c r="AC81"/>
      <c r="AP81" s="37"/>
      <c r="AQ81" s="37"/>
    </row>
    <row r="82" spans="1:43" ht="77.25" customHeight="1" x14ac:dyDescent="0.2">
      <c r="A82" s="82" t="s">
        <v>217</v>
      </c>
      <c r="B82" s="82" t="s">
        <v>368</v>
      </c>
      <c r="C82" s="82" t="s">
        <v>206</v>
      </c>
      <c r="D82" s="82" t="s">
        <v>369</v>
      </c>
      <c r="E82" s="82" t="s">
        <v>380</v>
      </c>
      <c r="F82" s="82" t="s">
        <v>381</v>
      </c>
      <c r="G82" s="82" t="s">
        <v>372</v>
      </c>
      <c r="H82" s="82"/>
      <c r="I82" s="82" t="s">
        <v>119</v>
      </c>
      <c r="J82" s="180">
        <f>+[3]PMASIS!$I$53</f>
        <v>61670.595865548283</v>
      </c>
      <c r="K82" s="82"/>
      <c r="L82" s="82" t="s">
        <v>373</v>
      </c>
      <c r="M82" s="82" t="s">
        <v>165</v>
      </c>
      <c r="N82" s="82" t="s">
        <v>121</v>
      </c>
      <c r="O82" s="83">
        <v>40969</v>
      </c>
      <c r="P82" s="82"/>
      <c r="Q82" s="83">
        <v>40995</v>
      </c>
      <c r="R82" s="82"/>
      <c r="S82" s="82"/>
      <c r="T82" s="82"/>
      <c r="U82" s="82"/>
      <c r="V82" s="83"/>
      <c r="W82" s="83"/>
      <c r="X82" s="82" t="s">
        <v>330</v>
      </c>
      <c r="Y82" s="84" t="s">
        <v>382</v>
      </c>
      <c r="AA82" s="78"/>
      <c r="AB82" s="79"/>
      <c r="AC82"/>
      <c r="AP82" s="37"/>
      <c r="AQ82" s="37"/>
    </row>
    <row r="83" spans="1:43" ht="77.25" customHeight="1" x14ac:dyDescent="0.2">
      <c r="A83" s="82" t="s">
        <v>350</v>
      </c>
      <c r="B83" s="82" t="s">
        <v>368</v>
      </c>
      <c r="C83" s="82" t="s">
        <v>206</v>
      </c>
      <c r="D83" s="82" t="s">
        <v>369</v>
      </c>
      <c r="E83" s="117" t="s">
        <v>389</v>
      </c>
      <c r="F83" s="82" t="s">
        <v>381</v>
      </c>
      <c r="G83" s="82" t="s">
        <v>372</v>
      </c>
      <c r="H83" s="117"/>
      <c r="I83" s="117" t="s">
        <v>119</v>
      </c>
      <c r="J83" s="118">
        <f>+[3]PMASIS!$I$57</f>
        <v>61670.595865548283</v>
      </c>
      <c r="K83" s="117"/>
      <c r="L83" s="82" t="s">
        <v>373</v>
      </c>
      <c r="M83" s="117" t="s">
        <v>165</v>
      </c>
      <c r="N83" s="117" t="s">
        <v>121</v>
      </c>
      <c r="O83" s="83">
        <v>40969</v>
      </c>
      <c r="P83" s="82"/>
      <c r="Q83" s="83">
        <v>40995</v>
      </c>
      <c r="R83" s="82"/>
      <c r="S83" s="82"/>
      <c r="T83" s="82"/>
      <c r="U83" s="82"/>
      <c r="V83" s="83"/>
      <c r="W83" s="83"/>
      <c r="X83" s="82" t="s">
        <v>330</v>
      </c>
      <c r="Y83" s="84" t="s">
        <v>390</v>
      </c>
      <c r="AA83" s="78"/>
      <c r="AB83" s="79"/>
      <c r="AC83"/>
      <c r="AP83" s="37"/>
      <c r="AQ83" s="37"/>
    </row>
    <row r="84" spans="1:43" ht="77.25" customHeight="1" x14ac:dyDescent="0.25">
      <c r="A84" s="95" t="s">
        <v>256</v>
      </c>
      <c r="B84" s="89" t="s">
        <v>250</v>
      </c>
      <c r="C84" s="89" t="s">
        <v>206</v>
      </c>
      <c r="D84" s="85" t="s">
        <v>207</v>
      </c>
      <c r="E84" s="124" t="s">
        <v>328</v>
      </c>
      <c r="F84" s="82" t="s">
        <v>325</v>
      </c>
      <c r="G84" s="82" t="s">
        <v>283</v>
      </c>
      <c r="H84" s="125"/>
      <c r="I84" s="117" t="s">
        <v>119</v>
      </c>
      <c r="J84" s="118">
        <f>+[2]PMASIS!$I$95</f>
        <v>36364.199999999997</v>
      </c>
      <c r="K84" s="117">
        <v>1</v>
      </c>
      <c r="L84" s="82" t="s">
        <v>290</v>
      </c>
      <c r="M84" s="117" t="s">
        <v>165</v>
      </c>
      <c r="N84" s="117" t="s">
        <v>121</v>
      </c>
      <c r="O84" s="119">
        <v>41307</v>
      </c>
      <c r="P84" s="119"/>
      <c r="Q84" s="119"/>
      <c r="R84" s="119"/>
      <c r="S84" s="117"/>
      <c r="T84" s="117"/>
      <c r="U84" s="117"/>
      <c r="V84" s="119"/>
      <c r="W84" s="120"/>
      <c r="X84" s="82" t="s">
        <v>330</v>
      </c>
      <c r="Y84" s="122" t="s">
        <v>417</v>
      </c>
      <c r="AA84" s="78"/>
      <c r="AB84" s="79"/>
      <c r="AC84"/>
      <c r="AP84" s="37"/>
      <c r="AQ84" s="37"/>
    </row>
    <row r="85" spans="1:43" ht="107.25" customHeight="1" x14ac:dyDescent="0.25">
      <c r="A85" s="95" t="s">
        <v>256</v>
      </c>
      <c r="B85" s="89" t="s">
        <v>250</v>
      </c>
      <c r="C85" s="89" t="s">
        <v>206</v>
      </c>
      <c r="D85" s="85" t="s">
        <v>207</v>
      </c>
      <c r="E85" s="123" t="s">
        <v>289</v>
      </c>
      <c r="F85" s="117" t="s">
        <v>329</v>
      </c>
      <c r="G85" s="82" t="s">
        <v>283</v>
      </c>
      <c r="H85" s="117"/>
      <c r="I85" s="117" t="s">
        <v>119</v>
      </c>
      <c r="J85" s="118">
        <f>+[2]PMASIS!$M$96</f>
        <v>60007</v>
      </c>
      <c r="K85" s="117">
        <v>3</v>
      </c>
      <c r="L85" s="82" t="s">
        <v>290</v>
      </c>
      <c r="M85" s="117" t="s">
        <v>165</v>
      </c>
      <c r="N85" s="117" t="s">
        <v>127</v>
      </c>
      <c r="O85" s="119">
        <v>40555</v>
      </c>
      <c r="P85" s="117"/>
      <c r="Q85" s="119"/>
      <c r="R85" s="117"/>
      <c r="S85" s="117"/>
      <c r="T85" s="117"/>
      <c r="U85" s="82" t="s">
        <v>291</v>
      </c>
      <c r="V85" s="119">
        <v>40555</v>
      </c>
      <c r="W85" s="120">
        <v>41274</v>
      </c>
      <c r="X85" s="82" t="s">
        <v>294</v>
      </c>
      <c r="Y85" s="84" t="s">
        <v>376</v>
      </c>
      <c r="AA85" s="78"/>
      <c r="AB85" s="79"/>
      <c r="AC85"/>
      <c r="AP85" s="37"/>
      <c r="AQ85" s="37"/>
    </row>
    <row r="86" spans="1:43" ht="67.5" customHeight="1" x14ac:dyDescent="0.25">
      <c r="A86" s="95" t="s">
        <v>256</v>
      </c>
      <c r="B86" s="89" t="s">
        <v>250</v>
      </c>
      <c r="C86" s="89" t="s">
        <v>206</v>
      </c>
      <c r="D86" s="85" t="s">
        <v>207</v>
      </c>
      <c r="E86" s="121" t="s">
        <v>289</v>
      </c>
      <c r="F86" s="117" t="s">
        <v>329</v>
      </c>
      <c r="G86" s="82" t="s">
        <v>283</v>
      </c>
      <c r="H86" s="117"/>
      <c r="I86" s="117" t="s">
        <v>119</v>
      </c>
      <c r="J86" s="118">
        <f>+[2]PMASIS!$N$96</f>
        <v>60007</v>
      </c>
      <c r="K86" s="117">
        <v>3</v>
      </c>
      <c r="L86" s="82" t="s">
        <v>290</v>
      </c>
      <c r="M86" s="117" t="s">
        <v>165</v>
      </c>
      <c r="N86" s="117" t="s">
        <v>127</v>
      </c>
      <c r="O86" s="119">
        <v>40555</v>
      </c>
      <c r="P86" s="117"/>
      <c r="Q86" s="119"/>
      <c r="R86" s="117"/>
      <c r="S86" s="117"/>
      <c r="T86" s="117"/>
      <c r="U86" s="82" t="s">
        <v>292</v>
      </c>
      <c r="V86" s="119">
        <v>40555</v>
      </c>
      <c r="W86" s="120">
        <v>41274</v>
      </c>
      <c r="X86" s="82" t="s">
        <v>294</v>
      </c>
      <c r="Y86" s="84" t="s">
        <v>377</v>
      </c>
      <c r="AA86" s="78"/>
      <c r="AB86" s="79"/>
      <c r="AC86"/>
      <c r="AP86" s="37"/>
      <c r="AQ86" s="37"/>
    </row>
    <row r="87" spans="1:43" ht="67.5" customHeight="1" x14ac:dyDescent="0.25">
      <c r="A87" s="95" t="s">
        <v>256</v>
      </c>
      <c r="B87" s="89" t="s">
        <v>250</v>
      </c>
      <c r="C87" s="89" t="s">
        <v>206</v>
      </c>
      <c r="D87" s="85" t="s">
        <v>207</v>
      </c>
      <c r="E87" s="123" t="s">
        <v>289</v>
      </c>
      <c r="F87" s="117" t="s">
        <v>329</v>
      </c>
      <c r="G87" s="82" t="s">
        <v>283</v>
      </c>
      <c r="H87" s="117"/>
      <c r="I87" s="117" t="s">
        <v>119</v>
      </c>
      <c r="J87" s="118">
        <f>21024000/1950.44</f>
        <v>10779.106252948053</v>
      </c>
      <c r="K87" s="117">
        <v>3</v>
      </c>
      <c r="L87" s="82" t="s">
        <v>290</v>
      </c>
      <c r="M87" s="117" t="s">
        <v>165</v>
      </c>
      <c r="N87" s="117" t="s">
        <v>127</v>
      </c>
      <c r="O87" s="119">
        <v>40920</v>
      </c>
      <c r="P87" s="117"/>
      <c r="Q87" s="119"/>
      <c r="R87" s="117"/>
      <c r="S87" s="117"/>
      <c r="T87" s="117"/>
      <c r="U87" s="82" t="s">
        <v>293</v>
      </c>
      <c r="V87" s="119">
        <v>40555</v>
      </c>
      <c r="W87" s="120">
        <v>41274</v>
      </c>
      <c r="X87" s="82" t="s">
        <v>294</v>
      </c>
      <c r="Y87" s="84" t="s">
        <v>378</v>
      </c>
      <c r="AA87" s="78"/>
      <c r="AB87" s="79"/>
      <c r="AC87"/>
      <c r="AP87" s="37"/>
      <c r="AQ87" s="37"/>
    </row>
    <row r="88" spans="1:43" ht="67.5" customHeight="1" x14ac:dyDescent="0.25">
      <c r="A88" s="95" t="s">
        <v>256</v>
      </c>
      <c r="B88" s="89" t="s">
        <v>250</v>
      </c>
      <c r="C88" s="89" t="s">
        <v>206</v>
      </c>
      <c r="D88" s="85" t="s">
        <v>207</v>
      </c>
      <c r="E88" s="123" t="s">
        <v>289</v>
      </c>
      <c r="F88" s="117" t="s">
        <v>329</v>
      </c>
      <c r="G88" s="82" t="s">
        <v>283</v>
      </c>
      <c r="H88" s="125" t="s">
        <v>297</v>
      </c>
      <c r="I88" s="117" t="s">
        <v>119</v>
      </c>
      <c r="J88" s="118">
        <f>180021-J86-J87-J85</f>
        <v>49227.893747051945</v>
      </c>
      <c r="K88" s="117">
        <v>3</v>
      </c>
      <c r="L88" s="82" t="s">
        <v>290</v>
      </c>
      <c r="M88" s="117" t="s">
        <v>165</v>
      </c>
      <c r="N88" s="117" t="s">
        <v>127</v>
      </c>
      <c r="O88" s="119">
        <v>41212</v>
      </c>
      <c r="P88" s="119">
        <v>40851</v>
      </c>
      <c r="Q88" s="119" t="s">
        <v>296</v>
      </c>
      <c r="R88" s="119">
        <v>40898</v>
      </c>
      <c r="S88" s="117"/>
      <c r="T88" s="117"/>
      <c r="U88" s="117" t="s">
        <v>295</v>
      </c>
      <c r="V88" s="119"/>
      <c r="W88" s="120"/>
      <c r="X88" s="82" t="s">
        <v>294</v>
      </c>
      <c r="Y88" s="84" t="s">
        <v>379</v>
      </c>
      <c r="AA88" s="78"/>
      <c r="AB88" s="79"/>
      <c r="AC88"/>
      <c r="AP88" s="37"/>
      <c r="AQ88" s="37"/>
    </row>
    <row r="89" spans="1:43" ht="89.25" customHeight="1" x14ac:dyDescent="0.25">
      <c r="A89" s="160" t="s">
        <v>217</v>
      </c>
      <c r="B89" s="169" t="s">
        <v>250</v>
      </c>
      <c r="C89" s="169" t="s">
        <v>206</v>
      </c>
      <c r="D89" s="148" t="s">
        <v>207</v>
      </c>
      <c r="E89" s="161" t="s">
        <v>347</v>
      </c>
      <c r="F89" s="145" t="s">
        <v>348</v>
      </c>
      <c r="G89" s="142" t="s">
        <v>283</v>
      </c>
      <c r="H89" s="163"/>
      <c r="I89" s="162" t="s">
        <v>119</v>
      </c>
      <c r="J89" s="164">
        <f>+[1]PMASIS!$I$166</f>
        <v>360042</v>
      </c>
      <c r="K89" s="162"/>
      <c r="L89" s="162" t="s">
        <v>290</v>
      </c>
      <c r="M89" s="162" t="s">
        <v>165</v>
      </c>
      <c r="N89" s="162" t="s">
        <v>121</v>
      </c>
      <c r="O89" s="165">
        <v>40969</v>
      </c>
      <c r="P89" s="165"/>
      <c r="Q89" s="165"/>
      <c r="R89" s="165"/>
      <c r="S89" s="162"/>
      <c r="T89" s="162"/>
      <c r="U89" s="162"/>
      <c r="V89" s="165"/>
      <c r="W89" s="166"/>
      <c r="X89" s="167" t="s">
        <v>349</v>
      </c>
      <c r="Y89" s="168"/>
      <c r="AA89" s="78"/>
      <c r="AB89" s="79"/>
      <c r="AC89"/>
      <c r="AP89" s="37"/>
      <c r="AQ89" s="37"/>
    </row>
    <row r="90" spans="1:43" ht="67.5" customHeight="1" thickBot="1" x14ac:dyDescent="0.3">
      <c r="A90" s="126"/>
      <c r="B90" s="127"/>
      <c r="C90" s="127"/>
      <c r="D90" s="128"/>
      <c r="E90" s="129"/>
      <c r="F90" s="130"/>
      <c r="G90" s="130"/>
      <c r="H90" s="131"/>
      <c r="I90" s="130"/>
      <c r="J90" s="132">
        <f>SUM(J81:J89)</f>
        <v>724768.39173109655</v>
      </c>
      <c r="K90" s="130"/>
      <c r="L90" s="130"/>
      <c r="M90" s="130"/>
      <c r="N90" s="130"/>
      <c r="O90" s="133"/>
      <c r="P90" s="133"/>
      <c r="Q90" s="133"/>
      <c r="R90" s="133"/>
      <c r="S90" s="130"/>
      <c r="T90" s="130"/>
      <c r="U90" s="130"/>
      <c r="V90" s="133"/>
      <c r="W90" s="134"/>
      <c r="X90" s="135"/>
      <c r="Y90" s="136"/>
      <c r="Z90" s="137"/>
      <c r="AA90" s="138"/>
      <c r="AB90" s="139"/>
      <c r="AC90" s="140"/>
      <c r="AD90" s="137"/>
      <c r="AE90" s="137"/>
      <c r="AF90" s="137"/>
      <c r="AG90" s="137"/>
      <c r="AH90" s="137"/>
      <c r="AI90" s="137"/>
      <c r="AP90" s="37"/>
      <c r="AQ90" s="37"/>
    </row>
    <row r="91" spans="1:43" ht="22.5" customHeight="1" x14ac:dyDescent="0.2">
      <c r="A91" s="253" t="s">
        <v>133</v>
      </c>
      <c r="B91" s="254"/>
      <c r="C91" s="254"/>
      <c r="D91" s="255"/>
      <c r="E91" s="26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6"/>
      <c r="AA91" s="78"/>
      <c r="AB91" s="79"/>
      <c r="AC91"/>
      <c r="AP91" s="37" t="s">
        <v>91</v>
      </c>
      <c r="AQ91" s="37"/>
    </row>
    <row r="92" spans="1:43" ht="12.75" customHeight="1" x14ac:dyDescent="0.2">
      <c r="A92" s="257" t="s">
        <v>16</v>
      </c>
      <c r="B92" s="250" t="s">
        <v>186</v>
      </c>
      <c r="C92" s="250" t="s">
        <v>187</v>
      </c>
      <c r="D92" s="249" t="s">
        <v>129</v>
      </c>
      <c r="E92" s="249" t="s">
        <v>17</v>
      </c>
      <c r="F92" s="249" t="s">
        <v>18</v>
      </c>
      <c r="G92" s="258" t="s">
        <v>195</v>
      </c>
      <c r="H92" s="249" t="s">
        <v>135</v>
      </c>
      <c r="I92" s="249" t="s">
        <v>191</v>
      </c>
      <c r="J92" s="249" t="s">
        <v>196</v>
      </c>
      <c r="K92" s="249" t="s">
        <v>22</v>
      </c>
      <c r="L92" s="249" t="s">
        <v>169</v>
      </c>
      <c r="M92" s="250" t="s">
        <v>193</v>
      </c>
      <c r="N92" s="249" t="s">
        <v>194</v>
      </c>
      <c r="O92" s="249" t="s">
        <v>24</v>
      </c>
      <c r="P92" s="249"/>
      <c r="Q92" s="249"/>
      <c r="R92" s="249"/>
      <c r="S92" s="249"/>
      <c r="T92" s="249"/>
      <c r="U92" s="249" t="s">
        <v>38</v>
      </c>
      <c r="V92" s="249" t="s">
        <v>56</v>
      </c>
      <c r="W92" s="264" t="s">
        <v>1</v>
      </c>
      <c r="AP92" s="37" t="s">
        <v>92</v>
      </c>
      <c r="AQ92" s="37"/>
    </row>
    <row r="93" spans="1:43" ht="29.25" customHeight="1" x14ac:dyDescent="0.2">
      <c r="A93" s="257"/>
      <c r="B93" s="251"/>
      <c r="C93" s="251"/>
      <c r="D93" s="249"/>
      <c r="E93" s="249"/>
      <c r="F93" s="249"/>
      <c r="G93" s="259"/>
      <c r="H93" s="249"/>
      <c r="I93" s="249"/>
      <c r="J93" s="249"/>
      <c r="K93" s="249"/>
      <c r="L93" s="249"/>
      <c r="M93" s="251"/>
      <c r="N93" s="249"/>
      <c r="O93" s="249" t="s">
        <v>57</v>
      </c>
      <c r="P93" s="249"/>
      <c r="Q93" s="249" t="s">
        <v>58</v>
      </c>
      <c r="R93" s="249"/>
      <c r="S93" s="249" t="s">
        <v>59</v>
      </c>
      <c r="T93" s="249"/>
      <c r="U93" s="249"/>
      <c r="V93" s="249"/>
      <c r="W93" s="264"/>
      <c r="AP93" s="37" t="s">
        <v>95</v>
      </c>
      <c r="AQ93" s="37"/>
    </row>
    <row r="94" spans="1:43" ht="28.5" customHeight="1" x14ac:dyDescent="0.2">
      <c r="A94" s="257"/>
      <c r="B94" s="252"/>
      <c r="C94" s="252"/>
      <c r="D94" s="249"/>
      <c r="E94" s="249"/>
      <c r="F94" s="249"/>
      <c r="G94" s="260"/>
      <c r="H94" s="249"/>
      <c r="I94" s="249"/>
      <c r="J94" s="249"/>
      <c r="K94" s="249"/>
      <c r="L94" s="249"/>
      <c r="M94" s="252"/>
      <c r="N94" s="249"/>
      <c r="O94" s="25" t="s">
        <v>35</v>
      </c>
      <c r="P94" s="25" t="s">
        <v>36</v>
      </c>
      <c r="Q94" s="25" t="s">
        <v>35</v>
      </c>
      <c r="R94" s="25" t="s">
        <v>36</v>
      </c>
      <c r="S94" s="25" t="s">
        <v>35</v>
      </c>
      <c r="T94" s="25" t="s">
        <v>36</v>
      </c>
      <c r="U94" s="249"/>
      <c r="V94" s="249"/>
      <c r="W94" s="264"/>
      <c r="AP94" s="37" t="s">
        <v>103</v>
      </c>
      <c r="AQ94" s="37"/>
    </row>
    <row r="95" spans="1:43" ht="69.75" customHeight="1" x14ac:dyDescent="0.2">
      <c r="A95" s="95" t="s">
        <v>350</v>
      </c>
      <c r="B95" s="89" t="s">
        <v>250</v>
      </c>
      <c r="C95" s="89" t="s">
        <v>206</v>
      </c>
      <c r="D95" s="92" t="s">
        <v>207</v>
      </c>
      <c r="E95" s="82" t="s">
        <v>396</v>
      </c>
      <c r="F95" s="82" t="s">
        <v>397</v>
      </c>
      <c r="G95" s="82" t="s">
        <v>83</v>
      </c>
      <c r="H95" s="82"/>
      <c r="I95" s="82" t="s">
        <v>179</v>
      </c>
      <c r="J95" s="82" t="s">
        <v>119</v>
      </c>
      <c r="K95" s="180">
        <f>+[5]PMASIS!$I$81</f>
        <v>114853.55271922087</v>
      </c>
      <c r="L95" s="82"/>
      <c r="M95" s="82" t="s">
        <v>165</v>
      </c>
      <c r="N95" s="82" t="s">
        <v>121</v>
      </c>
      <c r="O95" s="83">
        <v>41001</v>
      </c>
      <c r="P95" s="83"/>
      <c r="Q95" s="82"/>
      <c r="R95" s="82"/>
      <c r="S95" s="83">
        <v>41244</v>
      </c>
      <c r="T95" s="82"/>
      <c r="U95" s="82"/>
      <c r="V95" s="82"/>
      <c r="W95" s="84" t="s">
        <v>398</v>
      </c>
      <c r="AP95" s="37"/>
      <c r="AQ95" s="37"/>
    </row>
    <row r="96" spans="1:43" ht="79.5" customHeight="1" x14ac:dyDescent="0.2">
      <c r="A96" s="95" t="s">
        <v>324</v>
      </c>
      <c r="B96" s="89" t="s">
        <v>250</v>
      </c>
      <c r="C96" s="89" t="s">
        <v>206</v>
      </c>
      <c r="D96" s="92" t="s">
        <v>207</v>
      </c>
      <c r="E96" s="86" t="s">
        <v>255</v>
      </c>
      <c r="F96" s="82" t="s">
        <v>325</v>
      </c>
      <c r="G96" s="86" t="s">
        <v>178</v>
      </c>
      <c r="H96" s="86"/>
      <c r="I96" s="86" t="s">
        <v>107</v>
      </c>
      <c r="J96" s="86" t="s">
        <v>119</v>
      </c>
      <c r="K96" s="97">
        <f>+[3]PMASIS!$I$92</f>
        <v>48309</v>
      </c>
      <c r="L96" s="86"/>
      <c r="M96" s="86" t="s">
        <v>165</v>
      </c>
      <c r="N96" s="86" t="s">
        <v>121</v>
      </c>
      <c r="O96" s="91">
        <v>41091</v>
      </c>
      <c r="P96" s="86"/>
      <c r="Q96" s="86"/>
      <c r="R96" s="86"/>
      <c r="S96" s="86"/>
      <c r="T96" s="86"/>
      <c r="U96" s="86"/>
      <c r="V96" s="86"/>
      <c r="W96" s="84" t="s">
        <v>258</v>
      </c>
      <c r="AP96" s="37" t="s">
        <v>106</v>
      </c>
      <c r="AQ96" s="37"/>
    </row>
    <row r="97" spans="1:43" ht="60" x14ac:dyDescent="0.2">
      <c r="A97" s="95" t="s">
        <v>324</v>
      </c>
      <c r="B97" s="89" t="s">
        <v>250</v>
      </c>
      <c r="C97" s="89" t="s">
        <v>206</v>
      </c>
      <c r="D97" s="92" t="s">
        <v>207</v>
      </c>
      <c r="E97" s="86" t="s">
        <v>320</v>
      </c>
      <c r="F97" s="82" t="s">
        <v>325</v>
      </c>
      <c r="G97" s="86" t="s">
        <v>178</v>
      </c>
      <c r="H97" s="86"/>
      <c r="I97" s="86" t="s">
        <v>107</v>
      </c>
      <c r="J97" s="86" t="s">
        <v>119</v>
      </c>
      <c r="K97" s="97">
        <f>+[5]PMASIS!$I$90</f>
        <v>78309.240490377866</v>
      </c>
      <c r="L97" s="86"/>
      <c r="M97" s="86" t="s">
        <v>165</v>
      </c>
      <c r="N97" s="86" t="s">
        <v>121</v>
      </c>
      <c r="O97" s="91">
        <v>41122</v>
      </c>
      <c r="P97" s="86"/>
      <c r="Q97" s="86"/>
      <c r="R97" s="86"/>
      <c r="S97" s="86"/>
      <c r="T97" s="86"/>
      <c r="U97" s="86"/>
      <c r="V97" s="86"/>
      <c r="W97" s="84" t="s">
        <v>321</v>
      </c>
    </row>
    <row r="98" spans="1:43" ht="57.75" customHeight="1" x14ac:dyDescent="0.2">
      <c r="A98" s="95" t="s">
        <v>324</v>
      </c>
      <c r="B98" s="89" t="s">
        <v>250</v>
      </c>
      <c r="C98" s="89" t="s">
        <v>206</v>
      </c>
      <c r="D98" s="92" t="s">
        <v>207</v>
      </c>
      <c r="E98" s="86" t="s">
        <v>322</v>
      </c>
      <c r="F98" s="82" t="s">
        <v>325</v>
      </c>
      <c r="G98" s="86" t="s">
        <v>178</v>
      </c>
      <c r="H98" s="86"/>
      <c r="I98" s="86" t="s">
        <v>107</v>
      </c>
      <c r="J98" s="86" t="s">
        <v>119</v>
      </c>
      <c r="K98" s="97">
        <f>+[2]PMASIS!$I$93</f>
        <v>72728.399999999994</v>
      </c>
      <c r="L98" s="86"/>
      <c r="M98" s="86" t="s">
        <v>165</v>
      </c>
      <c r="N98" s="86" t="s">
        <v>121</v>
      </c>
      <c r="O98" s="91">
        <v>41334</v>
      </c>
      <c r="P98" s="86"/>
      <c r="Q98" s="86"/>
      <c r="R98" s="86"/>
      <c r="S98" s="86"/>
      <c r="T98" s="86"/>
      <c r="U98" s="86"/>
      <c r="V98" s="86"/>
      <c r="W98" s="84" t="s">
        <v>326</v>
      </c>
    </row>
    <row r="99" spans="1:43" ht="73.5" customHeight="1" x14ac:dyDescent="0.2">
      <c r="A99" s="95" t="s">
        <v>324</v>
      </c>
      <c r="B99" s="89" t="s">
        <v>250</v>
      </c>
      <c r="C99" s="89" t="s">
        <v>206</v>
      </c>
      <c r="D99" s="92" t="s">
        <v>207</v>
      </c>
      <c r="E99" s="86" t="s">
        <v>323</v>
      </c>
      <c r="F99" s="82" t="s">
        <v>325</v>
      </c>
      <c r="G99" s="86" t="s">
        <v>178</v>
      </c>
      <c r="H99" s="86"/>
      <c r="I99" s="86" t="s">
        <v>107</v>
      </c>
      <c r="J99" s="86" t="s">
        <v>119</v>
      </c>
      <c r="K99" s="97">
        <f>+[2]PMASIS!$I$94</f>
        <v>72728.399999999994</v>
      </c>
      <c r="L99" s="86"/>
      <c r="M99" s="86" t="s">
        <v>165</v>
      </c>
      <c r="N99" s="86" t="s">
        <v>121</v>
      </c>
      <c r="O99" s="91">
        <v>41365</v>
      </c>
      <c r="P99" s="86"/>
      <c r="Q99" s="86"/>
      <c r="R99" s="86"/>
      <c r="S99" s="86"/>
      <c r="T99" s="86"/>
      <c r="U99" s="86"/>
      <c r="V99" s="86"/>
      <c r="W99" s="84" t="s">
        <v>327</v>
      </c>
      <c r="AP99" s="37" t="s">
        <v>96</v>
      </c>
      <c r="AQ99" s="37"/>
    </row>
    <row r="100" spans="1:43" ht="84" x14ac:dyDescent="0.2">
      <c r="A100" s="191" t="s">
        <v>217</v>
      </c>
      <c r="B100" s="188" t="s">
        <v>250</v>
      </c>
      <c r="C100" s="188" t="s">
        <v>206</v>
      </c>
      <c r="D100" s="99" t="s">
        <v>207</v>
      </c>
      <c r="E100" s="105" t="s">
        <v>403</v>
      </c>
      <c r="F100" s="105" t="s">
        <v>403</v>
      </c>
      <c r="G100" s="98" t="s">
        <v>83</v>
      </c>
      <c r="H100" s="98"/>
      <c r="I100" s="98" t="s">
        <v>179</v>
      </c>
      <c r="J100" s="98"/>
      <c r="K100" s="192">
        <f>+[2]PMASIS!$I$113</f>
        <v>134917</v>
      </c>
      <c r="L100" s="98"/>
      <c r="M100" s="98" t="s">
        <v>165</v>
      </c>
      <c r="N100" s="98" t="s">
        <v>121</v>
      </c>
      <c r="O100" s="107">
        <v>41281</v>
      </c>
      <c r="P100" s="107"/>
      <c r="Q100" s="98"/>
      <c r="R100" s="98"/>
      <c r="S100" s="98" t="s">
        <v>413</v>
      </c>
      <c r="T100" s="98"/>
      <c r="U100" s="98"/>
      <c r="V100" s="98"/>
      <c r="W100" s="105" t="s">
        <v>414</v>
      </c>
      <c r="AP100" s="37" t="s">
        <v>177</v>
      </c>
      <c r="AQ100" s="37"/>
    </row>
    <row r="101" spans="1:43" ht="39.75" customHeight="1" x14ac:dyDescent="0.2">
      <c r="A101" s="204"/>
      <c r="B101" s="204"/>
      <c r="C101" s="204"/>
      <c r="D101" s="205"/>
      <c r="E101" s="206"/>
      <c r="F101" s="198"/>
      <c r="G101" s="193"/>
      <c r="H101" s="193"/>
      <c r="I101" s="193"/>
      <c r="J101" s="193"/>
      <c r="K101" s="207">
        <f>SUM(K95:K100)</f>
        <v>521845.5932095988</v>
      </c>
      <c r="L101" s="193"/>
      <c r="M101" s="193"/>
      <c r="N101" s="193"/>
      <c r="O101" s="197"/>
      <c r="P101" s="197"/>
      <c r="Q101" s="193"/>
      <c r="R101" s="193"/>
      <c r="S101" s="193"/>
      <c r="T101" s="193"/>
      <c r="U101" s="193"/>
      <c r="V101" s="193"/>
      <c r="W101" s="198"/>
      <c r="AP101" s="37"/>
      <c r="AQ101" s="37"/>
    </row>
    <row r="102" spans="1:43" ht="13.5" thickBot="1" x14ac:dyDescent="0.25">
      <c r="AP102" s="37" t="s">
        <v>100</v>
      </c>
      <c r="AQ102" s="37"/>
    </row>
    <row r="103" spans="1:43" ht="15.75" customHeight="1" x14ac:dyDescent="0.2">
      <c r="A103" s="253" t="s">
        <v>60</v>
      </c>
      <c r="B103" s="254"/>
      <c r="C103" s="254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6"/>
      <c r="U103" s="38"/>
      <c r="V103" s="39"/>
      <c r="AP103" s="37" t="s">
        <v>102</v>
      </c>
      <c r="AQ103" s="37"/>
    </row>
    <row r="104" spans="1:43" ht="17.25" customHeight="1" x14ac:dyDescent="0.2">
      <c r="A104" s="257" t="s">
        <v>16</v>
      </c>
      <c r="B104" s="250" t="s">
        <v>186</v>
      </c>
      <c r="C104" s="250" t="s">
        <v>187</v>
      </c>
      <c r="D104" s="249" t="s">
        <v>129</v>
      </c>
      <c r="E104" s="249" t="s">
        <v>61</v>
      </c>
      <c r="F104" s="249" t="s">
        <v>18</v>
      </c>
      <c r="G104" s="266" t="s">
        <v>135</v>
      </c>
      <c r="H104" s="249" t="s">
        <v>196</v>
      </c>
      <c r="I104" s="249" t="s">
        <v>22</v>
      </c>
      <c r="J104" s="249" t="s">
        <v>169</v>
      </c>
      <c r="K104" s="249" t="s">
        <v>62</v>
      </c>
      <c r="L104" s="249" t="s">
        <v>194</v>
      </c>
      <c r="M104" s="249" t="s">
        <v>24</v>
      </c>
      <c r="N104" s="249"/>
      <c r="O104" s="249"/>
      <c r="P104" s="249"/>
      <c r="Q104" s="249" t="s">
        <v>38</v>
      </c>
      <c r="R104" s="249" t="s">
        <v>56</v>
      </c>
      <c r="S104" s="264" t="s">
        <v>1</v>
      </c>
      <c r="U104" s="39"/>
      <c r="V104" s="39"/>
      <c r="W104" s="39"/>
      <c r="AQ104" s="37"/>
    </row>
    <row r="105" spans="1:43" ht="42" customHeight="1" x14ac:dyDescent="0.2">
      <c r="A105" s="257"/>
      <c r="B105" s="251"/>
      <c r="C105" s="251"/>
      <c r="D105" s="249"/>
      <c r="E105" s="249"/>
      <c r="F105" s="249"/>
      <c r="G105" s="266"/>
      <c r="H105" s="249"/>
      <c r="I105" s="249"/>
      <c r="J105" s="249"/>
      <c r="K105" s="249"/>
      <c r="L105" s="249"/>
      <c r="M105" s="249" t="s">
        <v>134</v>
      </c>
      <c r="N105" s="249"/>
      <c r="O105" s="249" t="s">
        <v>63</v>
      </c>
      <c r="P105" s="249"/>
      <c r="Q105" s="249"/>
      <c r="R105" s="249"/>
      <c r="S105" s="264"/>
      <c r="U105" s="39"/>
      <c r="V105" s="39"/>
      <c r="W105" s="39"/>
      <c r="AQ105" s="37"/>
    </row>
    <row r="106" spans="1:43" x14ac:dyDescent="0.2">
      <c r="A106" s="257"/>
      <c r="B106" s="252"/>
      <c r="C106" s="252"/>
      <c r="D106" s="249"/>
      <c r="E106" s="249"/>
      <c r="F106" s="249"/>
      <c r="G106" s="266"/>
      <c r="H106" s="249"/>
      <c r="I106" s="249"/>
      <c r="J106" s="249"/>
      <c r="K106" s="249"/>
      <c r="L106" s="249"/>
      <c r="M106" s="25" t="s">
        <v>35</v>
      </c>
      <c r="N106" s="25" t="s">
        <v>36</v>
      </c>
      <c r="O106" s="25" t="s">
        <v>35</v>
      </c>
      <c r="P106" s="25" t="s">
        <v>36</v>
      </c>
      <c r="Q106" s="249"/>
      <c r="R106" s="249"/>
      <c r="S106" s="264"/>
      <c r="U106" s="39"/>
      <c r="V106" s="39"/>
      <c r="W106" s="39"/>
    </row>
    <row r="107" spans="1:43" x14ac:dyDescent="0.2">
      <c r="A107" s="27"/>
      <c r="B107" s="28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AP107" s="37" t="s">
        <v>93</v>
      </c>
      <c r="AQ107" s="37"/>
    </row>
    <row r="108" spans="1:43" x14ac:dyDescent="0.2">
      <c r="A108" s="27"/>
      <c r="B108" s="28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</row>
    <row r="109" spans="1:43" x14ac:dyDescent="0.2">
      <c r="A109" s="27"/>
      <c r="B109" s="28"/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0"/>
      <c r="AP109" s="37" t="s">
        <v>179</v>
      </c>
      <c r="AQ109" s="37"/>
    </row>
    <row r="110" spans="1:43" x14ac:dyDescent="0.2">
      <c r="A110" s="27"/>
      <c r="B110" s="28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0"/>
      <c r="AP110" s="37" t="s">
        <v>107</v>
      </c>
      <c r="AQ110" s="37"/>
    </row>
    <row r="111" spans="1:43" ht="13.5" thickBot="1" x14ac:dyDescent="0.25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4"/>
    </row>
    <row r="113" spans="11:42" x14ac:dyDescent="0.2">
      <c r="AP113" s="37" t="s">
        <v>119</v>
      </c>
    </row>
    <row r="114" spans="11:42" x14ac:dyDescent="0.2">
      <c r="K114" s="14" t="s">
        <v>64</v>
      </c>
      <c r="AP114" s="37" t="s">
        <v>150</v>
      </c>
    </row>
    <row r="117" spans="11:42" x14ac:dyDescent="0.2">
      <c r="AP117" s="26" t="s">
        <v>178</v>
      </c>
    </row>
    <row r="118" spans="11:42" x14ac:dyDescent="0.2">
      <c r="AP118" s="26" t="s">
        <v>74</v>
      </c>
    </row>
    <row r="119" spans="11:42" x14ac:dyDescent="0.2">
      <c r="AP119" s="29" t="s">
        <v>199</v>
      </c>
    </row>
  </sheetData>
  <mergeCells count="183">
    <mergeCell ref="B30:B32"/>
    <mergeCell ref="C30:C32"/>
    <mergeCell ref="B40:B42"/>
    <mergeCell ref="C40:C42"/>
    <mergeCell ref="A39:AH39"/>
    <mergeCell ref="M40:M42"/>
    <mergeCell ref="G40:G42"/>
    <mergeCell ref="O40:AJ40"/>
    <mergeCell ref="A40:A42"/>
    <mergeCell ref="D40:D42"/>
    <mergeCell ref="AI39:AO39"/>
    <mergeCell ref="N30:N32"/>
    <mergeCell ref="AM40:AM42"/>
    <mergeCell ref="AN40:AN42"/>
    <mergeCell ref="AC41:AD41"/>
    <mergeCell ref="AE41:AF41"/>
    <mergeCell ref="AI41:AJ41"/>
    <mergeCell ref="W41:X41"/>
    <mergeCell ref="Y41:Z41"/>
    <mergeCell ref="AA41:AB41"/>
    <mergeCell ref="AK40:AK42"/>
    <mergeCell ref="AL40:AL42"/>
    <mergeCell ref="L40:L42"/>
    <mergeCell ref="A65:Y65"/>
    <mergeCell ref="AO40:AO42"/>
    <mergeCell ref="O41:P41"/>
    <mergeCell ref="Q41:R41"/>
    <mergeCell ref="S41:T41"/>
    <mergeCell ref="U41:V41"/>
    <mergeCell ref="E40:E42"/>
    <mergeCell ref="F40:F42"/>
    <mergeCell ref="X66:X68"/>
    <mergeCell ref="Y66:Y68"/>
    <mergeCell ref="D92:D94"/>
    <mergeCell ref="E92:E94"/>
    <mergeCell ref="F92:F94"/>
    <mergeCell ref="G92:G94"/>
    <mergeCell ref="B3:B5"/>
    <mergeCell ref="C3:C5"/>
    <mergeCell ref="B15:B17"/>
    <mergeCell ref="C15:C17"/>
    <mergeCell ref="A14:AH14"/>
    <mergeCell ref="A15:A17"/>
    <mergeCell ref="D15:D17"/>
    <mergeCell ref="E15:E17"/>
    <mergeCell ref="F15:F17"/>
    <mergeCell ref="G15:G17"/>
    <mergeCell ref="N15:N17"/>
    <mergeCell ref="X16:Y16"/>
    <mergeCell ref="Z16:AA16"/>
    <mergeCell ref="AD16:AE16"/>
    <mergeCell ref="P15:AE15"/>
    <mergeCell ref="AF15:AF17"/>
    <mergeCell ref="L15:L17"/>
    <mergeCell ref="O15:O17"/>
    <mergeCell ref="Q104:Q106"/>
    <mergeCell ref="O105:P105"/>
    <mergeCell ref="O66:T66"/>
    <mergeCell ref="U66:U68"/>
    <mergeCell ref="V66:V68"/>
    <mergeCell ref="A92:A94"/>
    <mergeCell ref="I92:I94"/>
    <mergeCell ref="J92:J94"/>
    <mergeCell ref="H92:H94"/>
    <mergeCell ref="A66:A68"/>
    <mergeCell ref="D66:D68"/>
    <mergeCell ref="E66:E68"/>
    <mergeCell ref="B66:B68"/>
    <mergeCell ref="C66:C68"/>
    <mergeCell ref="J66:J68"/>
    <mergeCell ref="K66:K68"/>
    <mergeCell ref="F66:F68"/>
    <mergeCell ref="G66:G68"/>
    <mergeCell ref="A104:A106"/>
    <mergeCell ref="D104:D106"/>
    <mergeCell ref="E104:E106"/>
    <mergeCell ref="F104:F106"/>
    <mergeCell ref="B104:B106"/>
    <mergeCell ref="C104:C106"/>
    <mergeCell ref="O67:P67"/>
    <mergeCell ref="L104:L106"/>
    <mergeCell ref="M104:P104"/>
    <mergeCell ref="M105:N105"/>
    <mergeCell ref="K104:K106"/>
    <mergeCell ref="G104:G106"/>
    <mergeCell ref="H104:H106"/>
    <mergeCell ref="I104:I106"/>
    <mergeCell ref="H66:H68"/>
    <mergeCell ref="I66:I68"/>
    <mergeCell ref="L66:L68"/>
    <mergeCell ref="L92:L94"/>
    <mergeCell ref="J104:J106"/>
    <mergeCell ref="A103:S103"/>
    <mergeCell ref="R104:R106"/>
    <mergeCell ref="S104:S106"/>
    <mergeCell ref="O93:P93"/>
    <mergeCell ref="Q93:R93"/>
    <mergeCell ref="Q67:R67"/>
    <mergeCell ref="S67:T67"/>
    <mergeCell ref="A91:W91"/>
    <mergeCell ref="K92:K94"/>
    <mergeCell ref="N66:N68"/>
    <mergeCell ref="M92:M94"/>
    <mergeCell ref="M66:M68"/>
    <mergeCell ref="N92:N94"/>
    <mergeCell ref="O92:T92"/>
    <mergeCell ref="U92:U94"/>
    <mergeCell ref="V92:V94"/>
    <mergeCell ref="B92:B94"/>
    <mergeCell ref="C92:C94"/>
    <mergeCell ref="W92:W94"/>
    <mergeCell ref="S93:T93"/>
    <mergeCell ref="W66:W68"/>
    <mergeCell ref="V16:W16"/>
    <mergeCell ref="I40:I42"/>
    <mergeCell ref="J40:J42"/>
    <mergeCell ref="K40:K42"/>
    <mergeCell ref="H40:H42"/>
    <mergeCell ref="AF30:AF32"/>
    <mergeCell ref="N40:N42"/>
    <mergeCell ref="AG30:AG32"/>
    <mergeCell ref="P31:Q31"/>
    <mergeCell ref="R31:S31"/>
    <mergeCell ref="T31:U31"/>
    <mergeCell ref="V31:W31"/>
    <mergeCell ref="X31:Y31"/>
    <mergeCell ref="Z31:AA31"/>
    <mergeCell ref="H15:H17"/>
    <mergeCell ref="I15:I17"/>
    <mergeCell ref="J15:J17"/>
    <mergeCell ref="K15:K17"/>
    <mergeCell ref="M15:M17"/>
    <mergeCell ref="AB16:AC16"/>
    <mergeCell ref="AG41:AH41"/>
    <mergeCell ref="AH30:AH32"/>
    <mergeCell ref="A1:AH1"/>
    <mergeCell ref="A2:AH2"/>
    <mergeCell ref="A3:A5"/>
    <mergeCell ref="D3:D5"/>
    <mergeCell ref="E3:E5"/>
    <mergeCell ref="F3:F5"/>
    <mergeCell ref="G3:G5"/>
    <mergeCell ref="H3:H5"/>
    <mergeCell ref="AD4:AE4"/>
    <mergeCell ref="I3:I5"/>
    <mergeCell ref="AH3:AH5"/>
    <mergeCell ref="P4:Q4"/>
    <mergeCell ref="R4:S4"/>
    <mergeCell ref="T4:U4"/>
    <mergeCell ref="V4:W4"/>
    <mergeCell ref="X4:Y4"/>
    <mergeCell ref="Z4:AA4"/>
    <mergeCell ref="AB4:AC4"/>
    <mergeCell ref="P3:AE3"/>
    <mergeCell ref="AF3:AF5"/>
    <mergeCell ref="AG3:AG5"/>
    <mergeCell ref="J3:J5"/>
    <mergeCell ref="K3:K5"/>
    <mergeCell ref="L3:L5"/>
    <mergeCell ref="O3:O5"/>
    <mergeCell ref="N3:N5"/>
    <mergeCell ref="M3:M5"/>
    <mergeCell ref="A29:AH29"/>
    <mergeCell ref="A30:A32"/>
    <mergeCell ref="D30:D32"/>
    <mergeCell ref="E30:E32"/>
    <mergeCell ref="AD31:AE31"/>
    <mergeCell ref="L30:L32"/>
    <mergeCell ref="O30:O32"/>
    <mergeCell ref="P30:AE30"/>
    <mergeCell ref="M30:M32"/>
    <mergeCell ref="AB31:AC31"/>
    <mergeCell ref="K30:K32"/>
    <mergeCell ref="F30:F32"/>
    <mergeCell ref="G30:G32"/>
    <mergeCell ref="H30:H32"/>
    <mergeCell ref="I30:I32"/>
    <mergeCell ref="J30:J32"/>
    <mergeCell ref="AG15:AG17"/>
    <mergeCell ref="AH15:AH17"/>
    <mergeCell ref="P16:Q16"/>
    <mergeCell ref="R16:S16"/>
    <mergeCell ref="T16:U16"/>
  </mergeCells>
  <phoneticPr fontId="1" type="noConversion"/>
  <dataValidations count="72">
    <dataValidation type="list" allowBlank="1" showInputMessage="1" showErrorMessage="1" sqref="L107:L111 N84:N90 N57:N63 O33:O37 O26:O27 O6 N43:N46 N69:N80 O20 N51 N53:N55 N96:N99">
      <formula1>$AP$5:$AP$14</formula1>
    </dataValidation>
    <dataValidation type="list" allowBlank="1" showInputMessage="1" showErrorMessage="1" sqref="H107:H111">
      <formula1>$AP$57:$AP$75</formula1>
    </dataValidation>
    <dataValidation type="list" allowBlank="1" showInputMessage="1" showErrorMessage="1" sqref="N33:N37 M95:M101 M69:M90 M43:M63 N6:N12 N18:N25 N26:N27">
      <formula1>$AP$3:$AP$4</formula1>
    </dataValidation>
    <dataValidation type="list" allowBlank="1" showInputMessage="1" showErrorMessage="1" sqref="G43:G46 G57:G63 G51 G53:G55 G96:G99">
      <formula1>$AP$33:$AP$39</formula1>
    </dataValidation>
    <dataValidation type="list" allowBlank="1" showInputMessage="1" showErrorMessage="1" sqref="I96:I99 I53:I55 I57:I63 I51 I43:I46">
      <formula1>$AP$109:$AP$110</formula1>
    </dataValidation>
    <dataValidation type="list" allowBlank="1" showInputMessage="1" showErrorMessage="1" sqref="J96:J99 J43:J46 J51 J57:J63 J53:J55">
      <formula1>$AP$68:$AP$70</formula1>
    </dataValidation>
    <dataValidation type="list" allowBlank="1" showInputMessage="1" showErrorMessage="1" sqref="G33:G37 G6 G20 G26:G27">
      <formula1>$AP$17:$AP$29</formula1>
    </dataValidation>
    <dataValidation type="list" allowBlank="1" showInputMessage="1" showErrorMessage="1" sqref="J33:J37">
      <formula1>$AP$107</formula1>
    </dataValidation>
    <dataValidation type="list" allowBlank="1" showInputMessage="1" showErrorMessage="1" sqref="K33:K37">
      <formula1>$AP$67</formula1>
    </dataValidation>
    <dataValidation type="list" allowBlank="1" showInputMessage="1" showErrorMessage="1" sqref="K6 K20 G56">
      <formula1>$AP$57:$AP$64</formula1>
    </dataValidation>
    <dataValidation type="list" allowBlank="1" showInputMessage="1" showErrorMessage="1" sqref="J6">
      <formula1>$AP$99:$AP$103</formula1>
    </dataValidation>
    <dataValidation type="list" allowBlank="1" showInputMessage="1" showErrorMessage="1" sqref="I69:I80 I100:I101 I84:I90">
      <formula1>$AP$113:$AP$114</formula1>
    </dataValidation>
    <dataValidation type="list" allowBlank="1" showInputMessage="1" showErrorMessage="1" sqref="I47">
      <formula1>$AP$149:$AP$150</formula1>
    </dataValidation>
    <dataValidation type="list" allowBlank="1" showInputMessage="1" showErrorMessage="1" sqref="J47">
      <formula1>$AP$115:$AP$115</formula1>
    </dataValidation>
    <dataValidation type="list" allowBlank="1" showInputMessage="1" showErrorMessage="1" sqref="N47:N48">
      <formula1>$AP$5:$AP$30</formula1>
    </dataValidation>
    <dataValidation type="list" allowBlank="1" showInputMessage="1" showErrorMessage="1" sqref="I48">
      <formula1>$AP$147:$AP$148</formula1>
    </dataValidation>
    <dataValidation type="list" allowBlank="1" showInputMessage="1" showErrorMessage="1" sqref="J48">
      <formula1>$AP$113:$AP$113</formula1>
    </dataValidation>
    <dataValidation type="list" allowBlank="1" showInputMessage="1" showErrorMessage="1" sqref="G48">
      <formula1>$AP$78:$AP$88</formula1>
    </dataValidation>
    <dataValidation type="list" allowBlank="1" showInputMessage="1" showErrorMessage="1" sqref="K7">
      <formula1>$AP$94:$AP$108</formula1>
    </dataValidation>
    <dataValidation type="list" allowBlank="1" showInputMessage="1" showErrorMessage="1" sqref="J7">
      <formula1>$AP$137:$AP$140</formula1>
    </dataValidation>
    <dataValidation type="list" allowBlank="1" showInputMessage="1" showErrorMessage="1" sqref="N49 O7">
      <formula1>$AP$5:$AP$29</formula1>
    </dataValidation>
    <dataValidation type="list" allowBlank="1" showInputMessage="1" showErrorMessage="1" sqref="I49">
      <formula1>$AP$145:$AP$146</formula1>
    </dataValidation>
    <dataValidation type="list" allowBlank="1" showInputMessage="1" showErrorMessage="1" sqref="J49">
      <formula1>$AP$111:$AP$111</formula1>
    </dataValidation>
    <dataValidation type="list" allowBlank="1" showInputMessage="1" showErrorMessage="1" sqref="G49">
      <formula1>$AP$76:$AP$86</formula1>
    </dataValidation>
    <dataValidation type="list" allowBlank="1" showInputMessage="1" showErrorMessage="1" sqref="J18">
      <formula1>$AP$110:$AP$132</formula1>
    </dataValidation>
    <dataValidation type="list" allowBlank="1" showInputMessage="1" showErrorMessage="1" sqref="K8">
      <formula1>$AP$90:$AP$104</formula1>
    </dataValidation>
    <dataValidation type="list" allowBlank="1" showInputMessage="1" showErrorMessage="1" sqref="J8">
      <formula1>$AP$133:$AP$136</formula1>
    </dataValidation>
    <dataValidation type="list" allowBlank="1" showInputMessage="1" showErrorMessage="1" sqref="I81">
      <formula1>$AP$144:$AP$145</formula1>
    </dataValidation>
    <dataValidation type="list" allowBlank="1" showInputMessage="1" showErrorMessage="1" sqref="N81:N82">
      <formula1>$AP$5:$AP$26</formula1>
    </dataValidation>
    <dataValidation type="list" allowBlank="1" showInputMessage="1" showErrorMessage="1" sqref="I82">
      <formula1>$AP$142:$AP$143</formula1>
    </dataValidation>
    <dataValidation type="list" allowBlank="1" showInputMessage="1" showErrorMessage="1" sqref="J19">
      <formula1>$AP$105:$AP$125</formula1>
    </dataValidation>
    <dataValidation type="list" allowBlank="1" showInputMessage="1" showErrorMessage="1" sqref="K19">
      <formula1>$AP$82:$AP$85</formula1>
    </dataValidation>
    <dataValidation type="list" allowBlank="1" showInputMessage="1" showErrorMessage="1" sqref="O19">
      <formula1>$AP$5:$AP$25</formula1>
    </dataValidation>
    <dataValidation type="list" allowBlank="1" showInputMessage="1" showErrorMessage="1" sqref="J9">
      <formula1>$AP$125:$AP$128</formula1>
    </dataValidation>
    <dataValidation type="list" allowBlank="1" showInputMessage="1" showErrorMessage="1" sqref="O9">
      <formula1>$AP$5:$AP$24</formula1>
    </dataValidation>
    <dataValidation type="list" allowBlank="1" showInputMessage="1" showErrorMessage="1" sqref="I83">
      <formula1>$AP$136:$AP$137</formula1>
    </dataValidation>
    <dataValidation type="list" allowBlank="1" showInputMessage="1" showErrorMessage="1" sqref="N83">
      <formula1>$AP$5:$AP$20</formula1>
    </dataValidation>
    <dataValidation type="list" allowBlank="1" showInputMessage="1" showErrorMessage="1" sqref="J10 J12">
      <formula1>$AP$121:$AP$124</formula1>
    </dataValidation>
    <dataValidation type="list" allowBlank="1" showInputMessage="1" showErrorMessage="1" sqref="O10 O12">
      <formula1>$AP$5:$AP$19</formula1>
    </dataValidation>
    <dataValidation type="list" allowBlank="1" showInputMessage="1" showErrorMessage="1" sqref="J21:J23">
      <formula1>$AP$94:$AP$115</formula1>
    </dataValidation>
    <dataValidation type="list" allowBlank="1" showInputMessage="1" showErrorMessage="1" sqref="K21:K23">
      <formula1>$AP$74:$AP$75</formula1>
    </dataValidation>
    <dataValidation type="list" allowBlank="1" showInputMessage="1" showErrorMessage="1" sqref="N95 N50 N52 N56 N100:N101 O11 O21:O25">
      <formula1>$AP$5:$AP$18</formula1>
    </dataValidation>
    <dataValidation type="list" allowBlank="1" showInputMessage="1" showErrorMessage="1" sqref="I95">
      <formula1>$AP$122:$AP$123</formula1>
    </dataValidation>
    <dataValidation type="list" allowBlank="1" showInputMessage="1" showErrorMessage="1" sqref="J95">
      <formula1>$AP$90:$AP$90</formula1>
    </dataValidation>
    <dataValidation type="list" allowBlank="1" showInputMessage="1" showErrorMessage="1" sqref="G95">
      <formula1>$AP$60:$AP$67</formula1>
    </dataValidation>
    <dataValidation type="list" allowBlank="1" showInputMessage="1" showErrorMessage="1" sqref="I50">
      <formula1>$AP$120:$AP$121</formula1>
    </dataValidation>
    <dataValidation type="list" allowBlank="1" showInputMessage="1" showErrorMessage="1" sqref="J50 K18">
      <formula1>$AP$89:$AP$89</formula1>
    </dataValidation>
    <dataValidation type="list" allowBlank="1" showInputMessage="1" showErrorMessage="1" sqref="G50">
      <formula1>$AP$59:$AP$66</formula1>
    </dataValidation>
    <dataValidation type="list" allowBlank="1" showInputMessage="1" showErrorMessage="1" sqref="I52">
      <formula1>$AP$118:$AP$119</formula1>
    </dataValidation>
    <dataValidation type="list" allowBlank="1" showInputMessage="1" showErrorMessage="1" sqref="J52">
      <formula1>$AP$88:$AP$88</formula1>
    </dataValidation>
    <dataValidation type="list" allowBlank="1" showInputMessage="1" showErrorMessage="1" sqref="G52">
      <formula1>$AP$58:$AP$65</formula1>
    </dataValidation>
    <dataValidation type="list" allowBlank="1" showInputMessage="1" showErrorMessage="1" sqref="I56">
      <formula1>$AP$116:$AP$117</formula1>
    </dataValidation>
    <dataValidation type="list" allowBlank="1" showInputMessage="1" showErrorMessage="1" sqref="J56">
      <formula1>$AP$86:$AP$86</formula1>
    </dataValidation>
    <dataValidation type="list" allowBlank="1" showInputMessage="1" showErrorMessage="1" sqref="G100:G101">
      <formula1>$AP$55:$AP$61</formula1>
    </dataValidation>
    <dataValidation type="list" allowBlank="1" showInputMessage="1" showErrorMessage="1" sqref="J100:J101">
      <formula1>$AP$82:$AP$82</formula1>
    </dataValidation>
    <dataValidation type="list" allowBlank="1" showInputMessage="1" showErrorMessage="1" sqref="K26:K27">
      <formula1>$AP$43:$AP$49</formula1>
    </dataValidation>
    <dataValidation type="list" allowBlank="1" showInputMessage="1" showErrorMessage="1" sqref="G7">
      <formula1>$AP$32:$AP$73</formula1>
    </dataValidation>
    <dataValidation type="list" allowBlank="1" showInputMessage="1" showErrorMessage="1" sqref="G18">
      <formula1>$AP$31:$AP$71</formula1>
    </dataValidation>
    <dataValidation type="list" allowBlank="1" showInputMessage="1" showErrorMessage="1" sqref="G8">
      <formula1>$AP$30:$AP$70</formula1>
    </dataValidation>
    <dataValidation type="list" allowBlank="1" showInputMessage="1" showErrorMessage="1" sqref="G19">
      <formula1>$AP$28:$AP$68</formula1>
    </dataValidation>
    <dataValidation type="list" allowBlank="1" showInputMessage="1" showErrorMessage="1" sqref="G9">
      <formula1>$AP$27:$AP$66</formula1>
    </dataValidation>
    <dataValidation type="list" allowBlank="1" showInputMessage="1" showErrorMessage="1" sqref="J20 J26:J27">
      <formula1>$AP$78:$AP$96</formula1>
    </dataValidation>
    <dataValidation type="list" allowBlank="1" showInputMessage="1" showErrorMessage="1" sqref="G47">
      <formula1>$AP$79:$AP$88</formula1>
    </dataValidation>
    <dataValidation type="list" allowBlank="1" showInputMessage="1" showErrorMessage="1" sqref="K9">
      <formula1>$AP$85:$AP$97</formula1>
    </dataValidation>
    <dataValidation type="list" allowBlank="1" showInputMessage="1" showErrorMessage="1" sqref="K10 K12">
      <formula1>$AP$81:$AP$93</formula1>
    </dataValidation>
    <dataValidation type="list" allowBlank="1" showInputMessage="1" showErrorMessage="1" sqref="K24:K25 K11">
      <formula1>$AP$68:$AP$69</formula1>
    </dataValidation>
    <dataValidation type="list" allowBlank="1" showInputMessage="1" showErrorMessage="1" sqref="J24:J25 J11">
      <formula1>$AP$86:$AP$104</formula1>
    </dataValidation>
    <dataValidation type="list" allowBlank="1" showInputMessage="1" showErrorMessage="1" sqref="O18">
      <formula1>$AP$5:$AP$28</formula1>
    </dataValidation>
    <dataValidation type="list" allowBlank="1" showInputMessage="1" showErrorMessage="1" sqref="O8">
      <formula1>$AP$5:$AP$27</formula1>
    </dataValidation>
    <dataValidation type="list" allowBlank="1" showInputMessage="1" showErrorMessage="1" sqref="G10 G12">
      <formula1>$AP$25:$AP$64</formula1>
    </dataValidation>
    <dataValidation type="list" allowBlank="1" showInputMessage="1" showErrorMessage="1" sqref="G21:G23">
      <formula1>$AP$21:$AP$59</formula1>
    </dataValidation>
    <dataValidation type="list" allowBlank="1" showInputMessage="1" showErrorMessage="1" sqref="G24:G25 G11">
      <formula1>$AP$21:$AP$53</formula1>
    </dataValidation>
  </dataValidations>
  <printOptions horizontalCentered="1"/>
  <pageMargins left="0.15748031496062992" right="0.15748031496062992" top="0.54" bottom="0.47" header="0.31496062992125984" footer="0.31496062992125984"/>
  <pageSetup scale="16" fitToHeight="14" orientation="landscape" r:id="rId1"/>
  <headerFooter alignWithMargins="0">
    <oddHeader>&amp;F</oddHeader>
    <oddFooter>&amp;L&amp;"Arial,Bold"SEPA Confidential&amp;C&amp;D&amp;RPage &amp;P</oddFooter>
  </headerFooter>
  <rowBreaks count="1" manualBreakCount="1">
    <brk id="90" max="4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B89"/>
  <sheetViews>
    <sheetView workbookViewId="0">
      <pane ySplit="1" topLeftCell="A2" activePane="bottomLeft" state="frozen"/>
      <selection activeCell="D16" sqref="D16"/>
      <selection pane="bottomLeft" activeCell="A25" sqref="A25:B25"/>
    </sheetView>
  </sheetViews>
  <sheetFormatPr baseColWidth="10" defaultColWidth="9.140625" defaultRowHeight="12.75" x14ac:dyDescent="0.2"/>
  <cols>
    <col min="1" max="1" width="119.85546875" style="1" bestFit="1" customWidth="1"/>
    <col min="2" max="2" width="46.7109375" style="1" bestFit="1" customWidth="1"/>
    <col min="3" max="16384" width="9.140625" style="1"/>
  </cols>
  <sheetData>
    <row r="1" spans="1:2" ht="32.25" customHeight="1" x14ac:dyDescent="0.2">
      <c r="A1" s="270" t="s">
        <v>65</v>
      </c>
      <c r="B1" s="270"/>
    </row>
    <row r="2" spans="1:2" s="2" customFormat="1" ht="15.75" customHeight="1" x14ac:dyDescent="0.2">
      <c r="A2" s="7" t="s">
        <v>159</v>
      </c>
      <c r="B2" s="6" t="s">
        <v>160</v>
      </c>
    </row>
    <row r="3" spans="1:2" s="2" customFormat="1" ht="12.75" customHeight="1" x14ac:dyDescent="0.2">
      <c r="A3" s="5" t="s">
        <v>141</v>
      </c>
      <c r="B3" s="4" t="s">
        <v>152</v>
      </c>
    </row>
    <row r="4" spans="1:2" s="2" customFormat="1" ht="12.75" customHeight="1" x14ac:dyDescent="0.2">
      <c r="A4" s="5" t="s">
        <v>142</v>
      </c>
      <c r="B4" s="4" t="s">
        <v>153</v>
      </c>
    </row>
    <row r="5" spans="1:2" s="2" customFormat="1" ht="12.75" customHeight="1" x14ac:dyDescent="0.2">
      <c r="A5" s="5" t="s">
        <v>144</v>
      </c>
      <c r="B5" s="4" t="s">
        <v>154</v>
      </c>
    </row>
    <row r="6" spans="1:2" s="2" customFormat="1" ht="12.75" customHeight="1" x14ac:dyDescent="0.2">
      <c r="A6" s="5" t="s">
        <v>145</v>
      </c>
      <c r="B6" s="4" t="s">
        <v>155</v>
      </c>
    </row>
    <row r="7" spans="1:2" s="2" customFormat="1" ht="15.75" customHeight="1" x14ac:dyDescent="0.2">
      <c r="A7" s="7" t="s">
        <v>161</v>
      </c>
      <c r="B7" s="6" t="s">
        <v>162</v>
      </c>
    </row>
    <row r="8" spans="1:2" s="2" customFormat="1" ht="12.75" customHeight="1" x14ac:dyDescent="0.2">
      <c r="A8" s="5" t="s">
        <v>146</v>
      </c>
      <c r="B8" s="4" t="s">
        <v>156</v>
      </c>
    </row>
    <row r="9" spans="1:2" s="2" customFormat="1" ht="12.75" customHeight="1" x14ac:dyDescent="0.2">
      <c r="A9" s="5" t="s">
        <v>147</v>
      </c>
      <c r="B9" s="4" t="s">
        <v>157</v>
      </c>
    </row>
    <row r="10" spans="1:2" s="2" customFormat="1" ht="12.75" customHeight="1" x14ac:dyDescent="0.2">
      <c r="A10" s="5" t="s">
        <v>143</v>
      </c>
      <c r="B10" s="4" t="s">
        <v>158</v>
      </c>
    </row>
    <row r="11" spans="1:2" s="2" customFormat="1" ht="12.75" customHeight="1" x14ac:dyDescent="0.2">
      <c r="A11" s="5" t="s">
        <v>148</v>
      </c>
      <c r="B11" s="4" t="s">
        <v>154</v>
      </c>
    </row>
    <row r="12" spans="1:2" s="2" customFormat="1" ht="12.75" customHeight="1" x14ac:dyDescent="0.2">
      <c r="A12" s="5"/>
      <c r="B12" s="4" t="s">
        <v>155</v>
      </c>
    </row>
    <row r="13" spans="1:2" ht="15.75" x14ac:dyDescent="0.2">
      <c r="A13" s="269" t="s">
        <v>66</v>
      </c>
      <c r="B13" s="269"/>
    </row>
    <row r="14" spans="1:2" x14ac:dyDescent="0.2">
      <c r="A14" s="268" t="s">
        <v>5</v>
      </c>
      <c r="B14" s="268"/>
    </row>
    <row r="15" spans="1:2" ht="12.75" customHeight="1" x14ac:dyDescent="0.2">
      <c r="A15" s="268" t="s">
        <v>6</v>
      </c>
      <c r="B15" s="268"/>
    </row>
    <row r="16" spans="1:2" x14ac:dyDescent="0.2">
      <c r="A16" s="268" t="s">
        <v>67</v>
      </c>
      <c r="B16" s="268"/>
    </row>
    <row r="17" spans="1:2" x14ac:dyDescent="0.2">
      <c r="A17" s="268" t="s">
        <v>68</v>
      </c>
      <c r="B17" s="268"/>
    </row>
    <row r="18" spans="1:2" x14ac:dyDescent="0.2">
      <c r="A18" s="268" t="s">
        <v>69</v>
      </c>
      <c r="B18" s="268"/>
    </row>
    <row r="19" spans="1:2" x14ac:dyDescent="0.2">
      <c r="A19" s="268" t="s">
        <v>8</v>
      </c>
      <c r="B19" s="268"/>
    </row>
    <row r="20" spans="1:2" x14ac:dyDescent="0.2">
      <c r="A20" s="268" t="s">
        <v>9</v>
      </c>
      <c r="B20" s="268"/>
    </row>
    <row r="21" spans="1:2" ht="12.75" customHeight="1" x14ac:dyDescent="0.2">
      <c r="A21" s="268" t="s">
        <v>12</v>
      </c>
      <c r="B21" s="268"/>
    </row>
    <row r="22" spans="1:2" x14ac:dyDescent="0.2">
      <c r="A22" s="271" t="s">
        <v>70</v>
      </c>
      <c r="B22" s="271"/>
    </row>
    <row r="23" spans="1:2" x14ac:dyDescent="0.2">
      <c r="A23" s="268" t="s">
        <v>13</v>
      </c>
      <c r="B23" s="268"/>
    </row>
    <row r="24" spans="1:2" x14ac:dyDescent="0.2">
      <c r="A24" s="268" t="s">
        <v>11</v>
      </c>
      <c r="B24" s="268"/>
    </row>
    <row r="25" spans="1:2" x14ac:dyDescent="0.2">
      <c r="A25" s="268" t="s">
        <v>71</v>
      </c>
      <c r="B25" s="268"/>
    </row>
    <row r="26" spans="1:2" x14ac:dyDescent="0.2">
      <c r="A26" s="268" t="s">
        <v>14</v>
      </c>
      <c r="B26" s="268"/>
    </row>
    <row r="27" spans="1:2" ht="15.75" x14ac:dyDescent="0.2">
      <c r="A27" s="269" t="s">
        <v>19</v>
      </c>
      <c r="B27" s="269"/>
    </row>
    <row r="28" spans="1:2" ht="12.75" customHeight="1" x14ac:dyDescent="0.2">
      <c r="A28" s="268" t="s">
        <v>72</v>
      </c>
      <c r="B28" s="268"/>
    </row>
    <row r="29" spans="1:2" ht="12.75" customHeight="1" x14ac:dyDescent="0.2">
      <c r="A29" s="268" t="s">
        <v>73</v>
      </c>
      <c r="B29" s="268"/>
    </row>
    <row r="30" spans="1:2" ht="12.75" customHeight="1" x14ac:dyDescent="0.2">
      <c r="A30" s="268" t="s">
        <v>74</v>
      </c>
      <c r="B30" s="268"/>
    </row>
    <row r="31" spans="1:2" ht="12.75" customHeight="1" x14ac:dyDescent="0.2">
      <c r="A31" s="268" t="s">
        <v>75</v>
      </c>
      <c r="B31" s="268"/>
    </row>
    <row r="32" spans="1:2" ht="12.75" customHeight="1" x14ac:dyDescent="0.2">
      <c r="A32" s="268" t="s">
        <v>76</v>
      </c>
      <c r="B32" s="268"/>
    </row>
    <row r="33" spans="1:2" ht="12.75" customHeight="1" x14ac:dyDescent="0.2">
      <c r="A33" s="268" t="s">
        <v>77</v>
      </c>
      <c r="B33" s="268"/>
    </row>
    <row r="34" spans="1:2" ht="12.75" customHeight="1" x14ac:dyDescent="0.2">
      <c r="A34" s="268" t="s">
        <v>78</v>
      </c>
      <c r="B34" s="268"/>
    </row>
    <row r="35" spans="1:2" ht="12.75" customHeight="1" x14ac:dyDescent="0.2">
      <c r="A35" s="268" t="s">
        <v>79</v>
      </c>
      <c r="B35" s="268"/>
    </row>
    <row r="36" spans="1:2" ht="12.75" customHeight="1" x14ac:dyDescent="0.2">
      <c r="A36" s="268" t="s">
        <v>80</v>
      </c>
      <c r="B36" s="268"/>
    </row>
    <row r="37" spans="1:2" ht="15.75" x14ac:dyDescent="0.2">
      <c r="A37" s="269" t="s">
        <v>81</v>
      </c>
      <c r="B37" s="269"/>
    </row>
    <row r="38" spans="1:2" x14ac:dyDescent="0.2">
      <c r="A38" s="268" t="s">
        <v>151</v>
      </c>
      <c r="B38" s="268"/>
    </row>
    <row r="39" spans="1:2" x14ac:dyDescent="0.2">
      <c r="A39" s="268" t="s">
        <v>74</v>
      </c>
      <c r="B39" s="268"/>
    </row>
    <row r="40" spans="1:2" ht="12.75" customHeight="1" x14ac:dyDescent="0.2">
      <c r="A40" s="268" t="s">
        <v>139</v>
      </c>
      <c r="B40" s="268"/>
    </row>
    <row r="41" spans="1:2" ht="12.75" customHeight="1" x14ac:dyDescent="0.2">
      <c r="A41" s="268" t="s">
        <v>82</v>
      </c>
      <c r="B41" s="268"/>
    </row>
    <row r="42" spans="1:2" ht="12.75" customHeight="1" x14ac:dyDescent="0.2">
      <c r="A42" s="268" t="s">
        <v>140</v>
      </c>
      <c r="B42" s="268"/>
    </row>
    <row r="43" spans="1:2" ht="12.75" customHeight="1" x14ac:dyDescent="0.2">
      <c r="A43" s="268" t="s">
        <v>83</v>
      </c>
      <c r="B43" s="268"/>
    </row>
    <row r="44" spans="1:2" ht="12.75" customHeight="1" x14ac:dyDescent="0.2">
      <c r="A44" s="268" t="s">
        <v>84</v>
      </c>
      <c r="B44" s="268"/>
    </row>
    <row r="45" spans="1:2" ht="12.75" customHeight="1" x14ac:dyDescent="0.2">
      <c r="A45" s="268" t="s">
        <v>85</v>
      </c>
      <c r="B45" s="268"/>
    </row>
    <row r="46" spans="1:2" ht="12.75" customHeight="1" x14ac:dyDescent="0.2">
      <c r="A46" s="268" t="s">
        <v>86</v>
      </c>
      <c r="B46" s="268"/>
    </row>
    <row r="47" spans="1:2" ht="15.75" customHeight="1" x14ac:dyDescent="0.2">
      <c r="A47" s="269" t="s">
        <v>21</v>
      </c>
      <c r="B47" s="269"/>
    </row>
    <row r="48" spans="1:2" x14ac:dyDescent="0.2">
      <c r="A48" s="3" t="s">
        <v>87</v>
      </c>
      <c r="B48" s="3" t="s">
        <v>88</v>
      </c>
    </row>
    <row r="49" spans="1:2" x14ac:dyDescent="0.2">
      <c r="A49" s="4" t="s">
        <v>89</v>
      </c>
      <c r="B49" s="4" t="s">
        <v>90</v>
      </c>
    </row>
    <row r="50" spans="1:2" x14ac:dyDescent="0.2">
      <c r="A50" s="4" t="s">
        <v>91</v>
      </c>
      <c r="B50" s="4" t="s">
        <v>90</v>
      </c>
    </row>
    <row r="51" spans="1:2" x14ac:dyDescent="0.2">
      <c r="A51" s="4" t="s">
        <v>92</v>
      </c>
      <c r="B51" s="4" t="s">
        <v>90</v>
      </c>
    </row>
    <row r="52" spans="1:2" x14ac:dyDescent="0.2">
      <c r="A52" s="4" t="s">
        <v>93</v>
      </c>
      <c r="B52" s="4" t="s">
        <v>94</v>
      </c>
    </row>
    <row r="53" spans="1:2" x14ac:dyDescent="0.2">
      <c r="A53" s="4" t="s">
        <v>95</v>
      </c>
      <c r="B53" s="4" t="s">
        <v>90</v>
      </c>
    </row>
    <row r="54" spans="1:2" x14ac:dyDescent="0.2">
      <c r="A54" s="4" t="s">
        <v>96</v>
      </c>
      <c r="B54" s="4" t="s">
        <v>97</v>
      </c>
    </row>
    <row r="55" spans="1:2" x14ac:dyDescent="0.2">
      <c r="A55" s="4" t="s">
        <v>98</v>
      </c>
      <c r="B55" s="4" t="s">
        <v>97</v>
      </c>
    </row>
    <row r="56" spans="1:2" x14ac:dyDescent="0.2">
      <c r="A56" s="4" t="s">
        <v>99</v>
      </c>
      <c r="B56" s="4" t="s">
        <v>97</v>
      </c>
    </row>
    <row r="57" spans="1:2" x14ac:dyDescent="0.2">
      <c r="A57" s="4" t="s">
        <v>100</v>
      </c>
      <c r="B57" s="4" t="s">
        <v>97</v>
      </c>
    </row>
    <row r="58" spans="1:2" x14ac:dyDescent="0.2">
      <c r="A58" s="4" t="s">
        <v>101</v>
      </c>
      <c r="B58" s="4" t="s">
        <v>97</v>
      </c>
    </row>
    <row r="59" spans="1:2" x14ac:dyDescent="0.2">
      <c r="A59" s="4" t="s">
        <v>102</v>
      </c>
      <c r="B59" s="4" t="s">
        <v>97</v>
      </c>
    </row>
    <row r="60" spans="1:2" x14ac:dyDescent="0.2">
      <c r="A60" s="4" t="s">
        <v>103</v>
      </c>
      <c r="B60" s="4" t="s">
        <v>90</v>
      </c>
    </row>
    <row r="61" spans="1:2" x14ac:dyDescent="0.2">
      <c r="A61" s="4" t="s">
        <v>149</v>
      </c>
      <c r="B61" s="4" t="s">
        <v>104</v>
      </c>
    </row>
    <row r="62" spans="1:2" x14ac:dyDescent="0.2">
      <c r="A62" s="4" t="s">
        <v>105</v>
      </c>
      <c r="B62" s="4" t="s">
        <v>90</v>
      </c>
    </row>
    <row r="63" spans="1:2" x14ac:dyDescent="0.2">
      <c r="A63" s="4" t="s">
        <v>106</v>
      </c>
      <c r="B63" s="4" t="s">
        <v>90</v>
      </c>
    </row>
    <row r="64" spans="1:2" x14ac:dyDescent="0.2">
      <c r="A64" s="4" t="s">
        <v>107</v>
      </c>
      <c r="B64" s="4" t="s">
        <v>104</v>
      </c>
    </row>
    <row r="65" spans="1:2" ht="15.75" x14ac:dyDescent="0.2">
      <c r="A65" s="269" t="s">
        <v>108</v>
      </c>
      <c r="B65" s="269"/>
    </row>
    <row r="66" spans="1:2" x14ac:dyDescent="0.2">
      <c r="A66" s="3" t="s">
        <v>109</v>
      </c>
      <c r="B66" s="3" t="s">
        <v>88</v>
      </c>
    </row>
    <row r="67" spans="1:2" x14ac:dyDescent="0.2">
      <c r="A67" s="4" t="s">
        <v>110</v>
      </c>
      <c r="B67" s="4" t="s">
        <v>90</v>
      </c>
    </row>
    <row r="68" spans="1:2" x14ac:dyDescent="0.2">
      <c r="A68" s="4" t="s">
        <v>110</v>
      </c>
      <c r="B68" s="4" t="s">
        <v>97</v>
      </c>
    </row>
    <row r="69" spans="1:2" x14ac:dyDescent="0.2">
      <c r="A69" s="4" t="s">
        <v>111</v>
      </c>
      <c r="B69" s="4" t="s">
        <v>112</v>
      </c>
    </row>
    <row r="70" spans="1:2" x14ac:dyDescent="0.2">
      <c r="A70" s="4" t="s">
        <v>113</v>
      </c>
      <c r="B70" s="4" t="s">
        <v>94</v>
      </c>
    </row>
    <row r="71" spans="1:2" x14ac:dyDescent="0.2">
      <c r="A71" s="4" t="s">
        <v>114</v>
      </c>
      <c r="B71" s="4" t="s">
        <v>112</v>
      </c>
    </row>
    <row r="72" spans="1:2" x14ac:dyDescent="0.2">
      <c r="A72" s="4" t="s">
        <v>115</v>
      </c>
      <c r="B72" s="4" t="s">
        <v>94</v>
      </c>
    </row>
    <row r="73" spans="1:2" x14ac:dyDescent="0.2">
      <c r="A73" s="4" t="s">
        <v>116</v>
      </c>
      <c r="B73" s="4" t="s">
        <v>97</v>
      </c>
    </row>
    <row r="74" spans="1:2" x14ac:dyDescent="0.2">
      <c r="A74" s="4" t="s">
        <v>116</v>
      </c>
      <c r="B74" s="4" t="s">
        <v>90</v>
      </c>
    </row>
    <row r="75" spans="1:2" x14ac:dyDescent="0.2">
      <c r="A75" s="4" t="s">
        <v>117</v>
      </c>
      <c r="B75" s="4" t="s">
        <v>90</v>
      </c>
    </row>
    <row r="76" spans="1:2" x14ac:dyDescent="0.2">
      <c r="A76" s="4" t="s">
        <v>118</v>
      </c>
      <c r="B76" s="4" t="s">
        <v>97</v>
      </c>
    </row>
    <row r="77" spans="1:2" x14ac:dyDescent="0.2">
      <c r="A77" s="4" t="s">
        <v>119</v>
      </c>
      <c r="B77" s="4" t="s">
        <v>104</v>
      </c>
    </row>
    <row r="78" spans="1:2" x14ac:dyDescent="0.2">
      <c r="A78" s="4" t="s">
        <v>119</v>
      </c>
      <c r="B78" s="4" t="s">
        <v>94</v>
      </c>
    </row>
    <row r="79" spans="1:2" x14ac:dyDescent="0.2">
      <c r="A79" s="4" t="s">
        <v>120</v>
      </c>
      <c r="B79" s="4" t="s">
        <v>104</v>
      </c>
    </row>
    <row r="80" spans="1:2" x14ac:dyDescent="0.2">
      <c r="A80" s="4" t="s">
        <v>150</v>
      </c>
      <c r="B80" s="4" t="s">
        <v>104</v>
      </c>
    </row>
    <row r="81" spans="1:2" ht="15.75" x14ac:dyDescent="0.2">
      <c r="A81" s="269" t="s">
        <v>23</v>
      </c>
      <c r="B81" s="269"/>
    </row>
    <row r="82" spans="1:2" x14ac:dyDescent="0.2">
      <c r="A82" s="268" t="s">
        <v>121</v>
      </c>
      <c r="B82" s="268"/>
    </row>
    <row r="83" spans="1:2" x14ac:dyDescent="0.2">
      <c r="A83" s="268" t="s">
        <v>122</v>
      </c>
      <c r="B83" s="268"/>
    </row>
    <row r="84" spans="1:2" x14ac:dyDescent="0.2">
      <c r="A84" s="268" t="s">
        <v>123</v>
      </c>
      <c r="B84" s="268"/>
    </row>
    <row r="85" spans="1:2" x14ac:dyDescent="0.2">
      <c r="A85" s="268" t="s">
        <v>124</v>
      </c>
      <c r="B85" s="268"/>
    </row>
    <row r="86" spans="1:2" x14ac:dyDescent="0.2">
      <c r="A86" s="268" t="s">
        <v>125</v>
      </c>
      <c r="B86" s="268"/>
    </row>
    <row r="87" spans="1:2" x14ac:dyDescent="0.2">
      <c r="A87" s="268" t="s">
        <v>126</v>
      </c>
      <c r="B87" s="268"/>
    </row>
    <row r="88" spans="1:2" x14ac:dyDescent="0.2">
      <c r="A88" s="268" t="s">
        <v>127</v>
      </c>
      <c r="B88" s="268"/>
    </row>
    <row r="89" spans="1:2" x14ac:dyDescent="0.2">
      <c r="A89" s="268" t="s">
        <v>128</v>
      </c>
      <c r="B89" s="268"/>
    </row>
  </sheetData>
  <mergeCells count="46">
    <mergeCell ref="A81:B81"/>
    <mergeCell ref="A37:B37"/>
    <mergeCell ref="A27:B27"/>
    <mergeCell ref="A31:B31"/>
    <mergeCell ref="A32:B32"/>
    <mergeCell ref="A33:B33"/>
    <mergeCell ref="A34:B34"/>
    <mergeCell ref="A28:B28"/>
    <mergeCell ref="A46:B46"/>
    <mergeCell ref="A47:B47"/>
    <mergeCell ref="A29:B29"/>
    <mergeCell ref="A43:B43"/>
    <mergeCell ref="A30:B30"/>
    <mergeCell ref="A36:B36"/>
    <mergeCell ref="A35:B35"/>
    <mergeCell ref="A17:B17"/>
    <mergeCell ref="A26:B26"/>
    <mergeCell ref="A25:B25"/>
    <mergeCell ref="A18:B18"/>
    <mergeCell ref="A19:B19"/>
    <mergeCell ref="A20:B20"/>
    <mergeCell ref="A21:B21"/>
    <mergeCell ref="A22:B22"/>
    <mergeCell ref="A23:B23"/>
    <mergeCell ref="A24:B24"/>
    <mergeCell ref="A1:B1"/>
    <mergeCell ref="A13:B13"/>
    <mergeCell ref="A14:B14"/>
    <mergeCell ref="A15:B15"/>
    <mergeCell ref="A16:B16"/>
    <mergeCell ref="A83:B83"/>
    <mergeCell ref="A38:B38"/>
    <mergeCell ref="A89:B89"/>
    <mergeCell ref="A85:B85"/>
    <mergeCell ref="A86:B86"/>
    <mergeCell ref="A87:B87"/>
    <mergeCell ref="A88:B88"/>
    <mergeCell ref="A84:B84"/>
    <mergeCell ref="A82:B82"/>
    <mergeCell ref="A40:B40"/>
    <mergeCell ref="A41:B41"/>
    <mergeCell ref="A39:B39"/>
    <mergeCell ref="A42:B42"/>
    <mergeCell ref="A65:B65"/>
    <mergeCell ref="A44:B44"/>
    <mergeCell ref="A45:B45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36645628</IDBDocs_x0020_Number>
    <TaxCatchAll xmlns="9c571b2f-e523-4ab2-ba2e-09e151a03ef4">
      <Value>11</Value>
      <Value>12</Value>
    </TaxCatchAll>
    <Phase xmlns="9c571b2f-e523-4ab2-ba2e-09e151a03ef4" xsi:nil="true"/>
    <SISCOR_x0020_Number xmlns="9c571b2f-e523-4ab2-ba2e-09e151a03ef4" xsi:nil="true"/>
    <Division_x0020_or_x0020_Unit xmlns="9c571b2f-e523-4ab2-ba2e-09e151a03ef4">CAN/CCO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2271/OC-CO</Approval_x0020_Number>
    <Document_x0020_Author xmlns="9c571b2f-e523-4ab2-ba2e-09e151a03ef4">Deambrosi, Sergio Luis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CO-L1019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Plan&lt;/USER_STAGE&gt;&lt;PD_OBJ_TYPE&gt;1&lt;/PD_OBJ_TYPE&gt;&lt;MAKERECORD&gt;Y&lt;/MAKERECORD&gt;&lt;PD_FILEPT_NO&gt;PO-CO-L1019-GS&lt;/PD_FILEPT_NO&gt;&lt;/Data&gt;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TR-TRP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48605FE220E3E4E9A057E078EFEC6A5" ma:contentTypeVersion="0" ma:contentTypeDescription="A content type to manage public (operations) IDB documents" ma:contentTypeScope="" ma:versionID="019fb1411fba236adb5a0ab5178adce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e396acf9842407597efee5fc1224e8a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060eec94-9ea5-4a7b-9f6d-cccf30bfb5dc}" ma:internalName="TaxCatchAll" ma:showField="CatchAllData" ma:web="de16acd7-ff20-4325-8e03-4fc85fdd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60eec94-9ea5-4a7b-9f6d-cccf30bfb5dc}" ma:internalName="TaxCatchAllLabel" ma:readOnly="true" ma:showField="CatchAllDataLabel" ma:web="de16acd7-ff20-4325-8e03-4fc85fddf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FC71D-2648-48B3-956C-E685E7D3990F}"/>
</file>

<file path=customXml/itemProps2.xml><?xml version="1.0" encoding="utf-8"?>
<ds:datastoreItem xmlns:ds="http://schemas.openxmlformats.org/officeDocument/2006/customXml" ds:itemID="{A15899B5-B513-47DA-ACE1-59104EFDDE15}"/>
</file>

<file path=customXml/itemProps3.xml><?xml version="1.0" encoding="utf-8"?>
<ds:datastoreItem xmlns:ds="http://schemas.openxmlformats.org/officeDocument/2006/customXml" ds:itemID="{68436FF4-3145-4DFB-A9EB-ED8601DEC703}"/>
</file>

<file path=customXml/itemProps4.xml><?xml version="1.0" encoding="utf-8"?>
<ds:datastoreItem xmlns:ds="http://schemas.openxmlformats.org/officeDocument/2006/customXml" ds:itemID="{F2722754-65E2-40BE-9B60-6BECEABC7E92}"/>
</file>

<file path=customXml/itemProps5.xml><?xml version="1.0" encoding="utf-8"?>
<ds:datastoreItem xmlns:ds="http://schemas.openxmlformats.org/officeDocument/2006/customXml" ds:itemID="{8B4722A5-E0F6-4EA3-97E2-2B07A703C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Estructura proyecto</vt:lpstr>
      <vt:lpstr>Plan de Adquisiciones</vt:lpstr>
      <vt:lpstr>Detalle Plan de Adquisiciones</vt:lpstr>
      <vt:lpstr>Listas_Opciones_de_Referencia</vt:lpstr>
      <vt:lpstr>'Detalle Plan de Adquisiciones'!Área_de_impresión</vt:lpstr>
      <vt:lpstr>Listas_Opciones_de_Referencia!Área_de_impresión</vt:lpstr>
      <vt:lpstr>'Plan de Adquisiciones'!Área_de_impresión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1 Invias Plan de Adquisiciones +BID</dc:title>
  <dc:creator>wb323203</dc:creator>
  <cp:lastModifiedBy>Jaime</cp:lastModifiedBy>
  <cp:lastPrinted>2011-11-29T17:59:27Z</cp:lastPrinted>
  <dcterms:created xsi:type="dcterms:W3CDTF">2008-08-01T19:30:21Z</dcterms:created>
  <dcterms:modified xsi:type="dcterms:W3CDTF">2012-01-24T11:54:24Z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0x01010046CF21643EE8D14686A648AA6DAD089200248605FE220E3E4E9A057E078EFEC6A5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11;#Procurement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11;#Procurement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12;#Goods and Services|5bfebf1b-9f1f-4411-b1dd-4c19b807b799</vt:lpwstr>
  </property>
  <property fmtid="{D5CDD505-2E9C-101B-9397-08002B2CF9AE}" pid="16" name="Sub-Sector">
    <vt:lpwstr/>
  </property>
</Properties>
</file>