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65416" windowWidth="18990" windowHeight="6270" tabRatio="926" activeTab="0"/>
  </bookViews>
  <sheets>
    <sheet name="GENERAL PAC OTROS SERVICIOS" sheetId="20" r:id="rId1"/>
    <sheet name="CONALEP BIENES" sheetId="4" r:id="rId2"/>
    <sheet name="CONALEP CONSULTORIAS" sheetId="5" r:id="rId3"/>
    <sheet name="CONOCER BIENES" sheetId="11" r:id="rId4"/>
    <sheet name="CONOCER CONSULTORIAS" sheetId="10" r:id="rId5"/>
    <sheet name="DGCFT BIENES" sheetId="9" r:id="rId6"/>
    <sheet name="DGECYTM BIENES" sheetId="7" r:id="rId7"/>
    <sheet name="DGECYTM OTROS SERVICIOS" sheetId="21" r:id="rId8"/>
    <sheet name="DGESU BIENES" sheetId="14" r:id="rId9"/>
    <sheet name="DGESU CONSULTORIAS" sheetId="13" r:id="rId10"/>
    <sheet name="DGETA BIENES" sheetId="19" r:id="rId11"/>
    <sheet name="DGETA CONSULTORIAS" sheetId="18" r:id="rId12"/>
    <sheet name="DGETI BIENES" sheetId="17" r:id="rId13"/>
    <sheet name="DGETI OTROS SERVICIOS" sheetId="22" r:id="rId14"/>
    <sheet name="UCAP BIENES" sheetId="16" r:id="rId15"/>
    <sheet name="UCAP CONSULTORIAS" sheetId="15" r:id="rId16"/>
  </sheets>
  <externalReferences>
    <externalReference r:id="rId19"/>
    <externalReference r:id="rId20"/>
  </externalReferences>
  <definedNames>
    <definedName name="_xlnm.Print_Area" localSheetId="1">'CONALEP BIENES'!$A$1:$Z$55</definedName>
    <definedName name="_xlnm.Print_Area" localSheetId="2">'CONALEP CONSULTORIAS'!$A$1:$AF$105</definedName>
    <definedName name="_xlnm.Print_Area" localSheetId="3">'CONOCER BIENES'!$A$1:$Z$35</definedName>
    <definedName name="_xlnm.Print_Area" localSheetId="4">'CONOCER CONSULTORIAS'!$B$1:$AF$105</definedName>
    <definedName name="_xlnm.Print_Area" localSheetId="8">'DGESU BIENES'!$A$1:$Y$62</definedName>
    <definedName name="_xlnm.Print_Area" localSheetId="9">'DGESU CONSULTORIAS'!$A$1:$AE$57</definedName>
    <definedName name="_xlnm.Print_Area" localSheetId="10">'DGETA BIENES'!$A$1:$Y$51</definedName>
    <definedName name="_xlnm.Print_Area" localSheetId="11">'DGETA CONSULTORIAS'!$A$1:$AE$48</definedName>
    <definedName name="_xlnm.Print_Area" localSheetId="12">'DGETI BIENES'!$A$1:$Y$138</definedName>
    <definedName name="_xlnm.Print_Area" localSheetId="14">'UCAP BIENES'!$A$1:$Z$49</definedName>
    <definedName name="_xlnm.Print_Area" localSheetId="15">'UCAP CONSULTORIAS'!$A$1:$AF$49</definedName>
    <definedName name="_xlnm.Print_Titles" localSheetId="1">'CONALEP BIENES'!$1:$8</definedName>
    <definedName name="_xlnm.Print_Titles" localSheetId="2">'CONALEP CONSULTORIAS'!$1:$11</definedName>
    <definedName name="_xlnm.Print_Titles" localSheetId="4">'CONOCER CONSULTORIAS'!$1:$11</definedName>
    <definedName name="_xlnm.Print_Titles" localSheetId="5">'DGCFT BIENES'!$1:$10</definedName>
    <definedName name="_xlnm.Print_Titles" localSheetId="11">'DGETA CONSULTORIAS'!$1:$9</definedName>
    <definedName name="_xlnm.Print_Titles" localSheetId="12">'DGETI BIENES'!$1:$8</definedName>
  </definedNames>
  <calcPr fullCalcOnLoad="1"/>
</workbook>
</file>

<file path=xl/comments6.xml><?xml version="1.0" encoding="utf-8"?>
<comments xmlns="http://schemas.openxmlformats.org/spreadsheetml/2006/main">
  <authors>
    <author>Roberto Flores</author>
  </authors>
  <commentList>
    <comment ref="X73" authorId="0">
      <text>
        <r>
          <rPr>
            <b/>
            <sz val="8"/>
            <rFont val="Tahoma"/>
            <family val="2"/>
          </rPr>
          <t>Roberto Flores:</t>
        </r>
        <r>
          <rPr>
            <sz val="8"/>
            <rFont val="Tahoma"/>
            <family val="2"/>
          </rPr>
          <t xml:space="preserve">
EN EL POA TODOS LOS ESTOS GASTOS ESTÁN CARGADOS EN APORTE LOCAL POR FAVOR CORREGIR.</t>
        </r>
      </text>
    </comment>
    <comment ref="X75" authorId="0">
      <text>
        <r>
          <rPr>
            <b/>
            <sz val="8"/>
            <rFont val="Tahoma"/>
            <family val="2"/>
          </rPr>
          <t>Roberto Flores:</t>
        </r>
        <r>
          <rPr>
            <sz val="8"/>
            <rFont val="Tahoma"/>
            <family val="2"/>
          </rPr>
          <t xml:space="preserve">
EN EL POA TODOS LOS ESTOS GASTOS ESTÁN CARGADOS EN APORTE LOCAL POR FAVOR CORREGIR.</t>
        </r>
      </text>
    </comment>
    <comment ref="X77" authorId="0">
      <text>
        <r>
          <rPr>
            <b/>
            <sz val="8"/>
            <rFont val="Tahoma"/>
            <family val="2"/>
          </rPr>
          <t>Roberto Flores:</t>
        </r>
        <r>
          <rPr>
            <sz val="8"/>
            <rFont val="Tahoma"/>
            <family val="2"/>
          </rPr>
          <t xml:space="preserve">
EN EL POA TODOS LOS ESTOS GASTOS ESTÁN CARGADOS EN APORTE LOCAL POR FAVOR CORREGIR.</t>
        </r>
      </text>
    </comment>
    <comment ref="X79" authorId="0">
      <text>
        <r>
          <rPr>
            <b/>
            <sz val="8"/>
            <rFont val="Tahoma"/>
            <family val="2"/>
          </rPr>
          <t>Roberto Flores:</t>
        </r>
        <r>
          <rPr>
            <sz val="8"/>
            <rFont val="Tahoma"/>
            <family val="2"/>
          </rPr>
          <t xml:space="preserve">
EN EL POA TODOS LOS ESTOS GASTOS ESTÁN CARGADOS EN APORTE LOCAL POR FAVOR CORREGIR.</t>
        </r>
      </text>
    </comment>
    <comment ref="X81" authorId="0">
      <text>
        <r>
          <rPr>
            <b/>
            <sz val="8"/>
            <rFont val="Tahoma"/>
            <family val="2"/>
          </rPr>
          <t>Roberto Flores:</t>
        </r>
        <r>
          <rPr>
            <sz val="8"/>
            <rFont val="Tahoma"/>
            <family val="2"/>
          </rPr>
          <t xml:space="preserve">
EN EL POA TODOS LOS ESTOS GASTOS ESTÁN CARGADOS EN APORTE LOCAL POR FAVOR CORREGIR.</t>
        </r>
      </text>
    </comment>
    <comment ref="X83" authorId="0">
      <text>
        <r>
          <rPr>
            <b/>
            <sz val="8"/>
            <rFont val="Tahoma"/>
            <family val="2"/>
          </rPr>
          <t>Roberto Flores:</t>
        </r>
        <r>
          <rPr>
            <sz val="8"/>
            <rFont val="Tahoma"/>
            <family val="2"/>
          </rPr>
          <t xml:space="preserve">
EN EL POA TODOS LOS ESTOS GASTOS ESTÁN CARGADOS EN APORTE LOCAL POR FAVOR CORREGIR.</t>
        </r>
      </text>
    </comment>
  </commentList>
</comments>
</file>

<file path=xl/sharedStrings.xml><?xml version="1.0" encoding="utf-8"?>
<sst xmlns="http://schemas.openxmlformats.org/spreadsheetml/2006/main" count="3134" uniqueCount="766">
  <si>
    <t>Actualización de documentos curriculares correspondientes a la materia de Física</t>
  </si>
  <si>
    <t>Actualización de documentos curriculares correspondientes a la materia de Biología</t>
  </si>
  <si>
    <t>Actualización de documentos curriculares correspondientes a la carrera de Profesional Técnico-Bachiller Químico Industrial</t>
  </si>
  <si>
    <t>Actualización de documentos curriculares correspondientes a la carrera de Profesional Técnico-Bachiller en Plásticos</t>
  </si>
  <si>
    <t>Actualización de documentos curriculares correspondientes a la carrera de Profesional Técnico-Bachiller en Industria del Vestido</t>
  </si>
  <si>
    <t>Actualización de documentos curriculares correspondientes a la carrera de Profesional Técnico-Bachiller en Control de Calidad</t>
  </si>
  <si>
    <t>Diagnóstico de la pertinencia de las carreras que oferta el Colegio con el sector productivo en la región Centro</t>
  </si>
  <si>
    <t>Diagnóstico de la pertinencia de las carreras que oferta el Colegio con el sector productivo en la región Sur</t>
  </si>
  <si>
    <t>Diseño de un sistema informático para validar equivalencias de la oferta educativa del Colegio</t>
  </si>
  <si>
    <t>Revisar y corregir en su gramática y redacción 30 programas de estudio</t>
  </si>
  <si>
    <t>Diseño del modelo de incubación de empresas del Conalep</t>
  </si>
  <si>
    <t>Diseño y aplicación metodológica para la revisión y actualización de documentos curriculares para nuevas opciones de formación en las áreas de procesos de producción y transformación física</t>
  </si>
  <si>
    <t>Diseño y aplicación metodológica para la revisión y actualización de documentos curriculares para nuevas opciones de formación en las áreas de electrónica y telecomunicaciones</t>
  </si>
  <si>
    <t>Habilitación y capacitación de personal administrativo y prestadores de servicios profesionales para la evaluación de las competencias.</t>
  </si>
  <si>
    <t>30-04-2008</t>
  </si>
  <si>
    <t>Diseño y elaboración de módulos virtuales del segundo semestre de la carrera de Administración para la modalidad a distancia</t>
  </si>
  <si>
    <t>Diseño y elaboración de módulos virtuales del segundo semestre de la carrera de Asistente Directivo para la modalidad a distancia</t>
  </si>
  <si>
    <t>Diseño y elaboración de módulos virtuales del segundo semestre de la carrera de Contaduría para la modalidad a distancia</t>
  </si>
  <si>
    <t>Consultoría para diseñar y desarrollar una herramienta tecnológica que apoye la formación y evaluación de docentes y personal administrativo académico a través de entornos virtuales de aprendizaje.</t>
  </si>
  <si>
    <t>Diseñar, desarrollar e impartir contenidos que permitan fortalecer las competencias para facilitar los módulos del primer semestre</t>
  </si>
  <si>
    <t>Realizar la evaluación de impacto de la formación a docentes del Sistema Conalep</t>
  </si>
  <si>
    <t>Administrar cursos en línea dirigidos a docentes y/o personal administrativo-académico del sistema Conalep</t>
  </si>
  <si>
    <t>Definir e integrar las listas de equipamiento de las carreras de las áreas: salud, administración, turismo e informática</t>
  </si>
  <si>
    <t>Definir e integrar las listas de equipamiento de las carreras de las áreas: automotriz, electrónica, telecomunicaciones e instalación y mantenimiento</t>
  </si>
  <si>
    <t>Definir e integrar las listas de equipamiento de las carreras de las áreas: procesos de producción y transformación</t>
  </si>
  <si>
    <t>Sensibilizar a personal directivo del sistema conalep con respecto a la implantación del modelo académico reorientado</t>
  </si>
  <si>
    <t>Realizar el diseño instruccional de cursos del programa de formación a docentes y personal administrativo académico</t>
  </si>
  <si>
    <t>Categorías):  (BIENES Y GASTOS DE ADMON.) No Consultorías.</t>
  </si>
  <si>
    <t>PROGRAMA MULTIFASE DE FORMACIÓN DE RECURSOS HUMANOS BASADA EN COMPETENCIAS, FASE I. PRÉSTAMO NO. 1579/OC-ME</t>
  </si>
  <si>
    <t>30-06-08</t>
  </si>
  <si>
    <t>Elaborar el Perfil de Egreso, Mapa Curricular  y Programas de Estudio de segundo, tercero y cuarto semestre de la carrera de P.T en: Conservación del Medio Ambiente</t>
  </si>
  <si>
    <t>2 Consultores para el diseño instruccional de los módulos a impartir en la modalidad a distancia, del primer semestre.</t>
  </si>
  <si>
    <t>Una vez que el CONALEP disponga de la autorizacion de Plurianualidad Presupuestal, se podrá incluir en el mismo proceso de LPI, la compra de 160 Laboratorios adicionales para 2009</t>
  </si>
  <si>
    <t xml:space="preserve"> PROGRAMA MULTIFASE DE FORMACIÓN DE RECURSOS HUMANOS BASADA EN COMPETENCIAS, FASE I. PRÉSTAMO NO. 1579/OC-ME -</t>
  </si>
  <si>
    <t>PLAN DE CONTRATACIONES ESPECIFICO (PAC) (01-12/08)</t>
  </si>
  <si>
    <t>CONSEJO NACIONAL DE NORMALIZACIÓN Y CERTIFICACIÓN  DE COMPETENCIAS LABORALES</t>
  </si>
  <si>
    <t xml:space="preserve">  (BIENESY GASTOS DE ADMON.) No Consultorías.</t>
  </si>
  <si>
    <t>REVISIÓN</t>
  </si>
  <si>
    <t xml:space="preserve">      MXC$</t>
  </si>
  <si>
    <t xml:space="preserve">                      US$</t>
  </si>
  <si>
    <t xml:space="preserve">EX ANTE       </t>
  </si>
  <si>
    <t>L9T/E009</t>
  </si>
  <si>
    <t>Consejo Nacional de Normalización y Certificación de Competencias Laborales</t>
  </si>
  <si>
    <t xml:space="preserve"> PRÉSTAMO NO. 1579/OC-ME - PROGRAMA MULTIFASE DE FORMACIÓN DE RECURSOS HUMANOS BASADA EN COMPETENCIAS</t>
  </si>
  <si>
    <t xml:space="preserve"> PLAN DE CONTRATACIONES ESPECÍFICO (PAC) 01- 12 /08</t>
  </si>
  <si>
    <t xml:space="preserve"> DESCRIPCION DE LOS SERVICIOS  (CONSULTORIAS)</t>
  </si>
  <si>
    <t xml:space="preserve"> METODO DE SELECCIÓN</t>
  </si>
  <si>
    <t xml:space="preserve"> Aprobación PP BID</t>
  </si>
  <si>
    <t xml:space="preserve"> ETAPA: EVALUACION TECNICA</t>
  </si>
  <si>
    <t>(13) ETAPA: EVALUACION FINANCIERA</t>
  </si>
  <si>
    <t xml:space="preserve"> ETAPA: FIRMA CONTRATO - Registro BID</t>
  </si>
  <si>
    <t xml:space="preserve">  Monto Estimado MXC$</t>
  </si>
  <si>
    <t xml:space="preserve"> Nombre del Consultor Contratado</t>
  </si>
  <si>
    <t xml:space="preserve"> Tipo de financiamiento</t>
  </si>
  <si>
    <t>EX ANTE</t>
  </si>
  <si>
    <t>Revisión de E. Sectorial BID sin CO Adquisiciones</t>
  </si>
  <si>
    <t xml:space="preserve">Proporcionar asistencia técnica en materia de formación de personal que desarrolle programas de capacitación basados en NTCL elaboradas y/o revisadas; instructores y/o facilitadores bajo el enfoque de C.L. ; evaluadores, verificadores internos, verificadores externos. </t>
  </si>
  <si>
    <t>15 02 08</t>
  </si>
  <si>
    <t>01 03 08</t>
  </si>
  <si>
    <t>1.6.2</t>
  </si>
  <si>
    <t xml:space="preserve">Supervisión de Organismos Certificadores para los sectores estratégicos BID. </t>
  </si>
  <si>
    <t>Continuidad</t>
  </si>
  <si>
    <t>01 01 08</t>
  </si>
  <si>
    <t>Supervisión de Organismos Certificadores para los sectores estratégicos BID.</t>
  </si>
  <si>
    <t>Elab. de planes estratégicos/Proyecto Sectorial Turismo</t>
  </si>
  <si>
    <t>15 01 08</t>
  </si>
  <si>
    <r>
      <t>Continuidad a lo contratado en el ejercicio 2007.</t>
    </r>
    <r>
      <rPr>
        <sz val="10"/>
        <rFont val="Arial"/>
        <family val="2"/>
      </rPr>
      <t>NO OBJECIÓN  CME-144/2008</t>
    </r>
  </si>
  <si>
    <t>Elab. de planes estratégicos/Proyecto Sectorial de Comercio</t>
  </si>
  <si>
    <t xml:space="preserve">Elab. de planes estratégicos/Sector de la Industria  Electrónica </t>
  </si>
  <si>
    <r>
      <t xml:space="preserve">Continuidad a lo contratado en el ejercicio 2007. </t>
    </r>
    <r>
      <rPr>
        <sz val="10"/>
        <rFont val="Arial"/>
        <family val="2"/>
      </rPr>
      <t>NO OBJECIÓN  CME-144/2008</t>
    </r>
  </si>
  <si>
    <t>Elab. de planes estratégicos/ Seguridad Privada y Óptica</t>
  </si>
  <si>
    <t>Elab. de planes estratégicos/Sectores Automotriz y Autopartes</t>
  </si>
  <si>
    <t>Elab. de planes estratégicos/Proyecto Sectorial de Construcción y Vivienda</t>
  </si>
  <si>
    <t>Elab. de planes estratégicos/Sector de Fabricación, Distribución y Servicio de Aparatos Electrodomésticos</t>
  </si>
  <si>
    <t>Elab. de planes estratégicos/Sector de Tecnologías de la Información</t>
  </si>
  <si>
    <t>Elab. de planes estratégicos/ Industria Azucarera</t>
  </si>
  <si>
    <r>
      <t>(25)</t>
    </r>
    <r>
      <rPr>
        <sz val="10"/>
        <rFont val="Arial"/>
        <family val="2"/>
      </rPr>
      <t xml:space="preserve"> </t>
    </r>
    <r>
      <rPr>
        <b/>
        <sz val="10"/>
        <rFont val="Arial"/>
        <family val="2"/>
      </rPr>
      <t>METODOLOGIA DE SELECCIÓN</t>
    </r>
  </si>
  <si>
    <t>PRÉSTAMO No. 1579/OC-ME PROGRAMA MULTIFASE DE FORMACIÓN DE RECURSOS HUMANOS BASADA EN COMPETENCIAS</t>
  </si>
  <si>
    <r>
      <t>PLAN DE CONTRATACIONES ESPECÍFICO (PAC) 01/12-2008</t>
    </r>
  </si>
  <si>
    <t>DIRECCIÓN GENERAL DE CENTROS DE FORMACIÓN PARA EL TRABAJO</t>
  </si>
  <si>
    <t>Categoría(s):  BIENES/OBRA CIVIL/ SERVICIOS    (no de consultoría)</t>
  </si>
  <si>
    <t>PROGRAMA DE CONTRATACIONES (FECHAS ESTIMADAS/REALES)</t>
  </si>
  <si>
    <t>Etapa Bases</t>
  </si>
  <si>
    <r>
      <t xml:space="preserve">TIPO DE CAMBIO. </t>
    </r>
    <r>
      <rPr>
        <sz val="10"/>
        <rFont val="Arial"/>
        <family val="2"/>
      </rPr>
      <t xml:space="preserve"> </t>
    </r>
    <r>
      <rPr>
        <b/>
        <sz val="10"/>
        <rFont val="Arial"/>
        <family val="2"/>
      </rPr>
      <t xml:space="preserve">$11.20   </t>
    </r>
  </si>
  <si>
    <t>Tipo de Financiamiento</t>
  </si>
  <si>
    <t xml:space="preserve">Subcomponente </t>
  </si>
  <si>
    <t xml:space="preserve">Método de compra    </t>
  </si>
  <si>
    <t>REVISIÓN Ex Ante/ Ex Post</t>
  </si>
  <si>
    <t>Clave Institucional</t>
  </si>
  <si>
    <t xml:space="preserve">Finalización de Preparación de Bases    </t>
  </si>
  <si>
    <t xml:space="preserve">Envío para N.O.BID    </t>
  </si>
  <si>
    <t xml:space="preserve">Recibo No objeción BID  </t>
  </si>
  <si>
    <t xml:space="preserve">Publicación de Bases (COMPRANET)          </t>
  </si>
  <si>
    <t xml:space="preserve">Recepción/ Apertura de Ofertas     </t>
  </si>
  <si>
    <t xml:space="preserve">Informe de Evaluación Dictamen    </t>
  </si>
  <si>
    <t xml:space="preserve">No objeción Adjudicación BID          </t>
  </si>
  <si>
    <t xml:space="preserve">Firma de Contrato  </t>
  </si>
  <si>
    <t xml:space="preserve">Nombre Proveedor Adjudicado </t>
  </si>
  <si>
    <t xml:space="preserve">Contrato </t>
  </si>
  <si>
    <t xml:space="preserve">MXC$                </t>
  </si>
  <si>
    <t xml:space="preserve">US$               </t>
  </si>
  <si>
    <t xml:space="preserve">MXC$  </t>
  </si>
  <si>
    <t xml:space="preserve">Financiable </t>
  </si>
  <si>
    <t xml:space="preserve">Total </t>
  </si>
  <si>
    <t xml:space="preserve">1. Adquisición de equipo para la especialidad de Administracion de microempresas: calculadora de escritorio con impresora (90); cañón electrónico (18); computadora personal tipo B (180); impresora de 35 PPM (36) </t>
  </si>
  <si>
    <t>LPI 2</t>
  </si>
  <si>
    <t>613 E009</t>
  </si>
  <si>
    <t>May</t>
  </si>
  <si>
    <t>Jun</t>
  </si>
  <si>
    <t>Jul</t>
  </si>
  <si>
    <t>Ago</t>
  </si>
  <si>
    <t>Sep</t>
  </si>
  <si>
    <t>3.5.1.</t>
  </si>
  <si>
    <t>Real</t>
  </si>
  <si>
    <t>2. Adquisición de equipo para la especialidad de Agencia de viajes, grupos y convenciones: computadora personal tipo B (3)</t>
  </si>
  <si>
    <t>LPI 1</t>
  </si>
  <si>
    <t xml:space="preserve">3. Adquisición de equipo para la especialidad de Alimentos y bebidas: carro de servicio con calentón en acero inoxidable (7); estufón doble lamina negra dos juegos de quemadores (7); paquete de loza y cristalería (7); paquete de utensilios para servicio de cocina (7); refrigerador dúplex vertical, con puertas de cristal (7) </t>
  </si>
  <si>
    <t xml:space="preserve">4. Adquisición de equipo para la especialidad de Contabilidad asistida por computadora: computadora personal tipo B (230); impresora de 35 PPM (20) </t>
  </si>
  <si>
    <t>5 adquisición de equipo para la especialidad de Dibujo asistido por computadora: computadora personal tipo b (110); plotter 24" tipo piso (29); scanner de cama plana (29)</t>
  </si>
  <si>
    <t>6. Adquisición de equipo para la especialidad de División cuartos ama de llaves: carro para servicio de limpieza (3)</t>
  </si>
  <si>
    <t xml:space="preserve">7. Adquisición de equipo para la especialidad de División cuartos recepción: computadora personal tipo b (7) </t>
  </si>
  <si>
    <t>8. Adquisición de equipo para la especialidad de Mantenimiento a vehículos de rango medio y servicio pesado: equipo para lavar a presión (3); scanner (3)</t>
  </si>
  <si>
    <t xml:space="preserve">9. Adquisición de equipo para la especialidad  de pMantenimiento industrial: paquete de medición para mantenimiento industrial (10) </t>
  </si>
  <si>
    <t xml:space="preserve">10. Adquisición de equipo para la especialidad  deMaquinas herramienta: paquete de herramientas de corte (28) </t>
  </si>
  <si>
    <t xml:space="preserve">11. Adquisición de equipo para la especialidad  de Operación de microcomputadoras: computadora personal tipo B (350); fuente de poder ininterrumpible (200); impresora a color tipo "C" (40); impresora de 35 PPM (20) </t>
  </si>
  <si>
    <t>LPI 1 Y 2</t>
  </si>
  <si>
    <t xml:space="preserve">12. Adquisición de equipo para la especialidad  de Reparación y servicio a motores de gasolina: lámpara estroboscopica (25); scanner (25)  </t>
  </si>
  <si>
    <t>13. Adquicisión de software Creative Suite 3 Web Premium, para subir videos de formación para el trabajo a la WEB, con cinco licencias</t>
  </si>
  <si>
    <t>TOTAL BIENES 2008</t>
  </si>
  <si>
    <r>
      <t xml:space="preserve">MATERIAL DIDÁCTICO Y PROMOCIONAL  </t>
    </r>
  </si>
  <si>
    <t>1.- Reproducción de 3365 ejemplares de Paquetes Didácticos con 4 elementos cada uno (programa de estudio, guía pedagógica, guía de aprendizaje y evaluación diagnóstica): Especialidad Mantenimiento Industrial: 1. Mantenimiento a Reductores de Velocidad (84), 2. Mantenimiento a Compresores (84), Especialidad Confección Industrial de Ropa: 3. Alta Costura (398), 4. Transformación de Plantillas y Preformado de Prendas (398), 5. Confección de Prendas para Dama y Niña (398), 6. Confección de Prendas para Caballero y Niño (398), Especialidad Autotransporte: 7. Operación de Montacargas (65), 8. Programación y Control del Traslado de la Carga (65), Especialidad Microempresas: 9. Servicio de Atención Telefónica y Telemercadeo (253), Especialidad Máquinas-Herramienta: 10. Maquinado de Piezas por Torneado y Taladrado (190), 11. Maquinado de Piezas por Fresado y Cepillado (190), 12. Maquinado de Piezas por Rectificado (190), Especialidad: Formación Directiva: 13. Elaboración de Planes Estratégicos (652).</t>
  </si>
  <si>
    <t>3.6.2</t>
  </si>
  <si>
    <r>
      <t>TOTAL MATERIAL DIDÁCTICO Y PROMOCIONAL 2008</t>
    </r>
  </si>
  <si>
    <t>SERVICIOS DE TRANSPORTACIÓN AÉREA Y HOSPEDAJE Y ALIMENTACIÓN</t>
  </si>
  <si>
    <t xml:space="preserve">1.Seminario-Taller Inducción al Modelo Educativo Basado en Competencias </t>
  </si>
  <si>
    <t>LPN 2</t>
  </si>
  <si>
    <t>3.1.2</t>
  </si>
  <si>
    <t>Este proceso esta siendo realizado con procedimientos licitacion de normas nacionales, Por tanto, se hace necesario solicitar una dispensa al CAP del BID, previa coordinacion con SFP</t>
  </si>
  <si>
    <t xml:space="preserve">2. Seminario-Taller  Inducción al Modelo Educativo Basado en Competencias </t>
  </si>
  <si>
    <t>3. Seminario-Taller   Metodología para la elaboración de paquetería didáctica en EBC</t>
  </si>
  <si>
    <t>4. Seminario-Taller Diseño de Cursos de Capacitación</t>
  </si>
  <si>
    <t>3.2.2</t>
  </si>
  <si>
    <t>614 E009</t>
  </si>
  <si>
    <t>TOTAL SERVICIOS DE TRANSPORTACIÓN AÉREA Y HOSPEDAJE Y ALIMENTACIÓN 2008</t>
  </si>
  <si>
    <t>TOTAL BIENES Y SERVICIOS 2008</t>
  </si>
  <si>
    <t>CONSULTORÍAS</t>
  </si>
  <si>
    <t>NOTA: El monto total de consultorías y bienes ($40,274,313), no coincide con el presupuesto autorizado para 2008 ($40,708,813), en virtud de que en el PAC no se están considerando los pasivos de 2007 ($434,500), mismos que se cubrirán con presupuesto 2008.</t>
  </si>
  <si>
    <t>MTRO. BERNARDO CISNEROS BUENFIL</t>
  </si>
  <si>
    <t>Servicios Consultoría</t>
  </si>
  <si>
    <t>INFORMACIÓN DE AVANCE - FECHAS</t>
  </si>
  <si>
    <t>SUBCOMPONENTE</t>
  </si>
  <si>
    <t>MÉTODO DE SELECCIÓN</t>
  </si>
  <si>
    <t>ETAPA:  PEDIDO DE PROPUESTA (PP)</t>
  </si>
  <si>
    <t>ETAPA: PP ENVIADO A LISTA CORTA</t>
  </si>
  <si>
    <t>ETAPA: EVALUACIÓN TÉCNICA</t>
  </si>
  <si>
    <t>ETAPA: FIRMA CONTRATO - Registro BID</t>
  </si>
  <si>
    <t>Monto Estimado MXC$</t>
  </si>
  <si>
    <t>Monto Estimado  US$ Equiv.</t>
  </si>
  <si>
    <t>Monto Contratado en Mex$</t>
  </si>
  <si>
    <t>Monto Contratado US$ Equiv.</t>
  </si>
  <si>
    <t>Modificaciones Contrato</t>
  </si>
  <si>
    <t>PREPARACIÓN</t>
  </si>
  <si>
    <t>INVITACIÓN</t>
  </si>
  <si>
    <t>PROPUESTA TÉCNICA</t>
  </si>
  <si>
    <t>Categorías:  (BIENES Y GASTOS DE ADMON.) No Consultorías.</t>
  </si>
  <si>
    <t>Equipo de laboratorio, electrónico y especializado</t>
  </si>
  <si>
    <t xml:space="preserve">Ex Ante </t>
  </si>
  <si>
    <t>615-E009</t>
  </si>
  <si>
    <t>615- E009</t>
  </si>
  <si>
    <t>3.1 y 3.2</t>
  </si>
  <si>
    <t>Este monto forma parte de un total de 40 millones de pesos que estará destinado para becas de capacitación y certificación de docentes. El costo promedio es de 10,000 pesos por docente certificado, mismos que se presentarán a desembolso ante el BID, contra evidencia de inscripción (50%), finalización del diplomado (30%) y certificación del docente (20%), con cargo al rubro de capacitación general (3.2.1 POA) en el subcomponente de apoyo técnico. 
El monto final del gasto depende del cumplimiento de los lineamientos por cada docente, y de la disponibilidad de recursos presupuestarios que cada ejecutor técnico pueda destinar a estas becas para el ejercicio 2008.
Cabe señalar, que la formación de los docentes será proporcionada por 47 universidades seleccionadas con base en requisitos técnicos, y que el docente podrá elegir la universidad a la que asistirá, conforme a sus preferencias.</t>
  </si>
  <si>
    <t>1.- Para el 2008 se programa diseñar tres carreras para las Universidades Politécnicas ( Ing. en Energía y Petroquímica, Ing. en Aeronáutica e Ing. en Logística y autotransporte) . La Unidad de medida para esta meta es asignatura en lugar de módulo. Cada carrera contiene 70 módulos.</t>
  </si>
  <si>
    <t>Consultoría externa encargada de diseñar las carreras de Ing. en Energía y Petroquímica, Ing. en Aeronáutica e Ing. en Logística y autotransporte , bajo el modelo en EBC para las Universidades Politécnicas.</t>
  </si>
  <si>
    <t>DIRECCIÓN GENERAL DE EDUCACIÓN TECNOLÓGICA INDUSTRIAL</t>
  </si>
  <si>
    <t>Elaborar el trayecto técnico en Gerontogeriatría.</t>
  </si>
  <si>
    <t>Elaborar el trayecto técnico en Telemática</t>
  </si>
  <si>
    <t>Elaborar el trayecto técnico en Ambientes Controlados.</t>
  </si>
  <si>
    <t>Elaborar el Perfil de Egreso, Mapa curricular y  Programas de Estudio del segundo, tercero y cuarto semestres de la carrera del PT-B en Expresión Gráfica Digital.</t>
  </si>
  <si>
    <t>Elab. De planes estratégicos/ Industria Editorial.</t>
  </si>
  <si>
    <t>14 11 08</t>
  </si>
  <si>
    <t>7 reuniones de docentes (cursos de capacitación a docentes)</t>
  </si>
  <si>
    <t>PROGRAMA MULTIFASE DE FORMACIÓN DE RECURSOS HUMANOS BASADA EN COMPETENCIAS, FASE I. PRÉSTAMO No. 1579/OC-ME</t>
  </si>
  <si>
    <t>PLAN DE CONTRATACIONES ESPECÍFICO (PAC) 01/12-2008</t>
  </si>
  <si>
    <t>DIRECCIÓN GENERAL DE EDUCACIÓN EN CIENCIA Y TECNOLOGÍA DEL MAR</t>
  </si>
  <si>
    <t xml:space="preserve">TIPO DE FINANCIAMIENTO    </t>
  </si>
  <si>
    <t>APORTE LOCAL</t>
  </si>
  <si>
    <t xml:space="preserve"> CONGRESOS Y CONVENCIONES </t>
  </si>
  <si>
    <t>Este proceso esta siendo realizado con procedimientos de licitación de normas nacionales. Por lo tanto, se hace necesario solicitar una dispensa al CAP del BID, previa coordinación con SFP.</t>
  </si>
  <si>
    <t>SUBTOTAL CONGRESOS Y CONVENCIONES</t>
  </si>
  <si>
    <t>M. en C. GILDARDO ROJO SALAZAR</t>
  </si>
  <si>
    <t>DIRECTOR TÉCNICO</t>
  </si>
  <si>
    <t>ETAPA: EVALUACIÓN FINANCIERA</t>
  </si>
  <si>
    <t>PLAN DE CONTRATACIONES ESPECÍFICO (PAC) (01/12 - 08)</t>
  </si>
  <si>
    <t>DIRECCIÓN GENERAL DE EDUCACIÓN SUPERIOR UNIVERSITARIA / COORDINACIÓN DE UNIVERSIDADES POLITÉCNICAS</t>
  </si>
  <si>
    <t>Categorías):  (BIENES Y GASTOS DE ADMÓN..) No Consultorías.</t>
  </si>
  <si>
    <t xml:space="preserve">     MXC$</t>
  </si>
  <si>
    <t xml:space="preserve">   US$</t>
  </si>
  <si>
    <t>Pantallas para Proyector con Base</t>
  </si>
  <si>
    <t>511-E009</t>
  </si>
  <si>
    <t>ABRIL</t>
  </si>
  <si>
    <t>MAYO</t>
  </si>
  <si>
    <t>JUNIO</t>
  </si>
  <si>
    <t>JULIO</t>
  </si>
  <si>
    <t>AGOSTO</t>
  </si>
  <si>
    <t>3.5.2</t>
  </si>
  <si>
    <t>Pantalla de Proyección eléctrica</t>
  </si>
  <si>
    <t>Cámara digital Handy Cam</t>
  </si>
  <si>
    <t>Servidor Dell</t>
  </si>
  <si>
    <t>Discos Duros SCSI</t>
  </si>
  <si>
    <t>GB en RAM</t>
  </si>
  <si>
    <t>Procesador XEON a 32 bits</t>
  </si>
  <si>
    <t>Anaquel para almacén</t>
  </si>
  <si>
    <t>SOFTWARE</t>
  </si>
  <si>
    <t>Red Had Enterprise Editión</t>
  </si>
  <si>
    <t>Page Marker</t>
  </si>
  <si>
    <t>SPSS para Investigación</t>
  </si>
  <si>
    <t>Inspiratión</t>
  </si>
  <si>
    <t>Authorware</t>
  </si>
  <si>
    <t>Flash (Macromedia)</t>
  </si>
  <si>
    <t>Director (Macromedia)</t>
  </si>
  <si>
    <t>TOTAL  SOFTWARE</t>
  </si>
  <si>
    <t>Consumibles de Papelería, Informático y de Computo</t>
  </si>
  <si>
    <t xml:space="preserve">1. Tercer congreso nacional para evaluar al grado de implantación del modelo de educación basada en competencias, con la participación de 150 profesores y funcionarios de 23 universidades politécnicas. </t>
  </si>
  <si>
    <t>MARZO</t>
  </si>
  <si>
    <t>MTRA. SAYONARA VARGAS RODRÍGUEZ</t>
  </si>
  <si>
    <t xml:space="preserve"> PLAN DE CONTRATACIONES ESPECÍFICO (PAC) 01/12-08</t>
  </si>
  <si>
    <t>511 DIRECCIÓN GENERAL DE EDUCACIÓN SUPERIOR UNIVERSITARIA / COORDINACIÓN DE UNIVERSIDADES POLITÉCNICAS</t>
  </si>
  <si>
    <t>REVISIÓN BID           EX ANTE / EX POST</t>
  </si>
  <si>
    <t>DESCRIPCIÓN DE LOS SERVICIOS  (CONSULTORÍAS)</t>
  </si>
  <si>
    <t xml:space="preserve"> ETAPA: EVALUACIÓN FINANCIERA</t>
  </si>
  <si>
    <t>Mzo 08</t>
  </si>
  <si>
    <t>Mayo 08</t>
  </si>
  <si>
    <t>2. Asesoría técnica para la implementación, facilitación, gestión y administración del diplomado en línea para las Universidades Politécnicas y Tecnológicas que participan en el programa. Grupo 1 al 4</t>
  </si>
  <si>
    <t>3.1.1</t>
  </si>
  <si>
    <t>Revisión de E. Sectorial sin CO Adquisiciones</t>
  </si>
  <si>
    <t>3. Asesoría técnica para la implementación, facilitación y evaluación formativa y sumativa del diplomado en línea para las Universidades Politécnicas y Tecnológicas que participan en el programa. Grupo 5 al 8</t>
  </si>
  <si>
    <t>4. Asesoría técnica para la implementación, facilitación y evaluación formativa y sumativa del diplomado en línea para las Universidades Politécnicas y Tecnológicas que participan en el programa. Grupo 9 al 12</t>
  </si>
  <si>
    <t>Adquisición de 1,800 materiales didácticos de apoyo al proceso enseñanza-aprendizaje  de los módulos  de las carreras de la Oferta Educativa del Colegio</t>
  </si>
  <si>
    <t>Adquisición de 497 materiales didácticos de apoyo al proceso enseñanza-aprendizaje  de los módulos  de las carreras de la Oferta Educativa del Colegio</t>
  </si>
  <si>
    <t>TRANSF. DGETI</t>
  </si>
  <si>
    <t>Sesión de Integración y Alineación de la Operación a la Visión Estratégica 2009-2012</t>
  </si>
  <si>
    <t>Desarrollo del Estudio "Generación de Inteligencia de Mercado en cuanto a Estándares y Certificación de Competencias Laborales en Sectores Económicos Clave"</t>
  </si>
  <si>
    <t>09 10 08</t>
  </si>
  <si>
    <t>13 10 08</t>
  </si>
  <si>
    <t>12 12 08</t>
  </si>
  <si>
    <t>15 12 08</t>
  </si>
  <si>
    <t>16 12 08</t>
  </si>
  <si>
    <t>17 12 08</t>
  </si>
  <si>
    <t>El proceso de adjudicación se llevará a cabo en el 2008. Sin embargo, la contratación se realizará en 2009, por lo que no se destinan recursos de 2008 para esta firma</t>
  </si>
  <si>
    <t>5. Realizar el Congreso Nacional de Educación en Línea en el que se capacitará personal directivo, docente y técnico en ofimática e inglés, para promover la formación para el trabajo bajo nuevos conceptos de empleabilidad a través del uso de las tecnologías de la información y la comunicación.</t>
  </si>
  <si>
    <t>6. Seminario-Taller de Habilidades Directivas Estrategicas</t>
  </si>
  <si>
    <t>7.Seminario-Taller de Habilidades directivas estrategicas</t>
  </si>
  <si>
    <t>8.Seminario-Taller de Habilidades Directivas Estrategicas</t>
  </si>
  <si>
    <t>9. Seminario-Taller de validación de paquetería didáctica de la especialidad de Autotransporte</t>
  </si>
  <si>
    <t>10. Seminario-Taller de validación de paquetería didáctica de la especialidad de Mantenimiento Industrial</t>
  </si>
  <si>
    <t>11. Seminario-Taller de validación de paquetería didáctica de la especialidad de Confección Industrial de Ropa</t>
  </si>
  <si>
    <t>12.Seminario-Taller de validación de paquetería didáctica de la especialidad de Administración de Microempresas</t>
  </si>
  <si>
    <t>13. Seminario-Taller de validación de paquetería didáctica especialidad  de Máquinas-Herramienta</t>
  </si>
  <si>
    <t>14. Visita de Asistencia técnica (seguimiento, supervisión y evaluación de la operación).  A 3 planteles que se hayan visto beneficiados con equipamiento complementario, paquetería didáctica y capacitación dentro del programa</t>
  </si>
  <si>
    <t>15. Visita de Asistencia técnica (seguimiento, supervisión y evaluación de la operación).  A 3 planteles que se hayan visto beneficiados con equipamiento complementario, paquetería didáctica y capacitación dentro del programa</t>
  </si>
  <si>
    <t>16. Visita de Asistencia técnica (seguimiento, supervisión y evaluación de la operación).  A 3 planteles que se hayan visto beneficiados con equipamiento complementario, paquetería didáctica y capacitación dentro del programa</t>
  </si>
  <si>
    <t>17. Visita de Asistencia técnica (seguimiento, supervisión y evaluación de la operación).  A 3 planteles que se hayan visto beneficiados con equipamiento complementario, paquetería didáctica y capacitación dentro del programa</t>
  </si>
  <si>
    <t>18. Visita de Asistencia técnica (seguimiento, supervisión y evaluación de la operación). A 3 planteles que se hayan visto beneficiados con equipamiento complementario, paquetería didáctica y capacitación dentro del programa.</t>
  </si>
  <si>
    <t>19. Visita de Asistencia técnica (seguimiento, supervisión y evaluación de la operación).  A 3 planteles que se hayan visto beneficiados con equipamiento complementario, paquetería didáctica y capacitación dentro del programa</t>
  </si>
  <si>
    <t>Curso: revisión y actualización del componente de formación profesional bajo el enfoque de competencias</t>
  </si>
  <si>
    <t>Curso: Vinculación de contenidos académicos del componente de formación profesional con Normas Técnicas de Competencia Laboral</t>
  </si>
  <si>
    <t>Mantenimiento del Sistema Operativo del CONTPAQ</t>
  </si>
  <si>
    <t>5. Asesoría técnica para la implementación, facilitación y evaluación formativa y sumativa del diplomado en línea para las Universidades Politécnicas y Tecnológicas que participan en el programa. Grupo 13 al 16</t>
  </si>
  <si>
    <t>6. Asesoría técnica para administrar el diplomado en línea para el Subsistema de Universidades Politécnicas y Tecnológicas</t>
  </si>
  <si>
    <t>7.- Asesoría técnica para coadyuvar con el Coordinador en la administración del proyecto Proforhcom, la cual comprende la planeación, programación, evaluación y seguimiento de las actividades del mismo.</t>
  </si>
  <si>
    <t xml:space="preserve">Revisión de E. Sectorial sin CO Adquisiciones </t>
  </si>
  <si>
    <t>8.- Asesoría  técnica para apoyar en la contratación de consultorías, adquisición y distribución de bienes de consumo, mobiliario y equipo informático dentro del Programa Multifase de Formación de Recursos Humanos Basada en Competencias.</t>
  </si>
  <si>
    <t>9.- Asesoría técnica para apoyar en la elaboración de estados financieros y demás gestiones financieras y administrativas dentro del Programa Multifase de Formación de Recursos Humanos Basada en Competencias.</t>
  </si>
  <si>
    <t>10.-Asesoría técnica para administrar la pagina Web http://unipol.sep.gob.mxy dar soporte técnico</t>
  </si>
  <si>
    <t>11.- Asesoría técnica para gestionar el registro de las carreras de las Universidades Politécnicas ante la Dirección General de Profesiones.</t>
  </si>
  <si>
    <t>12.- Asesoría técnica para revisar las herramientas disponibles y dar seguimiento a la validación con el sector productivo de las carreras que se imparten en las Universidades Politécnicas y Tecnológicas. Procesos de Producción, Mantenimiento Industrial, Ing. Industrial, Ing. en Tecnologías de la Información e Ing. en Telemática, Ing. Electrónica y Telecomunicaciones, Ing. En Sistemas, Ing. En Tecnologías de la Manufactura, Ing. En Mecatrónica.</t>
  </si>
  <si>
    <t>13.- Asesoría técnica para dar seguimiento a la implantación de la carrera en EBC de Mantto. Industrial en la Universidad Tecnológica de Hermosillo</t>
  </si>
  <si>
    <t>IC-3CVs RECONTRATACIÓN</t>
  </si>
  <si>
    <t>Consultorías para seguimiento al modelo educativo EBC / Revisión de E. Sectorial sin CO Adquisiciones</t>
  </si>
  <si>
    <t>14.- Asesoría técnica para dar seguimiento a la implantación de las carreras en EBC de procesos de producción y Mantto. Industrial en la Universidad Tecnológica de Torreón</t>
  </si>
  <si>
    <t>15.- Asesoría técnica para dar seguimiento a la implantación de la carrera en EBC de procesos de producción en la Universidad Tecnológica de Tabasco</t>
  </si>
  <si>
    <t>16.- Asesoría técnica para dar seguimiento a la implantación de las carreras en EBC de procesos de producción y Mantto. Industrial en la Universidad Tecnológica de Querétaro</t>
  </si>
  <si>
    <r>
      <t>(25)</t>
    </r>
    <r>
      <rPr>
        <sz val="10"/>
        <rFont val="Arial"/>
        <family val="2"/>
      </rPr>
      <t xml:space="preserve"> </t>
    </r>
    <r>
      <rPr>
        <b/>
        <sz val="10"/>
        <rFont val="Arial"/>
        <family val="2"/>
      </rPr>
      <t>METODOLOGÍA DE SELECCIÓN</t>
    </r>
  </si>
  <si>
    <t>COORDINACIÓN DE UNIVERSIDADES POLITÉCNICAS</t>
  </si>
  <si>
    <t xml:space="preserve"> PROGRAMA MULTIFASE DE FORMACIÓN DE RECURSOS HUMANOS BASADA EN COMPETENCIAS, FASE I. PRÉSTAMO No. 1579/OC-ME</t>
  </si>
  <si>
    <t>DIRECCIÓN GENERAL DE EDUCACIÓN TECNOLÓGICA AGROPECUARIA</t>
  </si>
  <si>
    <t>Categorías):  (BIENESY GASTOS DE ADMON.) No Consultorías.</t>
  </si>
  <si>
    <t>3 Plantas polivalentes de productos cárnicos, integrada por: Módulo de cortes diversos; módulo de ahumado de carnes; módulo de preparación de embutidos; y módulo de accesorios y servicios generales para la operación mínima.</t>
  </si>
  <si>
    <t xml:space="preserve">Ex Ante         </t>
  </si>
  <si>
    <t>UR: 610; E009</t>
  </si>
  <si>
    <t>Curso- taller:Desarrollo de apoyos didácticos bajo el enfoque de competencias. Zona norte.</t>
  </si>
  <si>
    <t>Curso- taller: Desarrollo de apoyos didácticos bajo el enfoque de competencias. Zonas centro y sur.</t>
  </si>
  <si>
    <t>Curso- taller: Evaluación de la enseñanza bajo el enfoque de competencias. Zonas norte, centro y sur.</t>
  </si>
  <si>
    <t>UR: 610;E009</t>
  </si>
  <si>
    <t>Curso- taller: Evaluación de la enseñanza bajo el enfoque de NTCL.</t>
  </si>
  <si>
    <t>Curso: desarrollo de competencias docentes en el componente de formación profesional.</t>
  </si>
  <si>
    <t>50 Visitas de seguimiento y evaluación a planteles.</t>
  </si>
  <si>
    <t>1.5.</t>
  </si>
  <si>
    <t>GASTOS MENORES</t>
  </si>
  <si>
    <t>Fletes y maniobras</t>
  </si>
  <si>
    <t>TOTAL GASTOS MENORES</t>
  </si>
  <si>
    <t>PROFR. SAÚL ARELLANO VALADEZ</t>
  </si>
  <si>
    <t>NOMBRE Y FIRMA DEL RESPONSABLE</t>
  </si>
  <si>
    <t>REVISIÓN BIB
EX ANTE / EX POST</t>
  </si>
  <si>
    <t>ETAPA: FIRMA CONTRATO - Registro BIRF</t>
  </si>
  <si>
    <r>
      <t xml:space="preserve">Diseño y construcción del curso en línea denominado </t>
    </r>
    <r>
      <rPr>
        <b/>
        <sz val="10"/>
        <rFont val="Arial"/>
        <family val="2"/>
      </rPr>
      <t>"Diseño y elaboración de materiales didácticos para el desarrollo de competencias profesionales".</t>
    </r>
  </si>
  <si>
    <t>Revisiòn de E. Sectorial BID, sin necesidad CO de adquisiciones</t>
  </si>
  <si>
    <t>Diseño gráfico y desarrollo editorial de materiales didácticos impresos, para apoyar el desarrollo de competencias profesionales.</t>
  </si>
  <si>
    <r>
      <t xml:space="preserve">Diseño y construcción del curso en línea para el desarrollo de  competencias sobre </t>
    </r>
    <r>
      <rPr>
        <b/>
        <sz val="10"/>
        <rFont val="Arial"/>
        <family val="2"/>
      </rPr>
      <t xml:space="preserve"> "Preparación de alimentos".</t>
    </r>
  </si>
  <si>
    <r>
      <t>Diseño y construcción del curso en línea para el desarrollo de competencias sobre</t>
    </r>
    <r>
      <rPr>
        <b/>
        <sz val="10"/>
        <rFont val="Arial"/>
        <family val="2"/>
      </rPr>
      <t xml:space="preserve"> "Formulación de proyectos en el sector rural".</t>
    </r>
  </si>
  <si>
    <r>
      <t>Elaboración del</t>
    </r>
    <r>
      <rPr>
        <b/>
        <sz val="10"/>
        <rFont val="Arial"/>
        <family val="2"/>
      </rPr>
      <t xml:space="preserve"> "Manual de operación técnico-académica para la realización de estancias de estudiantes en el sector productivo: Estrategía de vinculación del estudiante con el mundo del trabajo".</t>
    </r>
  </si>
  <si>
    <r>
      <t xml:space="preserve">Diseño y desarrollo de la </t>
    </r>
    <r>
      <rPr>
        <b/>
        <sz val="10"/>
        <rFont val="Arial"/>
        <family val="2"/>
      </rPr>
      <t>"Metodología para la integración del componente de formación profesional de carreras polivalentes".</t>
    </r>
  </si>
  <si>
    <r>
      <t xml:space="preserve">Diseño y construcción del curso en línea para el desarrollo de  competencias sobre </t>
    </r>
    <r>
      <rPr>
        <b/>
        <sz val="10"/>
        <rFont val="Arial"/>
        <family val="2"/>
      </rPr>
      <t>"Operación del tractor agrícola".</t>
    </r>
  </si>
  <si>
    <r>
      <t xml:space="preserve">Diseño y construcción del curso en línea para el desarrollo de  competencias sobre  </t>
    </r>
    <r>
      <rPr>
        <b/>
        <sz val="10"/>
        <rFont val="Arial"/>
        <family val="2"/>
      </rPr>
      <t>"Operación del  tractor agrícola con implementos mecánicos e hidráulicos".</t>
    </r>
  </si>
  <si>
    <r>
      <t xml:space="preserve">Diseño y construcción del curso en línea para el desarrollo de  competencias sobre </t>
    </r>
    <r>
      <rPr>
        <b/>
        <sz val="10"/>
        <rFont val="Arial"/>
        <family val="2"/>
      </rPr>
      <t>"Preparación de medios de germinación y crecimiento".</t>
    </r>
  </si>
  <si>
    <r>
      <t>Diseño y construcción del curso en línea para el desarrollo de la competencia laboral en la</t>
    </r>
    <r>
      <rPr>
        <b/>
        <sz val="10"/>
        <rFont val="Arial"/>
        <family val="2"/>
      </rPr>
      <t xml:space="preserve"> "Obtención de plantas de calidad".</t>
    </r>
  </si>
  <si>
    <r>
      <t xml:space="preserve">Diseño y construcción del curso en línea para el desarrollo de  competencias sobre </t>
    </r>
    <r>
      <rPr>
        <b/>
        <sz val="10"/>
        <rFont val="Arial"/>
        <family val="2"/>
      </rPr>
      <t>"Alimentación del ganado en confinamiento".</t>
    </r>
  </si>
  <si>
    <r>
      <t xml:space="preserve">Diseño y construcción del curso en línea para el desarrollo de  competencias sobre </t>
    </r>
    <r>
      <rPr>
        <b/>
        <sz val="10"/>
        <rFont val="Arial"/>
        <family val="2"/>
      </rPr>
      <t>"Aplicación del método de inseminación artificial en bovinos".</t>
    </r>
  </si>
  <si>
    <r>
      <t xml:space="preserve">Diseño y construcción del curso en línea para el desarrollo de  competencias: </t>
    </r>
    <r>
      <rPr>
        <b/>
        <sz val="10"/>
        <rFont val="Arial"/>
        <family val="2"/>
      </rPr>
      <t>"Promover la asociación productiva de las unidades económicas rurales  de la zona o región".</t>
    </r>
  </si>
  <si>
    <r>
      <t xml:space="preserve">Diseño y construcción del curso en línea para el desarrollo de  competencias: </t>
    </r>
    <r>
      <rPr>
        <b/>
        <sz val="10"/>
        <rFont val="Arial"/>
        <family val="2"/>
      </rPr>
      <t>"Constituir figuras asociativas legalmente reconocidas dedicadas a la producción, transformación y comercialización de bienes y servicios" .</t>
    </r>
  </si>
  <si>
    <r>
      <t xml:space="preserve">Diseño y construcción del curso en línea para el desarrollo de  competencias sobre </t>
    </r>
    <r>
      <rPr>
        <b/>
        <sz val="10"/>
        <rFont val="Arial"/>
        <family val="2"/>
      </rPr>
      <t>"Operación del sistema de riego superficial".</t>
    </r>
  </si>
  <si>
    <r>
      <t xml:space="preserve">Diseño y construcción del curso en línea para el desarrollo de  competencias sobre </t>
    </r>
    <r>
      <rPr>
        <b/>
        <sz val="10"/>
        <rFont val="Arial"/>
        <family val="2"/>
      </rPr>
      <t>"Operación del sistema de riego presurizado".</t>
    </r>
  </si>
  <si>
    <r>
      <t xml:space="preserve"> </t>
    </r>
    <r>
      <rPr>
        <b/>
        <sz val="10"/>
        <rFont val="Arial"/>
        <family val="2"/>
      </rPr>
      <t>METODOLOGÍA DE SELECCIÓN</t>
    </r>
  </si>
  <si>
    <t>PROGRAMA MULTIFASE DE FORMACIÓN DE RECURSOS HUMANOS BASADA EN COMPETENCIAS, FASE I. PRÉSTAMO NO. 1579/OC-ME -</t>
  </si>
  <si>
    <t>PLAN DE CONTRATACIONES ESPECIFICO (PAC) (01/08-06/09)</t>
  </si>
  <si>
    <t>DIRECCIÓN GENERAL DE EDUCACIÓN TENOLOGICA INDUSTRIAL</t>
  </si>
  <si>
    <t>(Categorías):  (BIENESY GASTOS DE ADMON.) No Consultorías.</t>
  </si>
  <si>
    <t xml:space="preserve">    US$</t>
  </si>
  <si>
    <t>HERRAMIENTAS Y MAQUINAS HERRAMIENTA (5501)</t>
  </si>
  <si>
    <t xml:space="preserve">Ex Ante          </t>
  </si>
  <si>
    <t>May/08</t>
  </si>
  <si>
    <t>Jun/08</t>
  </si>
  <si>
    <t>Jul/08</t>
  </si>
  <si>
    <t>Ago/08</t>
  </si>
  <si>
    <t>Sep/08</t>
  </si>
  <si>
    <t>611-E009</t>
  </si>
  <si>
    <t>SUBTOTAL DE BIENES Y EQUIPO</t>
  </si>
  <si>
    <t>ACTUALIZACIÓN DE MÓDULOS DEL COMPONENTE DE FORMACIÓN PROFESIONAL (CFP) PARA LA CARRERA DE TURISMO</t>
  </si>
  <si>
    <t xml:space="preserve">Ex Ante      </t>
  </si>
  <si>
    <t>NO APLICA</t>
  </si>
  <si>
    <t>ACTUALIZACIÓN DE MÓDULOS DEL  CFP PARA LA CARRERA DE CONSTRUCCIÓN</t>
  </si>
  <si>
    <t>ACTUALIZACIÓN DE MÓDULOS DEL CFP PARA LA CARRERA DE ELECTRICIDAD</t>
  </si>
  <si>
    <t>ACTUALIZACIÓN DE MÓDULOS DEL CFP PARA LA CARRERA DE MANTENIMIENTO</t>
  </si>
  <si>
    <t>ACTUALIZACIÓN DE MÓDULOS DEL CFP PARA LA CARRERA DE MECÁNICA</t>
  </si>
  <si>
    <t>ACTUALIZACIÓN DE MÓDULOS DEL CFP PARA LA CARRERA DE MÀQUINAS DE COMBUSTIÓN INTERNA</t>
  </si>
  <si>
    <t>ACTUALIZACIÓN DE MÓDULOS DEL CFP PARA LA CARRERA DE LABORATORISTA CLÍNICO</t>
  </si>
  <si>
    <t>ACTUALIZACIÓN DE MÓDULOS DEL CFP PARA LA CARRERA DE ANÁLISIS Y TECNOLOGÍA DE ALIMENTOS</t>
  </si>
  <si>
    <t>ACTUALIZACIÓN DE MÓDULOS DEL CFP PARA LA CARRERA DE LABORATORISTA QUIMICO</t>
  </si>
  <si>
    <t>INDUCCIÓN A LA EBC PARA LOS DOCENTES DE LA CARRERA DE TURISMO (ESTRUCTURA DE LAS NTCL)</t>
  </si>
  <si>
    <t>3.2.1</t>
  </si>
  <si>
    <t>INDUCCIÓN A LA EBC PARA LOS DOCENTES DE LA CARRERA DE CONSTRUCCIÓN (ESTRUCTURA DE LAS NTCL)</t>
  </si>
  <si>
    <t>INDUCCIÓN A LA EBC PARA LOS DOCENTES DE LA CARRERA DE ELECTRICIDAD (ESTRUCTURA DE LAS NTCL)</t>
  </si>
  <si>
    <t>INDUCCIÓN A LA EBC PARA LOS DOCENTES DE LA CARRERA DE MANTENIMIENTO (ESTRUCTURA DE LAS NTCL)</t>
  </si>
  <si>
    <t>INDUCCIÓN A LA EBC PARA LOS DOCENTES DE LA CARRERA DE MECÁNICA (ESTRUCTURA DE LAS NTCL)</t>
  </si>
  <si>
    <t>INDUCCIÓN A LA EBC PARA LOS DOCENTES DE LA CARRERA DE MAQUINAS DE COMBUSTIÓN INTERNA (ESTRUCTURA DE LAS NTCL)</t>
  </si>
  <si>
    <t>INDUCCIÓN A LA EBC PARA LOS DOCENTES DE LA CARRERA DE LABORATORISTA CLÍNICO (ESTRUCTURA DE LAS NTCL)</t>
  </si>
  <si>
    <t>INDUCCIÓN A LA EBC PARA LOS DOCENTES DE LA CARRERA DE ANÁLISIS Y TECNOLOGÍA DE ALIMENTOS (ESTRUCTURA DE LAS NTCL)</t>
  </si>
  <si>
    <t>INDUCCIÓN A LA EBC PARA LOS DOCENTES DE LA CARRERA DE LABORATORISTA QUÍMICO (ESTRUCTURA DE LAS NTCL)</t>
  </si>
  <si>
    <t>ESTRATEGIAS DIDÁCTICAS UTILIZADAS EN EL ENFOQUE DE LAS COMPETENCIAS PARA LA CARRERA DE TURISMO</t>
  </si>
  <si>
    <t>ESTRATEGIAS DIDÁCTICAS UTILIZADAS EN EL ENFOQUE DE LAS COMPETENCIAS PARA LA CARRERA DE CONSTRUCCIÓN</t>
  </si>
  <si>
    <t>ESTRATEGIAS DIDÁCTICAS UTILIZADAS EN EL ENFOQUE DE LAS COMPETENCIAS PARA LA CARRERA DE ELECTRICIDAD</t>
  </si>
  <si>
    <t>ESTRATEGIAS DIDÁCTICAS UTILIZADAS EN EL ENFOQUE DE LAS COMPETENCIAS PARA LA CARRERA DE MANTENIMIENTO</t>
  </si>
  <si>
    <t>ESTRATEGIAS DIDÁCTICAS UTILIZADAS EN EL ENFOQUE DE LAS COMPETENCIAS PARA LA CARRERA DE MECÁNICA</t>
  </si>
  <si>
    <t>ESTRATEGIAS DIDÁCTICAS UTILIZADAS EN EL ENFOQUE DE LAS COMPETENCIAS PARA LA CARRERA DE MÁQUINAS DE COMBUSTIÓN INTERNA</t>
  </si>
  <si>
    <t>ESTRATEGIAS DIDÁCTICAS UTILIZADAS EN EL ENFOQUE DE LAS COMPETENCIAS PARA LA CARRERA DE LABORATORISTA CLÍNICO</t>
  </si>
  <si>
    <t>ESTRATEGIAS DIDÁCTICAS UTILIZADAS EN EL ENFOQUE DE LAS COMPETENCIAS PARA LA CARRERA DE A. Y T DE ALIMENTOS</t>
  </si>
  <si>
    <t>ESTRATEGIAS DIDÁCTICAS UTILIZADAS EN EL ENFOQUE DE LAS COMPETENCIAS PARA LA CARRERA DE LABORATORISTA QUÍMICO</t>
  </si>
  <si>
    <t>DISEÑO Y ELABORACIÓN DE MATERIAL DE APOYO PARA LA CARRERA DE TURISMO</t>
  </si>
  <si>
    <t>DISEÑO Y ELABORACIÓN DE MATERIAL DE APOYO PARA LA CARRERA DE CONSTRUCCIÓN</t>
  </si>
  <si>
    <t>DISEÑO Y ELABORACIÓN DE MATERIAL DE APOYO PARA LA CARRERA DE ELECTRICIDAD</t>
  </si>
  <si>
    <t>DISEÑO Y ELABORACIÓN DE MATERIAL DE APOYO PARA LA CARRERA DE MANTENIMIENTO</t>
  </si>
  <si>
    <t>DISEÑO Y ELABORACIÓN DE MATERIAL DE APOYO PARA LA CARRERA DE MECANICA</t>
  </si>
  <si>
    <t>DISEÑO Y ELABORACIÓN DE MATERIAL DE APOYO PARA LA CARRERA DE MAQUINAS DE COMBUSTION INTERNA</t>
  </si>
  <si>
    <t>DISEÑO Y ELABORACIÓN DE MATERIAL DE APOYO PARA LA CARRERA DE LABORATORISTA CLÍNICO</t>
  </si>
  <si>
    <t>DISEÑO Y ELABORACIÓN DE MATERIAL DE APOYO PARA LA CARRERA DE ANALISIS Y TEC DE ALIMENTOS</t>
  </si>
  <si>
    <t>DISEÑO Y ELABORACIÓN DE MATERIAL DE APOYO PARA LA CARRERA DE LABORATORISTA QUÍMICO</t>
  </si>
  <si>
    <t>DISEÑO Y ELABORACIÓN DE INSTRUMENTOS DE EVALUACIÓN CON EL ENFOQUE DE COMPETENCIAS PARA LA CARRERA DE TURISMO</t>
  </si>
  <si>
    <t>DISEÑO Y ELABORACIÓN DE INSTRUMENTOS DE EVALUACIÓN CON EL ENFOQUE DE COMPETENCIAS PARA LA CARRERA DE CONSTRUCCIÓN</t>
  </si>
  <si>
    <t>DISEÑO Y ELABORACIÓN DE INSTRUMENTOS DE EVALUACIÓN CON EL ENFOQUE DE COMPETENCIAS PARA LA CARRERA DE ELECTRICIDAD</t>
  </si>
  <si>
    <t>DISEÑO Y ELABORACIÓN DE INSTRUMENTOS DE EVALUACIÓN CON EL ENFOQUE DE COMPETENCIAS PARA LA CARRERA DE MANTENIMIENTO</t>
  </si>
  <si>
    <t>DISEÑO Y ELABORACIÓN DE INSTRUMENTOS DE EVALUACIÓN CON EL ENFOQUE DE COMPETENCIAS PARA LA CARRERA DE MECÁNICA</t>
  </si>
  <si>
    <t>DISEÑO Y ELABORACIÓN DE INSTRUMENTOS DE EVALUACIÓN CON EL ENFOQUE DE COMPETENCIAS PARA LA CARRERA DE MÁQUINAS DE COMBUSTIÓN INTERNA</t>
  </si>
  <si>
    <t>DISEÑO Y ELABORACIÓN DE INSTRUMENTOS DE EVALUACIÓN CON EL ENFOQUE DE COMPETENCIAS PARA LA CARRERA DE LABORATORISTA CLÍNICO</t>
  </si>
  <si>
    <t>DISEÑO Y ELABORACIÓN DE INSTRUMENTOS DE EVALUACIÓN CON EL ENFOQUE DE COMPETENCIAS PARA LA CARRERA DE ANÁLISIS Y TECNOLOGÍA DE ALIMENTOS</t>
  </si>
  <si>
    <t>DISEÑO Y ELABORACIÓN DE INSTRUMENTOS DE EVALUACIÓN CON EL ENFOQUE DE COMPETENCIAS PARA LA CARRERA DE LABORATORISTA QUÍMICO</t>
  </si>
  <si>
    <t>PASAJES Y VIÁTICOS</t>
  </si>
  <si>
    <t>PASAJES PARA VISITAS DE INSPECCION, REVISION Y SEGUIMIENTO</t>
  </si>
  <si>
    <t>VIATICOS PARA VISITAS DE INSPECCION, REVISION Y SEGUIMIENTO</t>
  </si>
  <si>
    <t>TOTAL DE PASAJES Y VIÁTICOS</t>
  </si>
  <si>
    <t>PRÉSTAMO No. 1579/OC-ME PROGRAMA MULTIFASE DE FORMACIÓN DE RECURSOS HUMANOS BASADA EN COMPETENCIA, FASE I</t>
  </si>
  <si>
    <t>PLAN DE CONTRATACIONES ESPECÍFICO (PAC) (01/08-12/08)</t>
  </si>
  <si>
    <t>UNIDAD COORDINADORA Y ADMINISTRADORA DEL PROYECTO</t>
  </si>
  <si>
    <t>BIENES Y GASTOS ADMINISTRATIVOS</t>
  </si>
  <si>
    <t>Categorías):  BIENES/OBRA CIVIL/ SERVICIOS    (no de consultoría)</t>
  </si>
  <si>
    <t>REVISION Ex Ante / Ex Post</t>
  </si>
  <si>
    <t xml:space="preserve">PROGRAMA DE ADQUISICIONES Y CONTRATACIONES (FECHAS ESTIMADAS/REALES) </t>
  </si>
  <si>
    <t>Tipo de cambio</t>
  </si>
  <si>
    <t>TIPO DE FINANCIAMIENTO</t>
  </si>
  <si>
    <t>Método compra</t>
  </si>
  <si>
    <t>Finalización de Preparación de Bases</t>
  </si>
  <si>
    <t>Recibo No objeción BID.</t>
  </si>
  <si>
    <t>Informe de Evaluación Técnica Dictamen</t>
  </si>
  <si>
    <t>SERVICIOS 2008</t>
  </si>
  <si>
    <t>600-E009</t>
  </si>
  <si>
    <t xml:space="preserve"> Ex Post</t>
  </si>
  <si>
    <t>Marzo</t>
  </si>
  <si>
    <t>Abril</t>
  </si>
  <si>
    <t>SUBTOTAL SERVICIOS</t>
  </si>
  <si>
    <t>GASTOS DE ADMINISTRACIÓN</t>
  </si>
  <si>
    <t>Gastos menores de administración por montos inferiores a $ 50,000.00 (papelería, consumibles de cómputo, reparaciones menores, etc.)</t>
  </si>
  <si>
    <t>NA</t>
  </si>
  <si>
    <t>Están considerados todos aquellos gastos menores, por lo que  no se solicita cotización a varios proveedores.</t>
  </si>
  <si>
    <t>SUBTOTAL GASTOS DE ADMINISTRACIÓN</t>
  </si>
  <si>
    <t>Fecha de Emisión Original:</t>
  </si>
  <si>
    <t>DD/MM/AA</t>
  </si>
  <si>
    <t>Fecha de Actualización:</t>
  </si>
  <si>
    <t>Fecha de no objeción:</t>
  </si>
  <si>
    <t>UNIDAD PARA COORDINACIÓN Y ADMINISTRACIÓN DEL PROFORHCOM</t>
  </si>
  <si>
    <t>(nombre dependencia/responsable)</t>
  </si>
  <si>
    <t>UNIDAD PARA LA COORDINACIÓN Y ADMINISTRACIÓN DEL PROGRAMA DE FORMACIÓN DE RECURSOS HUMANOS BASADA EN COMPETENCIAS (UCAP) 200</t>
  </si>
  <si>
    <t>PLAN DE CONTRATACIONES ESPECÍFICO (PAC) (12 MESES:  01/08 - 12/08)</t>
  </si>
  <si>
    <t>CONSULTORIAS</t>
  </si>
  <si>
    <t>CATEGORÍA (No.)</t>
  </si>
  <si>
    <t>DESCRIPCIÓN DE LOS SERVICIOS (CONSULTORÍAS)</t>
  </si>
  <si>
    <t>REVISION 
Ex Ante / Ex Post</t>
  </si>
  <si>
    <t>ETAPA: PEDIDO DE PROPUESTA (PP)</t>
  </si>
  <si>
    <t>Aprobación PP            BIP</t>
  </si>
  <si>
    <t>Monto Estimado USS$</t>
  </si>
  <si>
    <t>Monto Contratado MXC$ Equiv.</t>
  </si>
  <si>
    <t>PROG</t>
  </si>
  <si>
    <t>ESTIM</t>
  </si>
  <si>
    <t>FIRMAS</t>
  </si>
  <si>
    <t>1.-Contratación de los servicios de un despacho de auditores independientes, que realice los trabajos integrales de auditoria del PROFORHCOM, a satisfacción del BID para evaluar el ejercicio fiscal 2007</t>
  </si>
  <si>
    <t>Designado por la Secretaria de la Función Publica</t>
  </si>
  <si>
    <t>El despacho de Auditores Externos  es designado por la Secretaria de la Función Publica, el proceso de selección lo lleva la secretaria y únicamente nos avisa el nombre del despacho designado para que se elabore el contrato respectivo.</t>
  </si>
  <si>
    <t>2. Contratación de los servicios de INEGI, para realizar el Seguimiento de egresados de las Instituciones Ejecutoras del Programa, a través del Proyecto: Encuesta Nacional de Trayectorias Educativas y Laborales de la Educación Media Superior 2008,  que incluye el levantamiento, supervisión, procesamiento de la informacion y obtención de las bases de datos de la Encuesta Nacional de Trayectorias Educativas y Laborales de la Educación Media Superior 2008.Se realiza en los meses de enero a diciembre del 2008.</t>
  </si>
  <si>
    <t xml:space="preserve">SD </t>
  </si>
  <si>
    <t>La contratación directa con el INEGI,  se realiza con base en la Cláusula 4.05. Contratación y Selección de consultores, Inciso (b) Otros procedimientos de selección y contratación de consultores, Párrafo (v) Selección Directa, del Contrato de Préstamo No. 1579/OC-ME, donde se establece que podrá contratarse al INEGI de manera directa,  hasta por una suma total de tres millones de dólares. Para lo cual se debe enviar al BID para No-Objeciòn los TR y la Propuesta del INEGI .</t>
  </si>
  <si>
    <t xml:space="preserve">3.  Contratación de los servicios de una firma para realizar la Evaluación Final de Impacto del PROFORHCOM, a satisfacción del BID. </t>
  </si>
  <si>
    <t>Revisión previa de E. Sectorial sin necesidad de CO</t>
  </si>
  <si>
    <t>SUBTOTAL  2008</t>
  </si>
  <si>
    <t>1.- Plantilla de 27 consultores individuales para la Coordinación y Administración del PROFORHCOM</t>
  </si>
  <si>
    <t>ExAnte (Elegibilidad)</t>
  </si>
  <si>
    <t>NO APLICA CALENDARIO A CONSULTOR INTERNO</t>
  </si>
  <si>
    <t>Ene</t>
  </si>
  <si>
    <t>El método de selección del personal cumple con la normatividad establecida por la Secretaria de Educación Publica,</t>
  </si>
  <si>
    <t>TOTAL  2008</t>
  </si>
  <si>
    <t>METODOLOGÍA DE SELECCIÓN</t>
  </si>
  <si>
    <t>US$ Equiv.</t>
  </si>
  <si>
    <t>Techos/Limites</t>
  </si>
  <si>
    <t>Menor de $200,000</t>
  </si>
  <si>
    <t>Calificación de Consultores</t>
  </si>
  <si>
    <t>Agente Financiero/SFP</t>
  </si>
  <si>
    <t>USO REQUIERE APROBACIÓN SFP (*)</t>
  </si>
  <si>
    <t>Selección basada en menor costo</t>
  </si>
  <si>
    <t>Selección basada en presupuesto fijo</t>
  </si>
  <si>
    <t>CI-CV</t>
  </si>
  <si>
    <t>Menor de $100,000</t>
  </si>
  <si>
    <t>IC-Sub</t>
  </si>
  <si>
    <t>Consultor Individual -  Recontratación</t>
  </si>
  <si>
    <t>CI-Recon</t>
  </si>
  <si>
    <t>Fecha de emisión:</t>
  </si>
  <si>
    <t>Fecha de No Objeción:</t>
  </si>
  <si>
    <t>APERTURA</t>
  </si>
  <si>
    <t>Etapa de Evaluación</t>
  </si>
  <si>
    <t>Etapa contratación</t>
  </si>
  <si>
    <t>DATOS FINALES DEL CONTRATO</t>
  </si>
  <si>
    <t>TIPO DE FINANCIAMIENTO    11.20</t>
  </si>
  <si>
    <t xml:space="preserve">Costo Estimado </t>
  </si>
  <si>
    <t xml:space="preserve">Costo Final </t>
  </si>
  <si>
    <t>BIENES</t>
  </si>
  <si>
    <t>REAL</t>
  </si>
  <si>
    <t>LPN</t>
  </si>
  <si>
    <t>I-3 per</t>
  </si>
  <si>
    <t>CAPACITACIÓN</t>
  </si>
  <si>
    <t>Obra Civil</t>
  </si>
  <si>
    <t>Bienes/ Servicios no relacionados con consultoría</t>
  </si>
  <si>
    <t>Examen Previo</t>
  </si>
  <si>
    <t>NCB</t>
  </si>
  <si>
    <t>Licitación Pública Nacional</t>
  </si>
  <si>
    <t>Menor de US$</t>
  </si>
  <si>
    <t>Agente Financiero</t>
  </si>
  <si>
    <t>Shopping</t>
  </si>
  <si>
    <t>Invitación a por lo menos tres personas (morales)</t>
  </si>
  <si>
    <t>Menor de $</t>
  </si>
  <si>
    <t>TOTAL DE BIENES</t>
  </si>
  <si>
    <t>TOTAL  MATERIAL DIDÁCTICO</t>
  </si>
  <si>
    <t xml:space="preserve"> MATERIAL DIDÁCTICO Y PROMOCIONAL</t>
  </si>
  <si>
    <t>SERVICIOS DE TRANSPORTACIÓN AÉREA HOSPEDAJE Y ALIMENTACIÓN</t>
  </si>
  <si>
    <t>TOTAL SERVICIOS DE TRANSPORTACIÓN AÉREA HOSPEDAJE Y ALIMENTACIÓN</t>
  </si>
  <si>
    <t xml:space="preserve">Ex Ante / Ex Post          </t>
  </si>
  <si>
    <t>Método de Contratación</t>
  </si>
  <si>
    <t>UNIDAD RESPONSABLE DE REALIZACIÓN DE PLAN DE CONTRATACIONES</t>
  </si>
  <si>
    <t>LPI</t>
  </si>
  <si>
    <t>Licitación Pública Internacional</t>
  </si>
  <si>
    <t>Mayor de US$</t>
  </si>
  <si>
    <t>Ex Ante</t>
  </si>
  <si>
    <t>11125001-XXX-08 (LPI-001-2008)</t>
  </si>
  <si>
    <t>11125001-XXX-08 (LPN-001-2008)</t>
  </si>
  <si>
    <t>3.6.1</t>
  </si>
  <si>
    <t>3.5.1</t>
  </si>
  <si>
    <t>N/A</t>
  </si>
  <si>
    <t>DIA-CAS-XXX-2008</t>
  </si>
  <si>
    <t>2.1</t>
  </si>
  <si>
    <t>AD</t>
  </si>
  <si>
    <t>DIA-CAS-XXX/2007</t>
  </si>
  <si>
    <t>Servicio de Hospedaje y Alimentación para la capacitación asociada al curriculum de docentes y administrativos.</t>
  </si>
  <si>
    <t>Servicio de Hospedaje y Alimentación para la capacitación general de docentes y administrativos y reuniones para su seguimiento y evaluación.</t>
  </si>
  <si>
    <t>11125001-XXX-08</t>
  </si>
  <si>
    <t>3.1</t>
  </si>
  <si>
    <t>3.2</t>
  </si>
  <si>
    <t>Servicio de Transportación Aérea para el proceso de revisión y validación de programas.</t>
  </si>
  <si>
    <t>Servicio de Transportación Aérea para la capacitación asociada al curriculum de docentes y administrativos.</t>
  </si>
  <si>
    <t>1.5</t>
  </si>
  <si>
    <t>1.6</t>
  </si>
  <si>
    <t>PLAN DE CONTRATACIONES ESPECIFICO (PAC) (01/08-12/08)</t>
  </si>
  <si>
    <t>COLEGIO NACIONAL DE EDUCACIÓN PROFESIONAL TÉCNICA (L5X)</t>
  </si>
  <si>
    <t>Colegio Nacional de Educación Profesional Técnica</t>
  </si>
  <si>
    <t>TOTAL 2008</t>
  </si>
  <si>
    <t>TOTAL CAPACITACIÓN</t>
  </si>
  <si>
    <t>Edición e impresión de posters, dípticos, folletos para promoción y difusión de los recursos y ambientes acdémicos de apoyo a los módulos de las carreras que conforman la oferta educativa</t>
  </si>
  <si>
    <t>04/04/08</t>
  </si>
  <si>
    <t>07/04/08</t>
  </si>
  <si>
    <t>22/04/08</t>
  </si>
  <si>
    <t>29/04/08</t>
  </si>
  <si>
    <t>20/05/08</t>
  </si>
  <si>
    <t>02/06/08</t>
  </si>
  <si>
    <t>04/06/08</t>
  </si>
  <si>
    <t>25/06/08</t>
  </si>
  <si>
    <t>30/06/08</t>
  </si>
  <si>
    <t>07/08</t>
  </si>
  <si>
    <t>07/03/08</t>
  </si>
  <si>
    <t>10/03/08</t>
  </si>
  <si>
    <t>24/03/08</t>
  </si>
  <si>
    <t>27/03/08</t>
  </si>
  <si>
    <t>12/05/08</t>
  </si>
  <si>
    <t>23/05/08</t>
  </si>
  <si>
    <t>27/05/08</t>
  </si>
  <si>
    <t>13/06/08</t>
  </si>
  <si>
    <t>16/06/08</t>
  </si>
  <si>
    <t>AD (1: Cuotas de inscripción a seminarios, talleres o cursos)</t>
  </si>
  <si>
    <t>Inscripciones de 20 personas a cursos de capacitación relacionados con competencias y con estrategias de aprendizaje bajo el enfoque del constructivismo.</t>
  </si>
  <si>
    <t>No.</t>
  </si>
  <si>
    <t>VIÁTICOS Y PASAJES TERRESTRES</t>
  </si>
  <si>
    <t>TOTAL VIÁTICOS Y PASAJES TERRESTRES</t>
  </si>
  <si>
    <t>Secretario de Desarrollo Académico y de Capacitación</t>
  </si>
  <si>
    <t>Ing. Arq. Francisco De Padua Flores Flores</t>
  </si>
  <si>
    <t>NO APLICA CALENDARIO</t>
  </si>
  <si>
    <t>N0 APLICA CALENDARIO</t>
  </si>
  <si>
    <t>Descripción Suministro/Obra/Servicio</t>
  </si>
  <si>
    <t xml:space="preserve">Método Compra          </t>
  </si>
  <si>
    <t xml:space="preserve">  REVISIÓN</t>
  </si>
  <si>
    <t xml:space="preserve">Clave Institucional  </t>
  </si>
  <si>
    <t xml:space="preserve">Finalización de Preparación de Bases             </t>
  </si>
  <si>
    <t>Envío para N.O.BID</t>
  </si>
  <si>
    <t>Recibo no objeción BID.</t>
  </si>
  <si>
    <t>Publicación de Bases (COMPRANET)</t>
  </si>
  <si>
    <t>Recepción/ Apertura de Ofertas</t>
  </si>
  <si>
    <t>Informe de Evaluación Dictamen</t>
  </si>
  <si>
    <t>Informe de Evaluación Económica (Prop. Fallo)</t>
  </si>
  <si>
    <t>No objeción Adjudicación BID.</t>
  </si>
  <si>
    <t>Firma de Contrato</t>
  </si>
  <si>
    <t xml:space="preserve">Registro BID de Contrato </t>
  </si>
  <si>
    <t>Nombre Proveedor Adjudicado</t>
  </si>
  <si>
    <t>Contrato #</t>
  </si>
  <si>
    <t xml:space="preserve">         MXC$</t>
  </si>
  <si>
    <t xml:space="preserve">             US$</t>
  </si>
  <si>
    <t xml:space="preserve">           MXC$</t>
  </si>
  <si>
    <t xml:space="preserve">                        US$</t>
  </si>
  <si>
    <t>FINANCIABLE</t>
  </si>
  <si>
    <t xml:space="preserve"> APORTE LOCAL</t>
  </si>
  <si>
    <t>Categorías:  OTROS GASTOS DE CAPACITACIÓN</t>
  </si>
  <si>
    <t>TIPO DE CAMBIO</t>
  </si>
  <si>
    <t>Descripción Otros Gastos de Capacitación</t>
  </si>
  <si>
    <t>OTROS GASTOS DE CAPACITACIÓN</t>
  </si>
  <si>
    <t>Becas de capacitación y certificación para docentes</t>
  </si>
  <si>
    <t>Este monto estará destinado para becas de capacitación y certificación de docentes, y podrá ser utilizado por cualquiera de los subsistemas o ejecutores técnicos. El costo promedio es de 10,000 pesos por docente certificado, mismos que se presentarán a desembolso ante el BID contra evidencia de inscripción (50%), finalización del diplomado (30%) y certificación del docente (20%), con cargo al rubro de capacitación general (3.2.1 POA) en el subcomponente de apoyo técnico. 
El monto final del gasto depende del cumplimiento de los lineamientos por cada docente, y de la disponibilidad de recursos presupuestarios que cada ejecutor técnico pueda destinar a estas becas para el ejercicio 2008.
Cabe señalar, que la formación de los docentes será proporcionada por 47 universidades seleccionadas con base en requisitos técnicos, y que el docente podrá elegir la universidad a la que asistirá, conforme a sus preferencias.</t>
  </si>
  <si>
    <t>TOTAL DE OTROS GASTOS DE CAPACITACIÓN 2008</t>
  </si>
  <si>
    <t>Adquisición de 390 simuladores humanos y un laboratorio completo (lay out y simuladores) para apoyos a las carreras del área de Salud.</t>
  </si>
  <si>
    <t>Diseño de programas de estudio del tercer semestre de las carreras del área educativa de la Salud.</t>
  </si>
  <si>
    <t>Diseño de programas de estudio del tercer semestre de las carreras del área educativa de Comercio, Administración, Turismo e Informática.</t>
  </si>
  <si>
    <t>Diseño de programas de estudio del tercer semestre de las carreras del área educativa de Mantenimiento e Instalación y Electricidad y Electrónica.</t>
  </si>
  <si>
    <t>Diseño de programas de estudio del tercer semestre de las carreras del área educativa de Procesos de Producción y Transformación</t>
  </si>
  <si>
    <t>Elaborar el trayecto técnico en Robótica.</t>
  </si>
  <si>
    <t>Elaborar el Perfil de Egreso, Mapa Curricular y  Programas de Estudio del segundo y tercer semestres de las carreras del sector aeronáutico.</t>
  </si>
  <si>
    <t>TOTAL</t>
  </si>
  <si>
    <t>Subcomponente</t>
  </si>
  <si>
    <t>I-3 per           1</t>
  </si>
  <si>
    <t xml:space="preserve">COLEGIO NACIONAL DE EDUCACIÓN PROFESIONAL TÉCNICA </t>
  </si>
  <si>
    <t>LPN 3</t>
  </si>
  <si>
    <t>I-3 Per     3</t>
  </si>
  <si>
    <t xml:space="preserve">I-3 Per      4  </t>
  </si>
  <si>
    <t>I-3 Per     5</t>
  </si>
  <si>
    <t xml:space="preserve">I-3 Per     6  </t>
  </si>
  <si>
    <t xml:space="preserve">I-3 Per     7  </t>
  </si>
  <si>
    <t xml:space="preserve">I-3 Per     8  </t>
  </si>
  <si>
    <t xml:space="preserve">I-3 Per     9  </t>
  </si>
  <si>
    <t xml:space="preserve">I-3 Per     10  </t>
  </si>
  <si>
    <t xml:space="preserve">I-3 Per     11  </t>
  </si>
  <si>
    <t>2. Segundo encuentro nacional de Universidades Politécnicas "Estrategias para la consolidación del modelo educativo basado en competencias"</t>
  </si>
  <si>
    <t>Reproducción de 5,000 ejemplares que corresponden a 15 módulos del componente de formación profesional, los cuales consisten en los módulos I, II, III, IV y V, de las carreras de Técnico Agropecuario, Técnico Forestal y Técnico en Horticultura.</t>
  </si>
  <si>
    <t>I-3 per 12</t>
  </si>
  <si>
    <t>Reproducción de 3,625 ejemplares que corresponden a 15 módulos del componente de formación profesional, los cuales consisten en los módulos I, II, III, IV y V, de las carreras de  Técnico en Explotación Ganadera, Técnico en Agroindustrias y Técnico en Informática.</t>
  </si>
  <si>
    <t>I-3 per 13</t>
  </si>
  <si>
    <t>1-3 per         14</t>
  </si>
  <si>
    <t>1-3 per         15</t>
  </si>
  <si>
    <t>COMENTARIOS</t>
  </si>
  <si>
    <t>PRÉSTAMO NO. 1579/OC-ME - PROGRAMA MULTIFASE DE FORMACIÓN DE RECURSOS HUMANOS BASADA EN COMPETENCIAS</t>
  </si>
  <si>
    <t>PLAN DE CONTRATACIONES ESPECÍFICO (PAC) 01/08-12/08</t>
  </si>
  <si>
    <t>CATEGORIA (No.)</t>
  </si>
  <si>
    <t>SERVICIOS DE CONSULTORÍAS</t>
  </si>
  <si>
    <t xml:space="preserve"> REVISIÓN BID           EX ANTE / EX POST</t>
  </si>
  <si>
    <t>INFORMACION DE AVANCE - FECHAS</t>
  </si>
  <si>
    <t>DATOS DEL CONTRATO</t>
  </si>
  <si>
    <t xml:space="preserve"> SUBCOMPONENTE</t>
  </si>
  <si>
    <t>No. Consecutivo</t>
  </si>
  <si>
    <t>DESCRIPCION DE LOS SERVICIOS  (CONSULTORIAS)</t>
  </si>
  <si>
    <t>METODO DE SELECCIÓN</t>
  </si>
  <si>
    <t xml:space="preserve"> ETAPA:  PEDIDO DE PROPUESTA (PP)</t>
  </si>
  <si>
    <t>Aprobación PP BID</t>
  </si>
  <si>
    <t xml:space="preserve"> ETAPA: PP ENVIADO A LISTA CORTA</t>
  </si>
  <si>
    <t>(11) ETAPA: EVALUACION TECNICA</t>
  </si>
  <si>
    <t>Aprobación BID</t>
  </si>
  <si>
    <t xml:space="preserve"> ETAPA: EVALUACION FINANCIERA</t>
  </si>
  <si>
    <t xml:space="preserve"> Aprobación BID</t>
  </si>
  <si>
    <t xml:space="preserve"> ETAPA: FIRMA CONTRATO - Registro BIRF</t>
  </si>
  <si>
    <t xml:space="preserve"> Monto Estimado MXC$</t>
  </si>
  <si>
    <t xml:space="preserve"> Monto Estimado  US$ Equiv.</t>
  </si>
  <si>
    <t>Nombre del Consultor Contratado</t>
  </si>
  <si>
    <t xml:space="preserve"> Monto Contratado en Mex$</t>
  </si>
  <si>
    <t xml:space="preserve"> Monto Contratado US$ Equiv.</t>
  </si>
  <si>
    <t xml:space="preserve"> Modificaciones Contrato</t>
  </si>
  <si>
    <t>Tipo de financiamiento</t>
  </si>
  <si>
    <t>PREPARACION</t>
  </si>
  <si>
    <t>INVITACION</t>
  </si>
  <si>
    <t>PROPUESTA TECNICA</t>
  </si>
  <si>
    <t>PROPUESTA FINANCIERA</t>
  </si>
  <si>
    <t>PROGRAMADO</t>
  </si>
  <si>
    <t>ESTIMADA</t>
  </si>
  <si>
    <t>MXC$</t>
  </si>
  <si>
    <t>US$</t>
  </si>
  <si>
    <t>Financiable</t>
  </si>
  <si>
    <t>Aporte Local</t>
  </si>
  <si>
    <t>Total</t>
  </si>
  <si>
    <t>FIRMAS CONSULTORAS</t>
  </si>
  <si>
    <t>SBCC</t>
  </si>
  <si>
    <t>Ex Post</t>
  </si>
  <si>
    <t>14-03-08</t>
  </si>
  <si>
    <t>28-03-08</t>
  </si>
  <si>
    <t>03-04-08</t>
  </si>
  <si>
    <t>06-05-08</t>
  </si>
  <si>
    <t>16-05-08</t>
  </si>
  <si>
    <t>20-05-08</t>
  </si>
  <si>
    <t>23-05-08</t>
  </si>
  <si>
    <t>28-05-08</t>
  </si>
  <si>
    <t>07-03-08</t>
  </si>
  <si>
    <t>24-03-08</t>
  </si>
  <si>
    <t>26-03-08</t>
  </si>
  <si>
    <t>23-04-08</t>
  </si>
  <si>
    <t>28-04-08</t>
  </si>
  <si>
    <t>12-05-08</t>
  </si>
  <si>
    <t>3.6.3</t>
  </si>
  <si>
    <t>Consultoría para impartir el curso para planear una sesión por medios virtuales</t>
  </si>
  <si>
    <t>Total Firmas Consultoras 2008</t>
  </si>
  <si>
    <t>$</t>
  </si>
  <si>
    <t>CONSULTORES INDIVIDUALES</t>
  </si>
  <si>
    <t>CI-3CVs</t>
  </si>
  <si>
    <t>NO APLICA CALENDARIO A CONSULTORES INDIVIDUALES</t>
  </si>
  <si>
    <t>15-04-08</t>
  </si>
  <si>
    <t>Total Consultores Individuales 2008</t>
  </si>
  <si>
    <t>CONSULTORES INTERNOS</t>
  </si>
  <si>
    <t>S/D</t>
  </si>
  <si>
    <t>N.A.</t>
  </si>
  <si>
    <t>NO APLICA CALENDARIO A CONSULTORES INTERNOS</t>
  </si>
  <si>
    <t>Total Consultores Internos 2008</t>
  </si>
  <si>
    <t>METODOLOGIA DE SELECCIÓN</t>
  </si>
  <si>
    <t>Techos/Limites (US$ EQUIV.)</t>
  </si>
  <si>
    <t>QCBS</t>
  </si>
  <si>
    <t>Selección Basada en Calidad y Costo</t>
  </si>
  <si>
    <t>Menor a 500.000 USD</t>
  </si>
  <si>
    <t>BID</t>
  </si>
  <si>
    <t>CQ</t>
  </si>
  <si>
    <t>Selección Basada en la Calificación de los Consultores</t>
  </si>
  <si>
    <t>SCC</t>
  </si>
  <si>
    <t>BID/SFP</t>
  </si>
  <si>
    <t>LCS</t>
  </si>
  <si>
    <t>Selección Basada en Menor Costo</t>
  </si>
  <si>
    <t>SBMC</t>
  </si>
  <si>
    <t>FBS</t>
  </si>
  <si>
    <t>Selección Basada en Presupuesto Fijo</t>
  </si>
  <si>
    <t>SBPF</t>
  </si>
  <si>
    <t>SSS</t>
  </si>
  <si>
    <t>Selección Directa</t>
  </si>
  <si>
    <t>SD</t>
  </si>
  <si>
    <t>No aplica techo</t>
  </si>
  <si>
    <t>IC-3CVs</t>
  </si>
  <si>
    <t>Consultor Individual - Mínimo terna de candidatos</t>
  </si>
  <si>
    <t>Menor a 100.000 USD</t>
  </si>
  <si>
    <t>BID (todos)</t>
  </si>
  <si>
    <t>Selección Basada en una Sola Fuente</t>
  </si>
  <si>
    <t>SBSF</t>
  </si>
  <si>
    <t>UNIDAD RESPONSABLE DE REALIZACION DE PLAN DE CONTRATACIONES</t>
  </si>
  <si>
    <t>TOTAL PACS</t>
  </si>
  <si>
    <t>Adquisición de 6,000 materiales didácticos de apoyo al proceso enseñanza-aprendizaje  de los módulos  de las carreras de la Oferta Educativa del Colegio</t>
  </si>
  <si>
    <t>6 Consultores para el seguimiento de la evaluación de competencias, su promoción, difusión y vinculación, así como la articulación del modelo académico.</t>
  </si>
  <si>
    <t>AUTORIZADO</t>
  </si>
  <si>
    <t>23 Consultorias internas para la revisión y actualización de 129 módulos;  del primer y segundo semestre, de tan sólo 30 carreras de las 42 ofertadas por el Conalep; del primer semestre se revisarán y actualizarán 9 módulos en su metodología y forma mismos que son tronco común y  4 módulos específicos por carrera.</t>
  </si>
  <si>
    <t>Viáticos y pasajes terrestres para revisar y validar programas de estudio.</t>
  </si>
  <si>
    <t>Viáticos y pasajes terrestres para llevar a cabo capacitación asociada al curriculum de técnicos, administradores, docentes y directivos.</t>
  </si>
  <si>
    <t>Servicio de Transportación Aérea para la capacitación general de técnicos, administrativos, docentes y directivos; su seguimiento y evaluación.</t>
  </si>
  <si>
    <t>7 Consultores para la asistencia técnica para apoyo a la administración financiera y técnico administrativa del préstamo, apoyo a la administración técnica del préstamo y apoyo para el mantenimiento de herramientas informáticas.</t>
  </si>
  <si>
    <t>2 Consultores para elaborar e instrumentar el modelo de los centros de apoyo a emprendedores derivado del módulo proyecto de emprendedores y para la evaluación de la operación del modelo académico vigente.</t>
  </si>
  <si>
    <t>1 Consultor para el diseño del sistema "Administración de objetos de aprendizaje".</t>
  </si>
  <si>
    <t>2 Consultores para apoyo a los procesos de capacitación general en la evaluación de las competencias.</t>
  </si>
  <si>
    <t xml:space="preserve">No. DE LA NO OBJECIÓN:                                 </t>
  </si>
  <si>
    <t xml:space="preserve">No. DE LA NO OBJECIÓN:   </t>
  </si>
  <si>
    <t xml:space="preserve">No. DE LA NO OBJECIÓN:                            </t>
  </si>
  <si>
    <t xml:space="preserve">No. DE LA NO OBJECIÓN:    </t>
  </si>
  <si>
    <t>CONGRESOS Y CONVENCIONES</t>
  </si>
  <si>
    <t>1-3per</t>
  </si>
  <si>
    <t>24 11 08</t>
  </si>
  <si>
    <t>28 11 08</t>
  </si>
  <si>
    <t>01 12 08</t>
  </si>
  <si>
    <t>03 12 08</t>
  </si>
  <si>
    <t>2.8</t>
  </si>
  <si>
    <t>Mtro. Sergio García Bullé García</t>
  </si>
  <si>
    <t>Director General</t>
  </si>
  <si>
    <t>MTRO. SERGIO GARCÍA BULLÉ GARCÍA</t>
  </si>
  <si>
    <t xml:space="preserve">No. DE LA NO OBJECIÓN:  </t>
  </si>
  <si>
    <t>22 TALADROS DE COLUMNA TIPO PISO, 5 FRESADORAS UNIVERSALES, 4 TORNOS DE CONTROL NUMERICO, 16 TORNOS PARALELOS UNIVERSAL</t>
  </si>
  <si>
    <t>5 Consultores para la elaboración de material didáctico.</t>
  </si>
  <si>
    <t>Adquisición de materiales promocionales como: foldres, mini cd´s carpetas, porta CD, porta tarjetas, lapiceros, plumas, usb, pat mouse, pines, tarros, termos de agua;  para la difusión del Conalep.</t>
  </si>
  <si>
    <t>Asesoría especializada para el desarrollo y elaboración de recursos académicos en soporte multimedia e hipertexto, de apoyo a 10 módulos</t>
  </si>
  <si>
    <t>Servicio de Transportación Aérea para el seguimiento y evaluación de la curricula, instalación de recursos académicos, implementación del programa de evaluación de competencias asciadas al curriculum y su promoción y difusión, articulación del modelo académico; y visitas de benchmarking.</t>
  </si>
  <si>
    <t>Viáticos y pasajes terrestres para realizar visitas de asistencia técnica para los procesos de evaluación,  promover y difundir los servicios que oferta el conalep en materia de competencias, articulación del modelo académico; seguimiento y evaluación del curriculum; instalación, validación y segumiento de los recursos académicos; así como para conocer las tendencias mundiales en la educación, seguimiento y evaluación del programa.</t>
  </si>
  <si>
    <t>Viáticos y pasajes terrestres para llevar a cabo capacitación general de técnicos, administrativos, docentes y directivos;  su seguimiento y evaluación</t>
  </si>
  <si>
    <t>9 Consultores para la asistencia técnica de apoyo a la capacitación de técnicos, administradores, docentes y directivos.</t>
  </si>
  <si>
    <t>AMPLIACIÓN  3000</t>
  </si>
  <si>
    <t>AMPLIACIÓN  5000</t>
  </si>
  <si>
    <t>11/04/08</t>
  </si>
  <si>
    <t>14/04/08</t>
  </si>
  <si>
    <t>06/05/08</t>
  </si>
  <si>
    <t>20/06/08</t>
  </si>
  <si>
    <t>11/07/08</t>
  </si>
  <si>
    <t>18/07/08</t>
  </si>
  <si>
    <t>31/07/08</t>
  </si>
  <si>
    <t>04/08/08</t>
  </si>
  <si>
    <t>08/08</t>
  </si>
  <si>
    <t>01-04-2008</t>
  </si>
  <si>
    <t>25/04/08</t>
  </si>
  <si>
    <t>21-04-08</t>
  </si>
  <si>
    <t>25-04-08</t>
  </si>
  <si>
    <t>Adquisición de 140 Laboratorios multipropósitos de ciencias para módulos integradores y autocontenidos de física, química y biología</t>
  </si>
  <si>
    <t>26-05-08</t>
  </si>
  <si>
    <t>06-06-08</t>
  </si>
  <si>
    <t>13-06-08</t>
  </si>
  <si>
    <t>12-06-08</t>
  </si>
  <si>
    <t>20-06-08</t>
  </si>
  <si>
    <t>Habilitación y evaluación de prestadores de servicios profesionales y personal administrativo académico en competencias.</t>
  </si>
  <si>
    <t>Elaboración del contenido temático para libros de apoyo a los módulos del modelo académico</t>
  </si>
  <si>
    <t>Elaboración y puesta en línea de 56 manuales teórico- prácticos de apoyo al proceso de enseñanza-aprendizaje.</t>
  </si>
  <si>
    <t>16-04-2008</t>
  </si>
  <si>
    <t>Actualización de documentos curriculares correspondientes a la carrera de Profesional Técnico-Bachiller en Mantenimiento de Sistemas Automáticos</t>
  </si>
  <si>
    <t>Actualización de documentos curriculares correspondientes a la carrera de Profesional Técnico-Bachiller en Telecomunicaciones</t>
  </si>
  <si>
    <t>Actualización de documentos curriculares correspondientes a la carrera de Profesional Técnico-Bachiller en Refrigeración y Aire Acondicionado</t>
  </si>
  <si>
    <t>Actualización de documentos curriculares correspondientes a la carrera de Profesional Técnico-Bachiller Dental</t>
  </si>
</sst>
</file>

<file path=xl/styles.xml><?xml version="1.0" encoding="utf-8"?>
<styleSheet xmlns="http://schemas.openxmlformats.org/spreadsheetml/2006/main">
  <numFmts count="6">
    <numFmt numFmtId="44" formatCode="_(&quot;$&quot;* #,##0.00_);_(&quot;$&quot;* \(#,##0.00\);_(&quot;$&quot;* &quot;-&quot;??_);_(@_)"/>
    <numFmt numFmtId="170" formatCode="_-* #,##0.00\ &quot;€&quot;_-;\-* #,##0.00\ &quot;€&quot;_-;_-* &quot;-&quot;??\ &quot;€&quot;_-;_-@_-"/>
    <numFmt numFmtId="178" formatCode="_-&quot;$&quot;* #,##0.00_-;\-&quot;$&quot;* #,##0.00_-;_-&quot;$&quot;* &quot;-&quot;??_-;_-@_-"/>
    <numFmt numFmtId="179" formatCode="_-* #,##0.00_-;\-* #,##0.00_-;_-* &quot;-&quot;??_-;_-@_-"/>
    <numFmt numFmtId="180" formatCode="#,##0.0"/>
    <numFmt numFmtId="181" formatCode="&quot;$&quot;#,##0.00"/>
  </numFmts>
  <fonts count="41">
    <font>
      <sz val="10"/>
      <name val="Arial"/>
      <family val="2"/>
    </font>
    <font>
      <b/>
      <sz val="12"/>
      <name val="Arial"/>
      <family val="2"/>
    </font>
    <font>
      <b/>
      <sz val="8"/>
      <name val="Arial"/>
      <family val="2"/>
    </font>
    <font>
      <sz val="8"/>
      <name val="Arial"/>
      <family val="2"/>
    </font>
    <font>
      <b/>
      <i/>
      <sz val="8"/>
      <name val="Arial"/>
      <family val="2"/>
    </font>
    <font>
      <i/>
      <sz val="8"/>
      <name val="Arial"/>
      <family val="2"/>
    </font>
    <font>
      <b/>
      <sz val="14"/>
      <name val="Arial"/>
      <family val="2"/>
    </font>
    <font>
      <b/>
      <sz val="11"/>
      <name val="Arial"/>
      <family val="2"/>
    </font>
    <font>
      <b/>
      <sz val="10"/>
      <name val="Arial"/>
      <family val="2"/>
    </font>
    <font>
      <b/>
      <sz val="9"/>
      <name val="Arial"/>
      <family val="2"/>
    </font>
    <font>
      <sz val="12"/>
      <name val="Arial"/>
      <family val="2"/>
    </font>
    <font>
      <i/>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8"/>
      <name val="Arial"/>
      <family val="2"/>
    </font>
    <font>
      <i/>
      <sz val="12"/>
      <name val="Arial"/>
      <family val="2"/>
    </font>
    <font>
      <u val="single"/>
      <sz val="14"/>
      <color indexed="10"/>
      <name val="Arial"/>
      <family val="2"/>
    </font>
    <font>
      <b/>
      <i/>
      <sz val="14"/>
      <name val="Arial"/>
      <family val="2"/>
    </font>
    <font>
      <b/>
      <i/>
      <sz val="10"/>
      <name val="Arial"/>
      <family val="2"/>
    </font>
    <font>
      <b/>
      <sz val="8"/>
      <name val="Tahoma"/>
      <family val="2"/>
    </font>
    <font>
      <sz val="8"/>
      <name val="Tahoma"/>
      <family val="2"/>
    </font>
    <font>
      <i/>
      <sz val="10"/>
      <name val="Arial"/>
      <family val="2"/>
    </font>
    <font>
      <sz val="14"/>
      <name val="Arial"/>
      <family val="2"/>
    </font>
    <font>
      <b/>
      <sz val="26"/>
      <name val="Arial"/>
      <family val="2"/>
    </font>
    <font>
      <sz val="7"/>
      <name val="Arial"/>
      <family val="2"/>
    </font>
    <font>
      <sz val="10"/>
      <name val="Arial Narrow"/>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gray0625"/>
    </fill>
    <fill>
      <patternFill patternType="gray0625">
        <bgColor indexed="43"/>
      </patternFill>
    </fill>
    <fill>
      <patternFill patternType="gray0625">
        <bgColor indexed="9"/>
      </patternFill>
    </fill>
    <fill>
      <patternFill patternType="solid">
        <fgColor indexed="13"/>
        <bgColor indexed="64"/>
      </patternFill>
    </fill>
    <fill>
      <patternFill patternType="gray125">
        <bgColor indexed="9"/>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top style="thin"/>
      <bottom style="thin"/>
    </border>
    <border>
      <left/>
      <right style="thin"/>
      <top style="thin"/>
      <bottom style="thin"/>
    </border>
    <border>
      <left style="thin"/>
      <right/>
      <top style="thin"/>
      <bottom/>
    </border>
    <border>
      <left style="thin"/>
      <right/>
      <top style="thin"/>
      <bottom style="thin"/>
    </border>
    <border>
      <left style="thin"/>
      <right/>
      <top/>
      <bottom/>
    </border>
    <border>
      <left/>
      <right style="thin"/>
      <top/>
      <bottom/>
    </border>
    <border>
      <left/>
      <right/>
      <top/>
      <bottom style="thin"/>
    </border>
    <border>
      <left/>
      <right/>
      <top style="thin"/>
      <bottom/>
    </border>
    <border>
      <left style="thin"/>
      <right/>
      <top/>
      <bottom style="thin"/>
    </border>
    <border>
      <left/>
      <right style="thin"/>
      <top/>
      <bottom style="thin"/>
    </border>
    <border>
      <left style="double"/>
      <right style="thin"/>
      <top/>
      <bottom style="thin"/>
    </border>
    <border>
      <left style="thin"/>
      <right style="double"/>
      <top/>
      <bottom style="thin"/>
    </border>
    <border>
      <left style="double"/>
      <right style="thin"/>
      <top style="thin"/>
      <bottom style="thin"/>
    </border>
    <border>
      <left style="thin"/>
      <right style="double"/>
      <top style="thin"/>
      <bottom style="thin"/>
    </border>
    <border>
      <left/>
      <right style="thin"/>
      <top style="thin"/>
      <bottom/>
    </border>
    <border>
      <left style="double"/>
      <right/>
      <top style="thin"/>
      <bottom style="thin"/>
    </border>
    <border>
      <left style="double"/>
      <right/>
      <top style="double"/>
      <bottom/>
    </border>
    <border>
      <left/>
      <right/>
      <top style="double"/>
      <bottom/>
    </border>
    <border>
      <left style="double"/>
      <right/>
      <top style="thin"/>
      <bottom style="double"/>
    </border>
    <border>
      <left/>
      <right/>
      <top style="thin"/>
      <bottom style="double"/>
    </border>
    <border>
      <left style="thin"/>
      <right style="double"/>
      <top style="thin"/>
      <bottom/>
    </border>
    <border>
      <left style="double"/>
      <right/>
      <top/>
      <bottom style="double"/>
    </border>
    <border>
      <left/>
      <right/>
      <top/>
      <bottom style="double"/>
    </border>
    <border>
      <left/>
      <right style="double"/>
      <top style="thin"/>
      <bottom style="thin"/>
    </border>
    <border>
      <left style="thin"/>
      <right style="thin"/>
      <top style="double"/>
      <bottom/>
    </border>
    <border>
      <left style="medium"/>
      <right/>
      <top style="thin"/>
      <bottom style="thin"/>
    </border>
    <border>
      <left/>
      <right/>
      <top style="double"/>
      <bottom style="thin"/>
    </border>
    <border>
      <left/>
      <right style="double"/>
      <top style="double"/>
      <bottom style="thin"/>
    </border>
    <border>
      <left/>
      <right style="double"/>
      <top style="double"/>
      <bottom/>
    </border>
    <border>
      <left/>
      <right style="double"/>
      <top style="thin"/>
      <bottom style="double"/>
    </border>
    <border>
      <left/>
      <right style="double"/>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44" fontId="0" fillId="0" borderId="0" applyFont="0" applyFill="0" applyBorder="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0" fontId="20" fillId="3" borderId="0" applyNumberFormat="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cellStyleXfs>
  <cellXfs count="1726">
    <xf numFmtId="0" fontId="0" fillId="0" borderId="0" xfId="0"/>
    <xf numFmtId="0" fontId="2" fillId="22" borderId="10" xfId="0" applyFont="1" applyFill="1" applyBorder="1" applyAlignment="1">
      <alignment horizontal="center" vertical="center"/>
    </xf>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4" fontId="2" fillId="22" borderId="13" xfId="0" applyNumberFormat="1" applyFont="1" applyFill="1" applyBorder="1" applyAlignment="1">
      <alignment horizontal="right" vertical="center" wrapText="1"/>
    </xf>
    <xf numFmtId="4" fontId="2" fillId="22" borderId="13"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 fillId="0" borderId="0" xfId="0" applyFont="1"/>
    <xf numFmtId="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xf numFmtId="0" fontId="3" fillId="0" borderId="0" xfId="0" applyFont="1" applyAlignment="1">
      <alignment horizontal="right"/>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0" xfId="0" applyFont="1" applyAlignment="1">
      <alignment horizontal="right"/>
    </xf>
    <xf numFmtId="0" fontId="4" fillId="0" borderId="11" xfId="0" applyFont="1" applyBorder="1" applyAlignment="1">
      <alignment horizontal="center"/>
    </xf>
    <xf numFmtId="0" fontId="4" fillId="0" borderId="10" xfId="0" applyFont="1" applyBorder="1" applyAlignment="1">
      <alignment horizontal="center" wrapText="1"/>
    </xf>
    <xf numFmtId="0" fontId="2" fillId="0" borderId="13" xfId="0" applyFont="1" applyFill="1" applyBorder="1" applyAlignment="1">
      <alignment horizontal="left"/>
    </xf>
    <xf numFmtId="0" fontId="3" fillId="0" borderId="10" xfId="0" applyFont="1" applyBorder="1"/>
    <xf numFmtId="0" fontId="2" fillId="0" borderId="10" xfId="0" applyFont="1" applyFill="1" applyBorder="1" applyAlignment="1">
      <alignment horizontal="left"/>
    </xf>
    <xf numFmtId="3" fontId="3" fillId="0" borderId="10" xfId="0" applyNumberFormat="1" applyFont="1" applyBorder="1"/>
    <xf numFmtId="0" fontId="5" fillId="0" borderId="0" xfId="0" applyFont="1" applyAlignment="1">
      <alignment horizontal="center" wrapText="1"/>
    </xf>
    <xf numFmtId="0" fontId="4" fillId="0" borderId="10" xfId="0" applyFont="1" applyBorder="1" applyAlignment="1">
      <alignment horizontal="center"/>
    </xf>
    <xf numFmtId="0" fontId="2" fillId="0" borderId="10" xfId="0" applyFont="1" applyBorder="1" applyAlignment="1">
      <alignment horizontal="center"/>
    </xf>
    <xf numFmtId="170" fontId="2" fillId="0" borderId="10" xfId="53" applyFont="1" applyBorder="1" applyAlignment="1">
      <alignment horizontal="left"/>
    </xf>
    <xf numFmtId="0" fontId="3" fillId="0" borderId="17" xfId="0" applyFont="1" applyBorder="1"/>
    <xf numFmtId="0" fontId="2" fillId="0" borderId="10" xfId="0" applyFont="1" applyBorder="1"/>
    <xf numFmtId="0" fontId="2" fillId="0" borderId="10" xfId="0" applyFont="1" applyBorder="1" applyAlignment="1">
      <alignment horizontal="center" wrapText="1"/>
    </xf>
    <xf numFmtId="0" fontId="3" fillId="0" borderId="0" xfId="0" applyFont="1" applyAlignment="1">
      <alignment wrapText="1"/>
    </xf>
    <xf numFmtId="0" fontId="2" fillId="25" borderId="17" xfId="0" applyFont="1" applyFill="1" applyBorder="1" applyAlignment="1">
      <alignment horizontal="center" vertical="center" wrapText="1"/>
    </xf>
    <xf numFmtId="0" fontId="2" fillId="25" borderId="14" xfId="0" applyFont="1" applyFill="1" applyBorder="1" applyAlignment="1">
      <alignment horizontal="center" vertical="center" wrapText="1"/>
    </xf>
    <xf numFmtId="4" fontId="2" fillId="25" borderId="14" xfId="0" applyNumberFormat="1" applyFont="1" applyFill="1" applyBorder="1" applyAlignment="1">
      <alignment horizontal="right" vertical="center" wrapText="1"/>
    </xf>
    <xf numFmtId="4" fontId="2" fillId="25" borderId="14"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0" borderId="18"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 fontId="3" fillId="0" borderId="0" xfId="0" applyNumberFormat="1" applyFont="1" applyAlignment="1">
      <alignment horizontal="right"/>
    </xf>
    <xf numFmtId="0" fontId="0" fillId="0" borderId="0" xfId="0" applyFont="1"/>
    <xf numFmtId="0" fontId="0" fillId="25" borderId="20" xfId="0" applyFont="1" applyFill="1" applyBorder="1"/>
    <xf numFmtId="0" fontId="0" fillId="0" borderId="0" xfId="0" applyFont="1"/>
    <xf numFmtId="0" fontId="0" fillId="25" borderId="14" xfId="0" applyFont="1" applyFill="1" applyBorder="1"/>
    <xf numFmtId="0" fontId="0" fillId="25" borderId="15" xfId="0" applyFont="1" applyFill="1" applyBorder="1"/>
    <xf numFmtId="4" fontId="0" fillId="25" borderId="20" xfId="0" applyNumberFormat="1" applyFont="1" applyFill="1" applyBorder="1" applyAlignment="1">
      <alignment horizontal="right"/>
    </xf>
    <xf numFmtId="17" fontId="2" fillId="25" borderId="20" xfId="0" applyNumberFormat="1" applyFont="1" applyFill="1" applyBorder="1" applyAlignment="1">
      <alignment horizontal="center" vertical="center"/>
    </xf>
    <xf numFmtId="0" fontId="2" fillId="22" borderId="13" xfId="0" applyFont="1" applyFill="1" applyBorder="1" applyAlignment="1">
      <alignment horizontal="center" wrapText="1"/>
    </xf>
    <xf numFmtId="4" fontId="0" fillId="25" borderId="14" xfId="0" applyNumberFormat="1" applyFont="1" applyFill="1" applyBorder="1"/>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horizontal="center" vertical="center" wrapText="1"/>
    </xf>
    <xf numFmtId="0" fontId="0" fillId="0" borderId="13" xfId="0" applyFont="1" applyBorder="1" applyAlignment="1">
      <alignment vertical="center" wrapText="1"/>
    </xf>
    <xf numFmtId="4" fontId="2" fillId="25" borderId="13" xfId="0" applyNumberFormat="1" applyFont="1" applyFill="1" applyBorder="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vertical="center"/>
    </xf>
    <xf numFmtId="0" fontId="7" fillId="24" borderId="10" xfId="0" applyFont="1" applyFill="1" applyBorder="1"/>
    <xf numFmtId="0" fontId="8" fillId="24" borderId="10" xfId="0" applyFont="1" applyFill="1" applyBorder="1" applyAlignment="1">
      <alignment horizontal="center"/>
    </xf>
    <xf numFmtId="0" fontId="2" fillId="24" borderId="12" xfId="0" applyFont="1" applyFill="1" applyBorder="1" applyAlignment="1">
      <alignment horizontal="center" wrapText="1"/>
    </xf>
    <xf numFmtId="0" fontId="2" fillId="24" borderId="10" xfId="0" applyFont="1" applyFill="1" applyBorder="1" applyAlignment="1">
      <alignment horizontal="center"/>
    </xf>
    <xf numFmtId="14" fontId="2" fillId="24" borderId="10" xfId="0" applyNumberFormat="1" applyFont="1" applyFill="1" applyBorder="1" applyAlignment="1">
      <alignment horizontal="center"/>
    </xf>
    <xf numFmtId="0" fontId="2" fillId="24" borderId="10" xfId="0" applyFont="1" applyFill="1" applyBorder="1" applyAlignment="1">
      <alignment horizontal="center" vertical="center"/>
    </xf>
    <xf numFmtId="14" fontId="2" fillId="24" borderId="10" xfId="0" applyNumberFormat="1" applyFont="1" applyFill="1" applyBorder="1" applyAlignment="1">
      <alignment horizontal="center" vertical="center"/>
    </xf>
    <xf numFmtId="0" fontId="1" fillId="22" borderId="10" xfId="0" applyFont="1" applyFill="1" applyBorder="1" applyAlignment="1">
      <alignment horizontal="center" wrapText="1"/>
    </xf>
    <xf numFmtId="0" fontId="7" fillId="0" borderId="0" xfId="0" applyFont="1" applyFill="1" applyBorder="1" applyAlignment="1">
      <alignment horizontal="left" vertical="center" wrapText="1"/>
    </xf>
    <xf numFmtId="44" fontId="2" fillId="0" borderId="0" xfId="42" applyFont="1" applyFill="1" applyBorder="1" applyAlignment="1">
      <alignment horizontal="center" vertical="top"/>
    </xf>
    <xf numFmtId="44" fontId="9" fillId="0" borderId="0" xfId="42" applyFont="1" applyFill="1" applyBorder="1" applyAlignment="1">
      <alignment horizontal="center" vertical="top"/>
    </xf>
    <xf numFmtId="0" fontId="8" fillId="0" borderId="0" xfId="0" applyFont="1" applyBorder="1"/>
    <xf numFmtId="0" fontId="8" fillId="0" borderId="0" xfId="0" applyFont="1" applyAlignment="1">
      <alignment horizontal="center"/>
    </xf>
    <xf numFmtId="0" fontId="9" fillId="0" borderId="0" xfId="0" applyFont="1" applyAlignment="1">
      <alignment horizontal="center"/>
    </xf>
    <xf numFmtId="4" fontId="8" fillId="0" borderId="0" xfId="0" applyNumberFormat="1" applyFont="1" applyFill="1" applyBorder="1" applyAlignment="1">
      <alignment horizontal="center"/>
    </xf>
    <xf numFmtId="181" fontId="9" fillId="0" borderId="0" xfId="0" applyNumberFormat="1" applyFont="1" applyAlignment="1">
      <alignment horizontal="center" wrapText="1"/>
    </xf>
    <xf numFmtId="0" fontId="8" fillId="0" borderId="0" xfId="0" applyFont="1" applyAlignment="1">
      <alignment horizontal="right"/>
    </xf>
    <xf numFmtId="4" fontId="8" fillId="0" borderId="0" xfId="0" applyNumberFormat="1" applyFont="1" applyAlignment="1">
      <alignment horizontal="center"/>
    </xf>
    <xf numFmtId="4" fontId="2" fillId="0" borderId="0" xfId="0" applyNumberFormat="1" applyFont="1" applyAlignment="1">
      <alignment horizontal="right"/>
    </xf>
    <xf numFmtId="0" fontId="8" fillId="0" borderId="12" xfId="0" applyFont="1" applyFill="1" applyBorder="1" applyAlignment="1">
      <alignment horizontal="center"/>
    </xf>
    <xf numFmtId="0" fontId="8" fillId="0" borderId="17" xfId="0"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9" fillId="0" borderId="17" xfId="0" applyFont="1" applyFill="1" applyBorder="1" applyAlignment="1">
      <alignment horizontal="center"/>
    </xf>
    <xf numFmtId="0" fontId="9" fillId="0" borderId="15" xfId="0" applyFont="1" applyFill="1" applyBorder="1" applyAlignment="1">
      <alignment horizontal="center"/>
    </xf>
    <xf numFmtId="0" fontId="8" fillId="0" borderId="0" xfId="0" applyFont="1" applyAlignment="1">
      <alignment horizontal="center" wrapText="1"/>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vertical="top" wrapText="1"/>
    </xf>
    <xf numFmtId="0" fontId="8" fillId="0" borderId="0" xfId="0" applyFont="1" applyBorder="1" applyAlignment="1">
      <alignment horizontal="center"/>
    </xf>
    <xf numFmtId="0" fontId="8" fillId="0" borderId="0" xfId="0" applyFont="1"/>
    <xf numFmtId="0" fontId="8" fillId="0" borderId="0" xfId="0" applyFont="1" applyAlignment="1">
      <alignment wrapText="1"/>
    </xf>
    <xf numFmtId="0" fontId="10" fillId="0" borderId="18" xfId="0" applyFont="1" applyBorder="1"/>
    <xf numFmtId="0" fontId="10" fillId="0" borderId="0" xfId="0" applyFont="1" applyBorder="1"/>
    <xf numFmtId="0" fontId="10" fillId="0" borderId="19" xfId="0" applyFont="1" applyBorder="1"/>
    <xf numFmtId="0" fontId="9"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xf numFmtId="0" fontId="11" fillId="0" borderId="0" xfId="0" applyFont="1" applyBorder="1"/>
    <xf numFmtId="0" fontId="11" fillId="0" borderId="0" xfId="0" applyFont="1" applyBorder="1" applyAlignment="1">
      <alignment horizontal="right"/>
    </xf>
    <xf numFmtId="4" fontId="11" fillId="0" borderId="0" xfId="0" applyNumberFormat="1" applyFont="1" applyBorder="1"/>
    <xf numFmtId="0" fontId="11" fillId="0" borderId="0" xfId="0" applyFont="1" applyBorder="1" applyAlignment="1">
      <alignment wrapText="1"/>
    </xf>
    <xf numFmtId="0" fontId="11" fillId="0" borderId="0" xfId="0" applyFont="1"/>
    <xf numFmtId="4" fontId="3" fillId="0" borderId="0" xfId="0" applyNumberFormat="1" applyFont="1"/>
    <xf numFmtId="0" fontId="8" fillId="0" borderId="0" xfId="0" applyFont="1" applyFill="1"/>
    <xf numFmtId="4" fontId="3" fillId="0" borderId="0" xfId="0" applyNumberFormat="1" applyFont="1" applyFill="1"/>
    <xf numFmtId="4" fontId="2" fillId="22" borderId="17" xfId="0" applyNumberFormat="1" applyFont="1" applyFill="1" applyBorder="1" applyAlignment="1">
      <alignment horizontal="left" vertical="center"/>
    </xf>
    <xf numFmtId="0" fontId="2" fillId="22" borderId="10" xfId="0" applyFont="1" applyFill="1" applyBorder="1" applyAlignment="1">
      <alignment horizontal="center" vertical="center"/>
    </xf>
    <xf numFmtId="0" fontId="0" fillId="22" borderId="17" xfId="0" applyFont="1" applyFill="1" applyBorder="1"/>
    <xf numFmtId="0" fontId="0" fillId="22" borderId="15" xfId="0" applyFont="1" applyFill="1" applyBorder="1"/>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4" fontId="2" fillId="22" borderId="10" xfId="0" applyNumberFormat="1" applyFont="1" applyFill="1" applyBorder="1" applyAlignment="1">
      <alignment horizontal="right" vertical="center" wrapText="1"/>
    </xf>
    <xf numFmtId="4" fontId="2" fillId="22" borderId="13" xfId="0" applyNumberFormat="1" applyFont="1" applyFill="1" applyBorder="1" applyAlignment="1">
      <alignment horizontal="right" vertical="center" wrapText="1"/>
    </xf>
    <xf numFmtId="4" fontId="2" fillId="22" borderId="13" xfId="0" applyNumberFormat="1" applyFont="1" applyFill="1" applyBorder="1" applyAlignment="1">
      <alignment horizontal="center" vertical="center" wrapText="1"/>
    </xf>
    <xf numFmtId="0" fontId="0" fillId="25" borderId="14" xfId="0" applyFont="1" applyFill="1" applyBorder="1"/>
    <xf numFmtId="0" fontId="0" fillId="25" borderId="0" xfId="0" applyFont="1" applyFill="1" applyBorder="1"/>
    <xf numFmtId="0" fontId="8" fillId="0" borderId="0" xfId="0" applyFont="1" applyAlignment="1">
      <alignment horizontal="center" vertical="center" wrapText="1"/>
    </xf>
    <xf numFmtId="0" fontId="0" fillId="25" borderId="0" xfId="0" applyFont="1" applyFill="1" applyBorder="1"/>
    <xf numFmtId="0" fontId="0" fillId="25" borderId="17" xfId="0" applyFont="1" applyFill="1" applyBorder="1"/>
    <xf numFmtId="0" fontId="0" fillId="25" borderId="21" xfId="0" applyFont="1" applyFill="1" applyBorder="1"/>
    <xf numFmtId="0" fontId="0" fillId="25" borderId="21" xfId="0" applyFont="1" applyFill="1" applyBorder="1" applyAlignment="1">
      <alignment horizontal="center"/>
    </xf>
    <xf numFmtId="4" fontId="2" fillId="25" borderId="13" xfId="0" applyNumberFormat="1" applyFont="1" applyFill="1" applyBorder="1" applyAlignment="1">
      <alignment horizontal="center"/>
    </xf>
    <xf numFmtId="0" fontId="0" fillId="25" borderId="11" xfId="0" applyFont="1" applyFill="1" applyBorder="1" applyAlignment="1">
      <alignment horizontal="left" vertical="center" wrapText="1"/>
    </xf>
    <xf numFmtId="0" fontId="0" fillId="25" borderId="14" xfId="0" applyFont="1" applyFill="1" applyBorder="1" applyAlignment="1">
      <alignment horizontal="center"/>
    </xf>
    <xf numFmtId="0" fontId="0" fillId="25" borderId="21" xfId="0" applyFont="1" applyFill="1" applyBorder="1" applyAlignment="1">
      <alignment horizontal="left" vertical="center" wrapText="1"/>
    </xf>
    <xf numFmtId="4" fontId="0" fillId="0" borderId="0" xfId="0" applyNumberFormat="1" applyFont="1"/>
    <xf numFmtId="0" fontId="0" fillId="0" borderId="0" xfId="0" applyFont="1" applyBorder="1"/>
    <xf numFmtId="0" fontId="0" fillId="0" borderId="0" xfId="0" applyFont="1" applyBorder="1"/>
    <xf numFmtId="4" fontId="0" fillId="0" borderId="0" xfId="0" applyNumberFormat="1" applyFont="1" applyBorder="1" applyAlignment="1">
      <alignment horizontal="right"/>
    </xf>
    <xf numFmtId="4" fontId="0" fillId="0" borderId="0" xfId="0" applyNumberFormat="1" applyFont="1" applyBorder="1"/>
    <xf numFmtId="0" fontId="0" fillId="0" borderId="0" xfId="0" applyFont="1" applyBorder="1" applyAlignment="1">
      <alignment horizontal="left" vertical="center" wrapText="1"/>
    </xf>
    <xf numFmtId="0" fontId="3" fillId="0" borderId="0" xfId="0" applyFont="1"/>
    <xf numFmtId="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xf numFmtId="0" fontId="3" fillId="0" borderId="0" xfId="0" applyFont="1" applyAlignment="1">
      <alignment horizontal="right"/>
    </xf>
    <xf numFmtId="0" fontId="2" fillId="4" borderId="18" xfId="0" applyFont="1" applyFill="1" applyBorder="1" applyAlignment="1">
      <alignment horizontal="center" vertical="center" wrapText="1"/>
    </xf>
    <xf numFmtId="0" fontId="3" fillId="0" borderId="10" xfId="0" applyFont="1" applyBorder="1"/>
    <xf numFmtId="3" fontId="3" fillId="0" borderId="10" xfId="0" applyNumberFormat="1" applyFont="1" applyBorder="1"/>
    <xf numFmtId="0" fontId="3" fillId="0" borderId="17" xfId="0" applyFont="1" applyBorder="1"/>
    <xf numFmtId="0" fontId="0" fillId="25" borderId="0" xfId="0" applyFont="1" applyFill="1" applyBorder="1" applyAlignment="1">
      <alignment horizontal="center" vertical="center" wrapText="1"/>
    </xf>
    <xf numFmtId="0" fontId="3" fillId="0" borderId="0" xfId="0" applyFont="1" applyAlignment="1">
      <alignment wrapText="1"/>
    </xf>
    <xf numFmtId="0" fontId="2" fillId="0" borderId="18" xfId="0" applyFont="1" applyBorder="1" applyAlignment="1" applyProtection="1">
      <alignment/>
      <protection locked="0"/>
    </xf>
    <xf numFmtId="0" fontId="0" fillId="0" borderId="0" xfId="0" applyFont="1" applyBorder="1" applyProtection="1">
      <protection locked="0"/>
    </xf>
    <xf numFmtId="0" fontId="0" fillId="0" borderId="19" xfId="0" applyFont="1" applyBorder="1"/>
    <xf numFmtId="0" fontId="0" fillId="0" borderId="0" xfId="0" applyFont="1" applyBorder="1" applyAlignment="1">
      <alignment horizontal="center" vertical="center" wrapText="1"/>
    </xf>
    <xf numFmtId="4" fontId="0" fillId="0" borderId="0" xfId="0" applyNumberFormat="1" applyFont="1" applyAlignment="1">
      <alignment horizontal="right"/>
    </xf>
    <xf numFmtId="0" fontId="0" fillId="0" borderId="0" xfId="0" applyFont="1" applyAlignment="1">
      <alignment vertical="center"/>
    </xf>
    <xf numFmtId="0" fontId="0" fillId="25" borderId="16" xfId="0" applyFont="1" applyFill="1" applyBorder="1"/>
    <xf numFmtId="0" fontId="0" fillId="25" borderId="21" xfId="0" applyFont="1" applyFill="1" applyBorder="1" applyAlignment="1">
      <alignment vertical="center"/>
    </xf>
    <xf numFmtId="15" fontId="0" fillId="25" borderId="21" xfId="0" applyNumberFormat="1" applyFont="1" applyFill="1" applyBorder="1"/>
    <xf numFmtId="15" fontId="0" fillId="25" borderId="21" xfId="0" applyNumberFormat="1" applyFont="1" applyFill="1" applyBorder="1" applyAlignment="1">
      <alignment horizontal="center"/>
    </xf>
    <xf numFmtId="0" fontId="0" fillId="25" borderId="21" xfId="0" applyFont="1" applyFill="1" applyBorder="1"/>
    <xf numFmtId="181" fontId="0" fillId="25" borderId="21" xfId="0" applyNumberFormat="1" applyFont="1" applyFill="1" applyBorder="1" applyAlignment="1">
      <alignment wrapText="1"/>
    </xf>
    <xf numFmtId="0" fontId="0" fillId="0" borderId="0" xfId="0" applyFont="1" applyFill="1"/>
    <xf numFmtId="0" fontId="0" fillId="25" borderId="22" xfId="0" applyFont="1" applyFill="1" applyBorder="1"/>
    <xf numFmtId="0" fontId="0" fillId="25" borderId="20" xfId="0" applyFont="1" applyFill="1" applyBorder="1" applyAlignment="1">
      <alignment vertical="center"/>
    </xf>
    <xf numFmtId="15" fontId="0" fillId="25" borderId="20" xfId="0" applyNumberFormat="1" applyFont="1" applyFill="1" applyBorder="1"/>
    <xf numFmtId="15" fontId="0" fillId="25" borderId="20" xfId="0" applyNumberFormat="1" applyFont="1" applyFill="1" applyBorder="1" applyAlignment="1">
      <alignment horizontal="center"/>
    </xf>
    <xf numFmtId="0" fontId="0" fillId="25" borderId="20" xfId="0" applyFont="1" applyFill="1" applyBorder="1"/>
    <xf numFmtId="181" fontId="0" fillId="25" borderId="20" xfId="0" applyNumberFormat="1" applyFont="1" applyFill="1" applyBorder="1" applyAlignment="1">
      <alignment wrapText="1"/>
    </xf>
    <xf numFmtId="0" fontId="0" fillId="0" borderId="0" xfId="0" applyFont="1" applyFill="1" applyBorder="1"/>
    <xf numFmtId="0" fontId="0" fillId="0" borderId="0" xfId="0" applyFont="1" applyFill="1" applyAlignment="1">
      <alignment horizontal="center" vertical="top"/>
    </xf>
    <xf numFmtId="0" fontId="0" fillId="0" borderId="0" xfId="0" applyFont="1" applyFill="1" applyAlignment="1">
      <alignment vertical="top"/>
    </xf>
    <xf numFmtId="0" fontId="0" fillId="25" borderId="10" xfId="0" applyFont="1" applyFill="1" applyBorder="1" applyAlignment="1">
      <alignment horizontal="justify" vertical="center" wrapText="1"/>
    </xf>
    <xf numFmtId="0" fontId="0" fillId="0" borderId="0" xfId="0" applyFont="1" applyAlignment="1">
      <alignment horizontal="center" vertical="top"/>
    </xf>
    <xf numFmtId="0" fontId="0" fillId="0" borderId="0" xfId="0" applyFont="1" applyFill="1" applyBorder="1" applyAlignment="1">
      <alignment horizontal="center" vertical="center" wrapText="1"/>
    </xf>
    <xf numFmtId="44" fontId="0" fillId="0" borderId="0" xfId="0" applyNumberFormat="1" applyFont="1" applyFill="1" applyBorder="1" applyAlignment="1">
      <alignment horizontal="center" vertical="top"/>
    </xf>
    <xf numFmtId="44" fontId="0" fillId="0" borderId="19" xfId="0" applyNumberFormat="1" applyFont="1" applyFill="1" applyBorder="1" applyAlignment="1">
      <alignment horizontal="center" vertical="top"/>
    </xf>
    <xf numFmtId="0" fontId="0" fillId="0" borderId="0" xfId="0" applyFont="1" applyFill="1" applyAlignment="1">
      <alignment vertical="top" wrapText="1"/>
    </xf>
    <xf numFmtId="0" fontId="0" fillId="0" borderId="0" xfId="0" applyFont="1" applyBorder="1" applyAlignment="1">
      <alignment wrapText="1"/>
    </xf>
    <xf numFmtId="0" fontId="0" fillId="26" borderId="0" xfId="0" applyFont="1" applyFill="1" applyBorder="1" applyAlignment="1">
      <alignment horizontal="center" vertical="center" wrapText="1"/>
    </xf>
    <xf numFmtId="15" fontId="8" fillId="26" borderId="0" xfId="0" applyNumberFormat="1" applyFont="1" applyFill="1" applyBorder="1" applyAlignment="1">
      <alignment horizontal="center" vertical="center"/>
    </xf>
    <xf numFmtId="15" fontId="0" fillId="26" borderId="0" xfId="0" applyNumberFormat="1" applyFont="1" applyFill="1" applyBorder="1" applyAlignment="1">
      <alignment horizontal="center" vertical="top" wrapText="1"/>
    </xf>
    <xf numFmtId="0" fontId="0" fillId="26" borderId="0" xfId="0" applyFont="1" applyFill="1" applyBorder="1" applyAlignment="1">
      <alignment vertical="top" wrapText="1"/>
    </xf>
    <xf numFmtId="14" fontId="0" fillId="26" borderId="0" xfId="0" applyNumberFormat="1" applyFont="1" applyFill="1" applyBorder="1" applyAlignment="1">
      <alignment horizontal="center" vertical="top" wrapText="1"/>
    </xf>
    <xf numFmtId="0" fontId="0" fillId="26" borderId="0" xfId="0" applyFont="1" applyFill="1" applyBorder="1" applyAlignment="1">
      <alignment horizontal="center" vertical="top"/>
    </xf>
    <xf numFmtId="0" fontId="0" fillId="26" borderId="0" xfId="0" applyFont="1" applyFill="1" applyBorder="1"/>
    <xf numFmtId="0" fontId="0" fillId="26" borderId="0" xfId="0" applyFont="1" applyFill="1" applyBorder="1" applyAlignment="1">
      <alignment horizontal="center" vertical="top" wrapText="1"/>
    </xf>
    <xf numFmtId="0" fontId="0" fillId="26" borderId="19" xfId="0" applyFont="1" applyFill="1" applyBorder="1" applyAlignment="1">
      <alignment horizontal="center" vertical="top" wrapText="1"/>
    </xf>
    <xf numFmtId="0" fontId="0" fillId="0" borderId="0" xfId="0" applyFont="1" applyFill="1" applyAlignment="1">
      <alignment horizontal="center" vertical="top" wrapText="1"/>
    </xf>
    <xf numFmtId="0" fontId="8" fillId="22" borderId="12" xfId="0" applyFont="1" applyFill="1" applyBorder="1" applyAlignment="1">
      <alignment horizontal="center" vertical="center" wrapText="1"/>
    </xf>
    <xf numFmtId="0" fontId="0" fillId="26" borderId="20" xfId="0" applyFont="1" applyFill="1" applyBorder="1" applyAlignment="1">
      <alignment horizontal="center" vertical="top" wrapText="1"/>
    </xf>
    <xf numFmtId="0" fontId="0" fillId="26" borderId="20" xfId="0" applyFont="1" applyFill="1" applyBorder="1" applyAlignment="1">
      <alignment horizontal="center" vertical="center" wrapText="1"/>
    </xf>
    <xf numFmtId="15" fontId="8" fillId="26" borderId="20" xfId="0" applyNumberFormat="1" applyFont="1" applyFill="1" applyBorder="1" applyAlignment="1">
      <alignment horizontal="center" vertical="center"/>
    </xf>
    <xf numFmtId="15" fontId="0" fillId="26" borderId="20" xfId="0" applyNumberFormat="1" applyFont="1" applyFill="1" applyBorder="1" applyAlignment="1">
      <alignment horizontal="center" vertical="top" wrapText="1"/>
    </xf>
    <xf numFmtId="0" fontId="0" fillId="26" borderId="20" xfId="0" applyFont="1" applyFill="1" applyBorder="1" applyAlignment="1">
      <alignment vertical="top" wrapText="1"/>
    </xf>
    <xf numFmtId="14" fontId="0" fillId="26" borderId="20" xfId="0" applyNumberFormat="1" applyFont="1" applyFill="1" applyBorder="1" applyAlignment="1">
      <alignment horizontal="center" vertical="top" wrapText="1"/>
    </xf>
    <xf numFmtId="0" fontId="0" fillId="26" borderId="20" xfId="0" applyFont="1" applyFill="1" applyBorder="1" applyAlignment="1">
      <alignment horizontal="center" vertical="top"/>
    </xf>
    <xf numFmtId="0" fontId="0" fillId="26" borderId="20" xfId="0" applyFont="1" applyFill="1" applyBorder="1"/>
    <xf numFmtId="0" fontId="0" fillId="26" borderId="23" xfId="0" applyFont="1" applyFill="1" applyBorder="1" applyAlignment="1">
      <alignment horizontal="center" vertical="top" wrapText="1"/>
    </xf>
    <xf numFmtId="0" fontId="8" fillId="0" borderId="0" xfId="0" applyFont="1" applyFill="1" applyAlignment="1">
      <alignment horizontal="center" vertical="center" wrapText="1"/>
    </xf>
    <xf numFmtId="17" fontId="0" fillId="0" borderId="12"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15" fontId="0" fillId="0" borderId="12" xfId="0" applyNumberFormat="1" applyFont="1" applyFill="1" applyBorder="1" applyAlignment="1">
      <alignment horizontal="center" vertical="top"/>
    </xf>
    <xf numFmtId="4" fontId="0" fillId="0" borderId="12" xfId="42" applyNumberFormat="1" applyFont="1" applyFill="1" applyBorder="1" applyAlignment="1">
      <alignment horizontal="right" vertical="center"/>
    </xf>
    <xf numFmtId="0" fontId="0" fillId="0" borderId="12" xfId="0" applyFont="1" applyFill="1" applyBorder="1" applyAlignment="1">
      <alignment horizontal="center" vertical="top"/>
    </xf>
    <xf numFmtId="181" fontId="0" fillId="0" borderId="12" xfId="0" applyNumberFormat="1" applyFont="1" applyFill="1" applyBorder="1" applyAlignment="1">
      <alignment horizontal="center" vertical="top" wrapText="1"/>
    </xf>
    <xf numFmtId="180" fontId="0" fillId="0" borderId="12" xfId="42" applyNumberFormat="1" applyFont="1" applyFill="1" applyBorder="1" applyAlignment="1">
      <alignment horizontal="center" vertical="center"/>
    </xf>
    <xf numFmtId="180" fontId="0" fillId="0" borderId="12" xfId="42" applyNumberFormat="1" applyFont="1" applyFill="1" applyBorder="1" applyAlignment="1">
      <alignment horizontal="center" vertical="center" wrapText="1"/>
    </xf>
    <xf numFmtId="4" fontId="0" fillId="0" borderId="0" xfId="0" applyNumberFormat="1" applyFont="1" applyFill="1" applyAlignment="1">
      <alignment horizontal="center" vertical="top"/>
    </xf>
    <xf numFmtId="15" fontId="8" fillId="27" borderId="18" xfId="0" applyNumberFormat="1" applyFont="1" applyFill="1" applyBorder="1" applyAlignment="1">
      <alignment horizontal="center" vertical="center"/>
    </xf>
    <xf numFmtId="15" fontId="8" fillId="27" borderId="0" xfId="0" applyNumberFormat="1" applyFont="1" applyFill="1" applyBorder="1" applyAlignment="1">
      <alignment horizontal="center" vertical="center"/>
    </xf>
    <xf numFmtId="17" fontId="8" fillId="0" borderId="12" xfId="0" applyNumberFormat="1" applyFont="1" applyFill="1" applyBorder="1" applyAlignment="1">
      <alignment horizontal="center" vertical="center" wrapText="1"/>
    </xf>
    <xf numFmtId="4" fontId="8" fillId="0" borderId="0" xfId="0" applyNumberFormat="1" applyFont="1" applyFill="1" applyAlignment="1">
      <alignment horizontal="center"/>
    </xf>
    <xf numFmtId="4" fontId="8" fillId="0" borderId="0" xfId="0" applyNumberFormat="1" applyFont="1" applyFill="1" applyAlignment="1">
      <alignment horizontal="center" vertical="top"/>
    </xf>
    <xf numFmtId="0" fontId="8" fillId="22" borderId="17" xfId="0" applyFont="1" applyFill="1" applyBorder="1" applyAlignment="1">
      <alignment vertical="center" wrapText="1"/>
    </xf>
    <xf numFmtId="0" fontId="0" fillId="22" borderId="14" xfId="0" applyFont="1" applyFill="1" applyBorder="1" applyAlignment="1">
      <alignment horizontal="center" vertical="center" wrapText="1"/>
    </xf>
    <xf numFmtId="0" fontId="8" fillId="0" borderId="0" xfId="0" applyFont="1" applyFill="1" applyBorder="1" applyAlignment="1">
      <alignment vertical="top"/>
    </xf>
    <xf numFmtId="0" fontId="8" fillId="0" borderId="0" xfId="0" applyFont="1" applyFill="1" applyBorder="1" applyAlignment="1">
      <alignment horizontal="left" vertical="center" wrapText="1"/>
    </xf>
    <xf numFmtId="0" fontId="0" fillId="0" borderId="0" xfId="0" applyFont="1" applyFill="1" applyBorder="1" applyAlignment="1">
      <alignment horizontal="left"/>
    </xf>
    <xf numFmtId="44" fontId="8" fillId="0" borderId="0" xfId="42" applyFont="1" applyFill="1" applyBorder="1" applyAlignment="1">
      <alignment horizontal="center" vertical="top"/>
    </xf>
    <xf numFmtId="0" fontId="0" fillId="0" borderId="0" xfId="0" applyFont="1" applyFill="1" applyBorder="1" applyAlignment="1">
      <alignment horizontal="center" vertical="top"/>
    </xf>
    <xf numFmtId="181" fontId="0" fillId="0" borderId="0" xfId="0" applyNumberFormat="1" applyFont="1" applyFill="1" applyBorder="1" applyAlignment="1">
      <alignment horizontal="center" vertical="top" wrapText="1"/>
    </xf>
    <xf numFmtId="179" fontId="0" fillId="0" borderId="0" xfId="0" applyNumberFormat="1" applyFont="1" applyFill="1" applyBorder="1" applyAlignment="1">
      <alignment horizontal="center" vertical="top"/>
    </xf>
    <xf numFmtId="0" fontId="0" fillId="0" borderId="0" xfId="0" applyFont="1" applyFill="1" applyBorder="1" applyAlignment="1">
      <alignment vertical="top"/>
    </xf>
    <xf numFmtId="181" fontId="8" fillId="0" borderId="0" xfId="0" applyNumberFormat="1" applyFont="1" applyAlignment="1">
      <alignment horizontal="center" wrapText="1"/>
    </xf>
    <xf numFmtId="0" fontId="0" fillId="0" borderId="0" xfId="0" applyFont="1" applyAlignment="1">
      <alignment horizontal="center"/>
    </xf>
    <xf numFmtId="4" fontId="0" fillId="0" borderId="0" xfId="0" applyNumberFormat="1" applyFont="1" applyBorder="1" applyAlignment="1">
      <alignment horizontal="right" vertical="center"/>
    </xf>
    <xf numFmtId="0" fontId="0" fillId="0" borderId="0" xfId="0" applyFont="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44" fontId="0" fillId="0" borderId="10" xfId="42" applyFont="1" applyFill="1" applyBorder="1"/>
    <xf numFmtId="3" fontId="0" fillId="0" borderId="10" xfId="0" applyNumberFormat="1" applyFont="1" applyFill="1" applyBorder="1"/>
    <xf numFmtId="0" fontId="8" fillId="0" borderId="26" xfId="0" applyFont="1" applyFill="1" applyBorder="1" applyAlignment="1">
      <alignment horizontal="center"/>
    </xf>
    <xf numFmtId="0" fontId="8" fillId="0" borderId="27" xfId="0" applyFont="1" applyFill="1" applyBorder="1" applyAlignment="1">
      <alignment horizontal="center"/>
    </xf>
    <xf numFmtId="4" fontId="0" fillId="0" borderId="0" xfId="0" applyNumberFormat="1" applyFont="1" applyAlignment="1">
      <alignment horizontal="center" vertical="top"/>
    </xf>
    <xf numFmtId="4" fontId="0" fillId="0" borderId="0" xfId="0" applyNumberFormat="1" applyFont="1" applyAlignment="1">
      <alignment horizontal="center"/>
    </xf>
    <xf numFmtId="44" fontId="0" fillId="0" borderId="0" xfId="42" applyFont="1" applyBorder="1" applyAlignment="1">
      <alignment horizontal="center"/>
    </xf>
    <xf numFmtId="0" fontId="0" fillId="0" borderId="18" xfId="0" applyFont="1" applyBorder="1"/>
    <xf numFmtId="0" fontId="0" fillId="0" borderId="19" xfId="0" applyFont="1" applyBorder="1"/>
    <xf numFmtId="0" fontId="0" fillId="0" borderId="0" xfId="0" applyFont="1" applyAlignment="1">
      <alignment wrapText="1"/>
    </xf>
    <xf numFmtId="0" fontId="29" fillId="0" borderId="0" xfId="0" applyFont="1"/>
    <xf numFmtId="2" fontId="0" fillId="0" borderId="0" xfId="0" applyNumberFormat="1" applyFont="1"/>
    <xf numFmtId="0" fontId="10" fillId="0" borderId="0" xfId="0" applyFont="1"/>
    <xf numFmtId="0" fontId="1" fillId="0" borderId="0" xfId="0" applyFont="1" applyFill="1" applyBorder="1" applyAlignment="1">
      <alignment vertical="center" wrapText="1"/>
    </xf>
    <xf numFmtId="0" fontId="0" fillId="0" borderId="0" xfId="0" applyFont="1" applyAlignment="1">
      <alignment wrapText="1"/>
    </xf>
    <xf numFmtId="0" fontId="8" fillId="0" borderId="0" xfId="0" applyFont="1" applyFill="1" applyAlignment="1">
      <alignment horizontal="center" vertical="center" wrapText="1"/>
    </xf>
    <xf numFmtId="0" fontId="0" fillId="0" borderId="0" xfId="0" applyFont="1" applyAlignment="1">
      <alignment horizontal="right"/>
    </xf>
    <xf numFmtId="0" fontId="8" fillId="0" borderId="0" xfId="0" applyFont="1" applyAlignment="1">
      <alignment wrapText="1"/>
    </xf>
    <xf numFmtId="0" fontId="0" fillId="0" borderId="0" xfId="0" applyFont="1" applyAlignment="1">
      <alignment horizontal="center" vertical="center"/>
    </xf>
    <xf numFmtId="0" fontId="8" fillId="22" borderId="10" xfId="0" applyFont="1" applyFill="1" applyBorder="1" applyAlignment="1">
      <alignment horizontal="center" vertical="center"/>
    </xf>
    <xf numFmtId="0" fontId="0" fillId="22" borderId="21" xfId="0" applyFont="1" applyFill="1" applyBorder="1" applyAlignment="1">
      <alignment horizontal="center" vertical="center"/>
    </xf>
    <xf numFmtId="0" fontId="0" fillId="22" borderId="28" xfId="0" applyFont="1" applyFill="1" applyBorder="1" applyAlignment="1">
      <alignment vertical="center"/>
    </xf>
    <xf numFmtId="0" fontId="0" fillId="0" borderId="0" xfId="0" applyFont="1" applyAlignment="1">
      <alignment vertical="center"/>
    </xf>
    <xf numFmtId="0" fontId="8" fillId="22" borderId="10"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0" fillId="0" borderId="0" xfId="0" applyFont="1" applyBorder="1" applyAlignment="1">
      <alignment vertical="center"/>
    </xf>
    <xf numFmtId="0" fontId="8" fillId="22" borderId="11" xfId="0" applyFont="1" applyFill="1" applyBorder="1" applyAlignment="1">
      <alignment horizontal="center" vertical="center" wrapText="1"/>
    </xf>
    <xf numFmtId="0" fontId="8" fillId="22" borderId="13" xfId="0" applyFont="1" applyFill="1" applyBorder="1" applyAlignment="1">
      <alignment horizontal="center" vertical="center"/>
    </xf>
    <xf numFmtId="0" fontId="8" fillId="22" borderId="12" xfId="0" applyFont="1" applyFill="1" applyBorder="1" applyAlignment="1">
      <alignment horizontal="center" vertical="center" wrapText="1"/>
    </xf>
    <xf numFmtId="0" fontId="8" fillId="0" borderId="16" xfId="0" applyFont="1" applyFill="1" applyBorder="1" applyAlignment="1">
      <alignment vertical="center" wrapText="1"/>
    </xf>
    <xf numFmtId="0" fontId="8" fillId="0" borderId="21" xfId="0" applyFont="1" applyFill="1" applyBorder="1" applyAlignment="1">
      <alignment vertical="center" wrapText="1"/>
    </xf>
    <xf numFmtId="0" fontId="0" fillId="0" borderId="21" xfId="0" applyFont="1" applyFill="1" applyBorder="1" applyAlignment="1">
      <alignment horizontal="center" vertical="center"/>
    </xf>
    <xf numFmtId="0" fontId="0" fillId="0" borderId="28" xfId="0" applyFont="1" applyFill="1" applyBorder="1" applyAlignment="1">
      <alignment vertical="center"/>
    </xf>
    <xf numFmtId="0" fontId="8"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Fill="1" applyBorder="1" applyAlignment="1">
      <alignment horizontal="center" vertical="center"/>
    </xf>
    <xf numFmtId="0" fontId="0" fillId="0" borderId="23" xfId="0" applyFont="1" applyFill="1" applyBorder="1" applyAlignment="1">
      <alignment vertical="center"/>
    </xf>
    <xf numFmtId="181" fontId="0" fillId="0" borderId="10" xfId="0" applyNumberFormat="1" applyFont="1" applyFill="1" applyBorder="1" applyAlignment="1">
      <alignment horizontal="center" vertical="center" wrapText="1"/>
    </xf>
    <xf numFmtId="17" fontId="0" fillId="25" borderId="12" xfId="0" applyNumberFormat="1" applyFont="1" applyFill="1" applyBorder="1" applyAlignment="1">
      <alignment horizontal="center" vertical="center" wrapText="1"/>
    </xf>
    <xf numFmtId="4" fontId="0" fillId="0" borderId="13" xfId="0" applyNumberFormat="1" applyFont="1" applyFill="1" applyBorder="1" applyAlignment="1">
      <alignment horizontal="right" vertical="center" wrapText="1"/>
    </xf>
    <xf numFmtId="181" fontId="0" fillId="0" borderId="13" xfId="0" applyNumberFormat="1" applyFont="1" applyBorder="1" applyAlignment="1">
      <alignment horizontal="center" vertical="center" wrapText="1"/>
    </xf>
    <xf numFmtId="181" fontId="8" fillId="25" borderId="10" xfId="0" applyNumberFormat="1" applyFont="1" applyFill="1" applyBorder="1" applyAlignment="1">
      <alignment horizontal="center" vertical="center" wrapText="1"/>
    </xf>
    <xf numFmtId="181" fontId="0" fillId="25"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81" fontId="0" fillId="0" borderId="11" xfId="0" applyNumberFormat="1" applyFont="1" applyFill="1" applyBorder="1" applyAlignment="1">
      <alignment vertical="center" wrapText="1"/>
    </xf>
    <xf numFmtId="181" fontId="0" fillId="25" borderId="10" xfId="0" applyNumberFormat="1"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ont="1" applyFill="1" applyAlignment="1">
      <alignment vertical="center"/>
    </xf>
    <xf numFmtId="181" fontId="8" fillId="0" borderId="16" xfId="0" applyNumberFormat="1" applyFont="1" applyFill="1" applyBorder="1" applyAlignment="1">
      <alignment vertical="center" wrapText="1"/>
    </xf>
    <xf numFmtId="181" fontId="0" fillId="0" borderId="21" xfId="0" applyNumberFormat="1" applyFont="1" applyFill="1" applyBorder="1" applyAlignment="1">
      <alignment vertical="center" wrapText="1"/>
    </xf>
    <xf numFmtId="181" fontId="0" fillId="0" borderId="28" xfId="0" applyNumberFormat="1" applyFont="1" applyFill="1" applyBorder="1" applyAlignment="1">
      <alignment vertical="center" wrapText="1"/>
    </xf>
    <xf numFmtId="181" fontId="8" fillId="0" borderId="10" xfId="0" applyNumberFormat="1" applyFont="1" applyFill="1" applyBorder="1" applyAlignment="1">
      <alignment vertical="center" wrapText="1"/>
    </xf>
    <xf numFmtId="4" fontId="8" fillId="0" borderId="10" xfId="0" applyNumberFormat="1" applyFont="1" applyFill="1" applyBorder="1" applyAlignment="1">
      <alignment horizontal="right" vertical="center" wrapText="1"/>
    </xf>
    <xf numFmtId="0" fontId="0" fillId="0" borderId="16" xfId="0" applyFont="1" applyBorder="1" applyAlignment="1">
      <alignment horizontal="center" vertical="center"/>
    </xf>
    <xf numFmtId="0" fontId="0" fillId="0" borderId="28" xfId="0" applyFont="1" applyBorder="1" applyAlignment="1">
      <alignment vertical="center"/>
    </xf>
    <xf numFmtId="181" fontId="8" fillId="0" borderId="22" xfId="0" applyNumberFormat="1" applyFont="1" applyFill="1" applyBorder="1" applyAlignment="1">
      <alignment vertical="center" wrapText="1"/>
    </xf>
    <xf numFmtId="0" fontId="0" fillId="0" borderId="20" xfId="0" applyFont="1" applyFill="1" applyBorder="1" applyAlignment="1">
      <alignment vertical="center"/>
    </xf>
    <xf numFmtId="0" fontId="0" fillId="0" borderId="14" xfId="0" applyFont="1" applyBorder="1" applyAlignment="1">
      <alignment vertical="center"/>
    </xf>
    <xf numFmtId="181" fontId="0" fillId="0" borderId="14" xfId="0" applyNumberFormat="1" applyFont="1" applyBorder="1" applyAlignment="1">
      <alignment vertical="center"/>
    </xf>
    <xf numFmtId="0" fontId="0" fillId="0" borderId="15" xfId="0" applyFont="1" applyBorder="1" applyAlignment="1">
      <alignment vertical="center"/>
    </xf>
    <xf numFmtId="0" fontId="8" fillId="0" borderId="18" xfId="0" applyFont="1" applyFill="1" applyBorder="1" applyAlignment="1">
      <alignment horizontal="center" vertical="center" wrapText="1"/>
    </xf>
    <xf numFmtId="0" fontId="0" fillId="0" borderId="19" xfId="0" applyFont="1" applyBorder="1" applyAlignment="1">
      <alignment vertical="center"/>
    </xf>
    <xf numFmtId="17" fontId="0" fillId="0" borderId="12" xfId="0" applyNumberFormat="1" applyFont="1" applyFill="1" applyBorder="1" applyAlignment="1">
      <alignment horizontal="center" vertical="center" wrapText="1"/>
    </xf>
    <xf numFmtId="0" fontId="0" fillId="0" borderId="22" xfId="0" applyFont="1" applyFill="1" applyBorder="1" applyAlignment="1">
      <alignment horizontal="center" vertical="center"/>
    </xf>
    <xf numFmtId="181" fontId="8" fillId="0" borderId="16" xfId="0" applyNumberFormat="1" applyFont="1" applyFill="1" applyBorder="1" applyAlignment="1">
      <alignment horizontal="center" vertical="center" wrapText="1"/>
    </xf>
    <xf numFmtId="181" fontId="0" fillId="0" borderId="21" xfId="0" applyNumberFormat="1" applyFont="1" applyFill="1" applyBorder="1" applyAlignment="1">
      <alignment horizontal="center" vertical="center" wrapText="1"/>
    </xf>
    <xf numFmtId="181" fontId="0" fillId="0" borderId="28" xfId="0" applyNumberFormat="1" applyFont="1" applyFill="1" applyBorder="1" applyAlignment="1">
      <alignment horizontal="center" vertical="center" wrapText="1"/>
    </xf>
    <xf numFmtId="181" fontId="8" fillId="0" borderId="10" xfId="0" applyNumberFormat="1" applyFont="1" applyFill="1" applyBorder="1" applyAlignment="1">
      <alignment horizontal="right" vertical="center" wrapText="1"/>
    </xf>
    <xf numFmtId="181" fontId="8" fillId="0" borderId="22" xfId="0" applyNumberFormat="1" applyFont="1" applyFill="1" applyBorder="1" applyAlignment="1">
      <alignment horizontal="center" vertical="center" wrapText="1"/>
    </xf>
    <xf numFmtId="181" fontId="0" fillId="0" borderId="20" xfId="0" applyNumberFormat="1" applyFont="1" applyFill="1" applyBorder="1" applyAlignment="1">
      <alignment horizontal="center" vertical="center" wrapText="1"/>
    </xf>
    <xf numFmtId="181" fontId="0" fillId="0" borderId="14" xfId="0" applyNumberFormat="1" applyFont="1" applyFill="1" applyBorder="1" applyAlignment="1">
      <alignment horizontal="right" vertical="center" wrapText="1"/>
    </xf>
    <xf numFmtId="4" fontId="0" fillId="0" borderId="14" xfId="0" applyNumberFormat="1" applyFont="1" applyFill="1" applyBorder="1" applyAlignment="1">
      <alignment horizontal="right" vertical="center" wrapText="1"/>
    </xf>
    <xf numFmtId="181"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wrapText="1"/>
    </xf>
    <xf numFmtId="4" fontId="8" fillId="0" borderId="20" xfId="52" applyNumberFormat="1" applyFont="1" applyFill="1" applyBorder="1" applyAlignment="1" quotePrefix="1">
      <alignment horizontal="center" vertical="center"/>
    </xf>
    <xf numFmtId="0" fontId="0" fillId="0" borderId="23" xfId="0" applyFont="1" applyBorder="1" applyAlignment="1">
      <alignment vertical="center"/>
    </xf>
    <xf numFmtId="17" fontId="0" fillId="0" borderId="10" xfId="0" applyNumberFormat="1" applyFont="1" applyBorder="1" applyAlignment="1">
      <alignment horizontal="center" vertical="center" wrapText="1"/>
    </xf>
    <xf numFmtId="181" fontId="0" fillId="0" borderId="10" xfId="0" applyNumberFormat="1" applyFont="1" applyBorder="1" applyAlignment="1">
      <alignment horizontal="center" vertical="center" wrapText="1"/>
    </xf>
    <xf numFmtId="0" fontId="8" fillId="22" borderId="10" xfId="0" applyFont="1" applyFill="1" applyBorder="1" applyAlignment="1">
      <alignment horizontal="left" vertical="center" wrapText="1"/>
    </xf>
    <xf numFmtId="181" fontId="8" fillId="22" borderId="10" xfId="0" applyNumberFormat="1" applyFont="1" applyFill="1" applyBorder="1" applyAlignment="1">
      <alignment horizontal="right" vertical="center" wrapText="1"/>
    </xf>
    <xf numFmtId="4" fontId="8" fillId="22" borderId="10" xfId="0" applyNumberFormat="1" applyFont="1" applyFill="1" applyBorder="1" applyAlignment="1">
      <alignment horizontal="right" vertical="center" wrapText="1"/>
    </xf>
    <xf numFmtId="181" fontId="0" fillId="0" borderId="0" xfId="0" applyNumberFormat="1" applyFont="1" applyBorder="1" applyAlignment="1">
      <alignment horizontal="center" vertical="center"/>
    </xf>
    <xf numFmtId="0" fontId="0" fillId="0" borderId="19" xfId="0" applyFont="1" applyFill="1" applyBorder="1" applyAlignment="1">
      <alignment vertical="center"/>
    </xf>
    <xf numFmtId="0" fontId="8" fillId="0" borderId="17" xfId="0" applyFont="1" applyBorder="1" applyAlignment="1">
      <alignment horizontal="center" vertical="center" wrapText="1"/>
    </xf>
    <xf numFmtId="181" fontId="0" fillId="0" borderId="14" xfId="0" applyNumberFormat="1" applyFont="1" applyFill="1" applyBorder="1" applyAlignment="1">
      <alignment horizontal="center" vertical="center"/>
    </xf>
    <xf numFmtId="181" fontId="0" fillId="0" borderId="14" xfId="0" applyNumberFormat="1" applyFont="1" applyFill="1" applyBorder="1" applyAlignment="1">
      <alignment horizontal="right" vertical="center"/>
    </xf>
    <xf numFmtId="181" fontId="0" fillId="22" borderId="10" xfId="0" applyNumberFormat="1" applyFont="1" applyFill="1" applyBorder="1" applyAlignment="1">
      <alignment horizontal="center" vertical="center" wrapText="1"/>
    </xf>
    <xf numFmtId="181" fontId="8" fillId="22" borderId="12" xfId="0" applyNumberFormat="1" applyFont="1" applyFill="1" applyBorder="1" applyAlignment="1">
      <alignment horizontal="right" vertical="center" wrapText="1"/>
    </xf>
    <xf numFmtId="181" fontId="8" fillId="22" borderId="1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8" fillId="0" borderId="0" xfId="0" applyFont="1" applyFill="1" applyBorder="1" applyAlignment="1">
      <alignment horizontal="left" vertical="center"/>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178" fontId="8" fillId="0" borderId="0" xfId="16" applyFont="1" applyFill="1" applyBorder="1" applyAlignment="1">
      <alignment horizontal="right" vertical="center"/>
    </xf>
    <xf numFmtId="4" fontId="0" fillId="0" borderId="0" xfId="0" applyNumberFormat="1" applyFont="1" applyFill="1" applyBorder="1" applyAlignment="1">
      <alignment horizontal="right" vertical="center" wrapText="1"/>
    </xf>
    <xf numFmtId="181" fontId="0" fillId="0" borderId="0" xfId="0" applyNumberFormat="1" applyFont="1" applyFill="1" applyBorder="1" applyAlignment="1">
      <alignment horizontal="center" vertical="center" wrapText="1"/>
    </xf>
    <xf numFmtId="181"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wrapText="1"/>
    </xf>
    <xf numFmtId="0" fontId="8" fillId="0" borderId="0" xfId="0" applyFont="1" applyBorder="1" applyAlignment="1">
      <alignment horizontal="right" vertical="center" wrapText="1"/>
    </xf>
    <xf numFmtId="170" fontId="8" fillId="0" borderId="0" xfId="52" applyFont="1" applyBorder="1" applyAlignment="1">
      <alignment vertical="center" wrapText="1"/>
    </xf>
    <xf numFmtId="0" fontId="8" fillId="0" borderId="0" xfId="0" applyFont="1" applyFill="1" applyBorder="1" applyAlignment="1">
      <alignment horizontal="center" vertical="center"/>
    </xf>
    <xf numFmtId="0" fontId="0" fillId="0" borderId="0" xfId="0" applyFont="1" applyAlignment="1">
      <alignment horizontal="right"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33" fillId="0" borderId="0" xfId="0" applyFont="1" applyAlignment="1">
      <alignment horizontal="right" vertical="center"/>
    </xf>
    <xf numFmtId="0" fontId="33" fillId="0" borderId="11" xfId="0" applyFont="1" applyBorder="1" applyAlignment="1">
      <alignment horizontal="center" vertical="center"/>
    </xf>
    <xf numFmtId="0" fontId="33" fillId="0" borderId="10" xfId="0" applyFont="1" applyBorder="1" applyAlignment="1">
      <alignment horizontal="center" vertical="center" wrapText="1"/>
    </xf>
    <xf numFmtId="0" fontId="8" fillId="0" borderId="10" xfId="0" applyFont="1" applyFill="1" applyBorder="1" applyAlignment="1">
      <alignment horizontal="left" vertical="center"/>
    </xf>
    <xf numFmtId="3" fontId="0" fillId="0" borderId="10" xfId="0" applyNumberFormat="1" applyFont="1" applyBorder="1" applyAlignment="1">
      <alignment vertical="center"/>
    </xf>
    <xf numFmtId="0" fontId="33"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wrapText="1"/>
    </xf>
    <xf numFmtId="0" fontId="0" fillId="0" borderId="0" xfId="0" applyFont="1" applyBorder="1" applyAlignment="1">
      <alignment horizontal="right" vertical="center"/>
    </xf>
    <xf numFmtId="181" fontId="0" fillId="0" borderId="0" xfId="0" applyNumberFormat="1" applyFont="1" applyAlignment="1">
      <alignment vertical="center"/>
    </xf>
    <xf numFmtId="0" fontId="33" fillId="0" borderId="0" xfId="0" applyFont="1" applyBorder="1" applyAlignment="1">
      <alignment horizontal="right" vertical="center"/>
    </xf>
    <xf numFmtId="0" fontId="33" fillId="0" borderId="0" xfId="0" applyFont="1" applyBorder="1" applyAlignment="1">
      <alignment horizontal="center" vertical="center"/>
    </xf>
    <xf numFmtId="0" fontId="33" fillId="0" borderId="0" xfId="0" applyFont="1" applyBorder="1" applyAlignment="1" applyProtection="1">
      <alignment horizontal="center" vertical="center" wrapText="1"/>
      <protection locked="0"/>
    </xf>
    <xf numFmtId="3" fontId="0" fillId="0" borderId="0" xfId="0" applyNumberFormat="1" applyFont="1" applyBorder="1" applyAlignment="1">
      <alignment vertical="center"/>
    </xf>
    <xf numFmtId="0" fontId="0" fillId="0" borderId="0" xfId="0" applyFont="1" applyAlignment="1">
      <alignment vertical="center" wrapText="1"/>
    </xf>
    <xf numFmtId="4" fontId="8" fillId="0" borderId="0" xfId="0" applyNumberFormat="1" applyFont="1" applyFill="1" applyBorder="1" applyAlignment="1">
      <alignment horizontal="right" vertical="center"/>
    </xf>
    <xf numFmtId="0" fontId="8" fillId="0" borderId="18"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8" xfId="0" applyFont="1" applyBorder="1" applyAlignment="1">
      <alignment horizontal="center" vertical="center"/>
    </xf>
    <xf numFmtId="4" fontId="0" fillId="0" borderId="0" xfId="0" applyNumberFormat="1" applyFont="1" applyAlignment="1">
      <alignment horizontal="right"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8" fillId="24" borderId="10" xfId="0" applyFont="1" applyFill="1" applyBorder="1" applyAlignment="1">
      <alignment vertical="center"/>
    </xf>
    <xf numFmtId="0" fontId="8" fillId="24" borderId="10" xfId="0" applyFont="1" applyFill="1" applyBorder="1" applyAlignment="1">
      <alignment horizontal="center" vertical="center"/>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14" fontId="8" fillId="24" borderId="10"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0" fontId="0" fillId="0" borderId="21" xfId="0" applyFont="1" applyBorder="1" applyAlignment="1">
      <alignment vertical="center"/>
    </xf>
    <xf numFmtId="0" fontId="0" fillId="0" borderId="20" xfId="0"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justify" vertical="top" wrapText="1"/>
    </xf>
    <xf numFmtId="0" fontId="0" fillId="0" borderId="10" xfId="0" applyFont="1" applyFill="1" applyBorder="1" applyAlignment="1">
      <alignment vertical="center"/>
    </xf>
    <xf numFmtId="15" fontId="0" fillId="0" borderId="10" xfId="0" applyNumberFormat="1" applyFont="1" applyFill="1" applyBorder="1" applyAlignment="1">
      <alignment horizontal="center" vertical="center"/>
    </xf>
    <xf numFmtId="4" fontId="0" fillId="0" borderId="10" xfId="0" applyNumberFormat="1" applyFont="1" applyFill="1" applyBorder="1" applyAlignment="1">
      <alignment vertical="center" wrapText="1"/>
    </xf>
    <xf numFmtId="4" fontId="0" fillId="0" borderId="10" xfId="0" applyNumberFormat="1" applyFont="1" applyFill="1" applyBorder="1" applyAlignment="1">
      <alignment vertical="center"/>
    </xf>
    <xf numFmtId="0" fontId="0" fillId="0" borderId="0" xfId="0" applyFont="1" applyFill="1"/>
    <xf numFmtId="0" fontId="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horizontal="center" vertical="top"/>
    </xf>
    <xf numFmtId="0" fontId="8" fillId="22" borderId="10" xfId="0" applyFont="1" applyFill="1" applyBorder="1" applyAlignment="1">
      <alignment horizontal="center" wrapText="1"/>
    </xf>
    <xf numFmtId="0" fontId="0" fillId="0" borderId="20" xfId="0" applyFont="1" applyFill="1" applyBorder="1"/>
    <xf numFmtId="0" fontId="0" fillId="0" borderId="14" xfId="0" applyFont="1" applyFill="1" applyBorder="1" applyAlignment="1">
      <alignment vertical="center"/>
    </xf>
    <xf numFmtId="17" fontId="0" fillId="0" borderId="12" xfId="0" applyNumberFormat="1" applyFont="1" applyFill="1" applyBorder="1" applyAlignment="1">
      <alignment horizontal="center" vertical="center"/>
    </xf>
    <xf numFmtId="15" fontId="0" fillId="0" borderId="12"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8" fillId="22" borderId="10"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2" borderId="17" xfId="0" applyFont="1" applyFill="1" applyBorder="1" applyAlignment="1">
      <alignment vertical="center"/>
    </xf>
    <xf numFmtId="0" fontId="8" fillId="0" borderId="0" xfId="0" applyFont="1" applyBorder="1"/>
    <xf numFmtId="0" fontId="8" fillId="0" borderId="0" xfId="0" applyFont="1" applyAlignment="1">
      <alignment horizontal="center"/>
    </xf>
    <xf numFmtId="14" fontId="8" fillId="0" borderId="0" xfId="0" applyNumberFormat="1"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left"/>
    </xf>
    <xf numFmtId="0" fontId="0" fillId="0" borderId="0" xfId="0" applyFont="1" applyBorder="1" applyAlignment="1">
      <alignment horizontal="center"/>
    </xf>
    <xf numFmtId="0" fontId="0" fillId="0" borderId="21" xfId="0" applyFont="1" applyBorder="1"/>
    <xf numFmtId="0" fontId="8" fillId="0" borderId="0" xfId="0" applyFont="1"/>
    <xf numFmtId="0" fontId="8" fillId="0" borderId="14" xfId="0" applyFont="1" applyFill="1" applyBorder="1" applyAlignment="1">
      <alignment horizontal="center"/>
    </xf>
    <xf numFmtId="0" fontId="8" fillId="0" borderId="28" xfId="0" applyFont="1" applyFill="1" applyBorder="1" applyAlignment="1">
      <alignment horizontal="center" vertical="center" wrapText="1"/>
    </xf>
    <xf numFmtId="0" fontId="0" fillId="0" borderId="18" xfId="0" applyFont="1" applyBorder="1"/>
    <xf numFmtId="0" fontId="0" fillId="0" borderId="0" xfId="0" applyFont="1" applyFill="1" applyBorder="1"/>
    <xf numFmtId="0" fontId="8" fillId="0" borderId="19" xfId="0" applyFont="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8" fillId="0" borderId="27" xfId="0" applyFont="1" applyFill="1" applyBorder="1" applyAlignment="1">
      <alignment horizontal="center"/>
    </xf>
    <xf numFmtId="0" fontId="8" fillId="0" borderId="18" xfId="0" applyFont="1" applyBorder="1" applyAlignment="1">
      <alignment horizontal="center"/>
    </xf>
    <xf numFmtId="0" fontId="8" fillId="0" borderId="17" xfId="0" applyFont="1" applyBorder="1" applyAlignment="1">
      <alignment horizontal="center"/>
    </xf>
    <xf numFmtId="0" fontId="8" fillId="0" borderId="0" xfId="0" applyFont="1" applyFill="1" applyBorder="1"/>
    <xf numFmtId="0" fontId="8" fillId="0" borderId="0" xfId="0" applyFont="1" applyFill="1" applyBorder="1" applyAlignment="1">
      <alignment horizontal="center"/>
    </xf>
    <xf numFmtId="4" fontId="8" fillId="22" borderId="17" xfId="0" applyNumberFormat="1" applyFont="1" applyFill="1" applyBorder="1" applyAlignment="1">
      <alignment vertical="center"/>
    </xf>
    <xf numFmtId="4" fontId="0" fillId="22" borderId="14" xfId="0" applyNumberFormat="1" applyFont="1" applyFill="1" applyBorder="1" applyAlignment="1">
      <alignment/>
    </xf>
    <xf numFmtId="4" fontId="0" fillId="22" borderId="15" xfId="0" applyNumberFormat="1" applyFont="1" applyFill="1" applyBorder="1" applyAlignment="1">
      <alignment horizontal="left"/>
    </xf>
    <xf numFmtId="0" fontId="0" fillId="22" borderId="17" xfId="0" applyFont="1" applyFill="1" applyBorder="1"/>
    <xf numFmtId="0" fontId="0" fillId="22" borderId="15" xfId="0" applyFont="1" applyFill="1" applyBorder="1"/>
    <xf numFmtId="4" fontId="8" fillId="22" borderId="13" xfId="0" applyNumberFormat="1" applyFont="1" applyFill="1" applyBorder="1" applyAlignment="1">
      <alignment horizontal="center" vertical="center" wrapText="1"/>
    </xf>
    <xf numFmtId="0" fontId="8" fillId="25" borderId="17" xfId="0" applyFont="1" applyFill="1" applyBorder="1" applyAlignment="1">
      <alignment horizontal="center" vertical="center" wrapText="1"/>
    </xf>
    <xf numFmtId="0" fontId="8" fillId="25" borderId="14" xfId="0" applyFont="1" applyFill="1" applyBorder="1" applyAlignment="1">
      <alignment horizontal="center" vertical="center" wrapText="1"/>
    </xf>
    <xf numFmtId="4" fontId="8" fillId="25" borderId="14" xfId="0" applyNumberFormat="1" applyFont="1" applyFill="1" applyBorder="1" applyAlignment="1">
      <alignment horizontal="right" vertical="center" wrapText="1"/>
    </xf>
    <xf numFmtId="4" fontId="8" fillId="25" borderId="14" xfId="0" applyNumberFormat="1" applyFont="1" applyFill="1" applyBorder="1" applyAlignment="1">
      <alignment horizontal="center" vertical="center" wrapText="1"/>
    </xf>
    <xf numFmtId="4" fontId="0" fillId="25" borderId="14" xfId="0" applyNumberFormat="1" applyFont="1" applyFill="1" applyBorder="1" applyAlignment="1">
      <alignment horizontal="right" vertical="center"/>
    </xf>
    <xf numFmtId="17" fontId="8" fillId="0" borderId="12" xfId="0" applyNumberFormat="1" applyFont="1" applyFill="1" applyBorder="1" applyAlignment="1">
      <alignment horizontal="center" vertical="center"/>
    </xf>
    <xf numFmtId="0" fontId="0" fillId="25" borderId="21" xfId="0" applyFont="1" applyFill="1" applyBorder="1" applyAlignment="1">
      <alignment horizontal="center" vertical="center" wrapText="1"/>
    </xf>
    <xf numFmtId="17" fontId="8" fillId="25" borderId="21" xfId="0" applyNumberFormat="1" applyFont="1" applyFill="1" applyBorder="1" applyAlignment="1">
      <alignment horizontal="center" vertical="center"/>
    </xf>
    <xf numFmtId="0" fontId="0" fillId="25" borderId="21" xfId="0" applyFont="1" applyFill="1" applyBorder="1" applyAlignment="1">
      <alignment vertical="center"/>
    </xf>
    <xf numFmtId="4" fontId="8" fillId="25" borderId="15" xfId="0" applyNumberFormat="1" applyFont="1" applyFill="1" applyBorder="1" applyAlignment="1">
      <alignment horizontal="right" vertical="center" wrapText="1"/>
    </xf>
    <xf numFmtId="4" fontId="0" fillId="25" borderId="21" xfId="0" applyNumberFormat="1" applyFont="1" applyFill="1" applyBorder="1" applyAlignment="1">
      <alignment horizontal="center" vertical="center" wrapText="1"/>
    </xf>
    <xf numFmtId="0" fontId="0" fillId="25" borderId="20" xfId="0" applyFont="1" applyFill="1" applyBorder="1" applyAlignment="1">
      <alignment vertical="center"/>
    </xf>
    <xf numFmtId="17" fontId="8" fillId="25" borderId="20" xfId="0" applyNumberFormat="1" applyFont="1" applyFill="1" applyBorder="1" applyAlignment="1">
      <alignment horizontal="center" vertical="center" wrapText="1"/>
    </xf>
    <xf numFmtId="4" fontId="0" fillId="25" borderId="20" xfId="0" applyNumberFormat="1" applyFont="1" applyFill="1" applyBorder="1" applyAlignment="1">
      <alignment horizontal="right" vertical="center"/>
    </xf>
    <xf numFmtId="4" fontId="0" fillId="25" borderId="20" xfId="0" applyNumberFormat="1" applyFont="1" applyFill="1" applyBorder="1" applyAlignment="1">
      <alignment horizontal="center" vertical="center" wrapText="1"/>
    </xf>
    <xf numFmtId="0" fontId="0" fillId="25" borderId="23" xfId="0" applyFont="1" applyFill="1" applyBorder="1" applyAlignment="1">
      <alignment horizontal="center" vertical="center" wrapText="1"/>
    </xf>
    <xf numFmtId="0" fontId="0" fillId="0" borderId="10" xfId="0" applyFont="1" applyBorder="1" applyAlignment="1">
      <alignment vertical="center"/>
    </xf>
    <xf numFmtId="0" fontId="8" fillId="22" borderId="17" xfId="0" applyFont="1" applyFill="1" applyBorder="1" applyAlignment="1">
      <alignment horizontal="center" vertical="center" wrapText="1"/>
    </xf>
    <xf numFmtId="0" fontId="8" fillId="25" borderId="16" xfId="0" applyFont="1" applyFill="1" applyBorder="1" applyAlignment="1">
      <alignment horizontal="center" vertical="center" wrapText="1"/>
    </xf>
    <xf numFmtId="4" fontId="8" fillId="25" borderId="10" xfId="0" applyNumberFormat="1" applyFont="1" applyFill="1" applyBorder="1" applyAlignment="1">
      <alignment horizontal="right" vertical="center" wrapText="1"/>
    </xf>
    <xf numFmtId="0" fontId="0" fillId="25" borderId="28" xfId="0" applyFont="1" applyFill="1" applyBorder="1" applyAlignment="1">
      <alignment horizontal="center" vertical="center" wrapText="1"/>
    </xf>
    <xf numFmtId="0" fontId="8" fillId="22" borderId="12" xfId="0" applyFont="1" applyFill="1" applyBorder="1" applyAlignment="1">
      <alignment horizontal="left" vertical="center" wrapText="1"/>
    </xf>
    <xf numFmtId="17" fontId="8" fillId="25" borderId="20" xfId="0" applyNumberFormat="1" applyFont="1" applyFill="1" applyBorder="1" applyAlignment="1">
      <alignment horizontal="center" vertical="center"/>
    </xf>
    <xf numFmtId="4" fontId="8" fillId="25" borderId="14" xfId="0" applyNumberFormat="1" applyFont="1" applyFill="1" applyBorder="1" applyAlignment="1">
      <alignment horizontal="right" vertical="center"/>
    </xf>
    <xf numFmtId="0" fontId="0" fillId="25" borderId="19" xfId="0" applyFont="1" applyFill="1" applyBorder="1" applyAlignment="1">
      <alignment horizontal="left" vertical="center" wrapText="1"/>
    </xf>
    <xf numFmtId="17" fontId="8" fillId="0" borderId="10" xfId="0" applyNumberFormat="1" applyFont="1" applyFill="1" applyBorder="1" applyAlignment="1">
      <alignment horizontal="center" vertical="center"/>
    </xf>
    <xf numFmtId="17" fontId="8" fillId="25" borderId="14" xfId="0" applyNumberFormat="1" applyFont="1" applyFill="1" applyBorder="1" applyAlignment="1">
      <alignment horizontal="center" vertical="center"/>
    </xf>
    <xf numFmtId="0" fontId="0" fillId="0" borderId="28" xfId="0" applyFont="1" applyFill="1" applyBorder="1" applyAlignment="1">
      <alignment horizontal="left" vertical="center" wrapText="1"/>
    </xf>
    <xf numFmtId="0" fontId="0" fillId="28" borderId="14" xfId="0" applyFont="1" applyFill="1" applyBorder="1" applyAlignment="1">
      <alignment vertical="center"/>
    </xf>
    <xf numFmtId="4" fontId="8" fillId="28" borderId="10" xfId="0" applyNumberFormat="1" applyFont="1" applyFill="1" applyBorder="1" applyAlignment="1">
      <alignment horizontal="right" vertical="center"/>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Font="1" applyFill="1" applyBorder="1" applyAlignment="1">
      <alignment horizontal="right"/>
    </xf>
    <xf numFmtId="0" fontId="0" fillId="0" borderId="0" xfId="0" applyFont="1" applyFill="1" applyBorder="1" applyAlignment="1">
      <alignment horizontal="right"/>
    </xf>
    <xf numFmtId="0" fontId="33" fillId="0" borderId="0" xfId="0" applyFont="1" applyAlignment="1">
      <alignment horizontal="right"/>
    </xf>
    <xf numFmtId="0" fontId="36" fillId="0" borderId="0" xfId="0" applyFont="1" applyAlignment="1">
      <alignment horizontal="center" wrapText="1"/>
    </xf>
    <xf numFmtId="0" fontId="0" fillId="25"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8" fillId="0" borderId="18" xfId="0" applyFont="1" applyBorder="1" applyAlignment="1" applyProtection="1">
      <alignment/>
      <protection locked="0"/>
    </xf>
    <xf numFmtId="4" fontId="0" fillId="0" borderId="0" xfId="0" applyNumberFormat="1" applyFont="1" applyAlignment="1">
      <alignment horizontal="right"/>
    </xf>
    <xf numFmtId="4" fontId="0" fillId="0" borderId="0" xfId="0" applyNumberFormat="1" applyFont="1"/>
    <xf numFmtId="0" fontId="10" fillId="0" borderId="0" xfId="0" applyFont="1" applyAlignment="1">
      <alignment vertical="center"/>
    </xf>
    <xf numFmtId="0" fontId="8" fillId="28" borderId="10" xfId="0" applyFont="1" applyFill="1" applyBorder="1" applyAlignment="1">
      <alignment horizontal="center" vertical="center" wrapText="1"/>
    </xf>
    <xf numFmtId="0" fontId="0" fillId="26" borderId="0" xfId="0" applyFont="1" applyFill="1" applyBorder="1" applyAlignment="1">
      <alignment horizontal="center" vertical="center" wrapText="1"/>
    </xf>
    <xf numFmtId="15" fontId="8" fillId="26" borderId="0" xfId="0" applyNumberFormat="1" applyFont="1" applyFill="1" applyBorder="1" applyAlignment="1">
      <alignment horizontal="center" vertical="center"/>
    </xf>
    <xf numFmtId="0" fontId="0" fillId="0" borderId="0" xfId="0" applyFont="1" applyFill="1" applyAlignment="1">
      <alignment vertical="center" wrapText="1"/>
    </xf>
    <xf numFmtId="0" fontId="0" fillId="26" borderId="20" xfId="0" applyFont="1" applyFill="1" applyBorder="1" applyAlignment="1">
      <alignment horizontal="center" vertical="top" wrapText="1"/>
    </xf>
    <xf numFmtId="0" fontId="0" fillId="26" borderId="20" xfId="0" applyFont="1" applyFill="1" applyBorder="1" applyAlignment="1">
      <alignment horizontal="center" vertical="center" wrapText="1"/>
    </xf>
    <xf numFmtId="15" fontId="8" fillId="26" borderId="20" xfId="0" applyNumberFormat="1" applyFont="1" applyFill="1" applyBorder="1" applyAlignment="1">
      <alignment horizontal="center" vertical="center"/>
    </xf>
    <xf numFmtId="15" fontId="0" fillId="26" borderId="20" xfId="0" applyNumberFormat="1" applyFont="1" applyFill="1" applyBorder="1" applyAlignment="1">
      <alignment horizontal="center" vertical="top" wrapText="1"/>
    </xf>
    <xf numFmtId="0" fontId="0" fillId="26" borderId="20" xfId="0" applyFont="1" applyFill="1" applyBorder="1" applyAlignment="1">
      <alignment vertical="top" wrapText="1"/>
    </xf>
    <xf numFmtId="14" fontId="0" fillId="26" borderId="20" xfId="0" applyNumberFormat="1" applyFont="1" applyFill="1" applyBorder="1" applyAlignment="1">
      <alignment horizontal="center" vertical="top" wrapText="1"/>
    </xf>
    <xf numFmtId="0" fontId="0" fillId="26" borderId="20" xfId="0" applyFont="1" applyFill="1" applyBorder="1" applyAlignment="1">
      <alignment horizontal="center" vertical="top"/>
    </xf>
    <xf numFmtId="0" fontId="0" fillId="26" borderId="20" xfId="0" applyFont="1" applyFill="1" applyBorder="1"/>
    <xf numFmtId="0" fontId="0" fillId="26" borderId="23" xfId="0" applyFont="1" applyFill="1" applyBorder="1" applyAlignment="1">
      <alignment horizontal="center" vertical="top" wrapText="1"/>
    </xf>
    <xf numFmtId="0" fontId="0" fillId="0" borderId="0" xfId="0" applyFont="1" applyFill="1" applyAlignment="1">
      <alignment vertical="top" wrapText="1"/>
    </xf>
    <xf numFmtId="0" fontId="0" fillId="0" borderId="12" xfId="0" applyFont="1" applyFill="1" applyBorder="1" applyAlignment="1">
      <alignment horizontal="center" vertical="center"/>
    </xf>
    <xf numFmtId="180" fontId="0" fillId="0" borderId="12" xfId="42" applyNumberFormat="1" applyFont="1" applyFill="1" applyBorder="1" applyAlignment="1">
      <alignment horizontal="center" vertical="center" wrapText="1"/>
    </xf>
    <xf numFmtId="0" fontId="0" fillId="22" borderId="14"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center" vertical="center" wrapText="1"/>
    </xf>
    <xf numFmtId="44" fontId="8" fillId="0" borderId="0" xfId="42" applyFont="1" applyFill="1" applyBorder="1" applyAlignment="1">
      <alignment horizontal="center" vertical="top"/>
    </xf>
    <xf numFmtId="0" fontId="0" fillId="0" borderId="0" xfId="0" applyFont="1" applyFill="1" applyBorder="1" applyAlignment="1">
      <alignment horizontal="center" vertical="top"/>
    </xf>
    <xf numFmtId="44" fontId="0" fillId="0" borderId="0" xfId="0" applyNumberFormat="1" applyFont="1" applyFill="1" applyBorder="1" applyAlignment="1">
      <alignment horizontal="center" vertical="top"/>
    </xf>
    <xf numFmtId="181" fontId="0" fillId="0" borderId="0" xfId="0" applyNumberFormat="1" applyFont="1" applyFill="1" applyBorder="1" applyAlignment="1">
      <alignment horizontal="center" vertical="top" wrapText="1"/>
    </xf>
    <xf numFmtId="179" fontId="0" fillId="0" borderId="0" xfId="0" applyNumberFormat="1" applyFont="1" applyFill="1" applyBorder="1" applyAlignment="1">
      <alignment horizontal="center" vertical="top"/>
    </xf>
    <xf numFmtId="0" fontId="0" fillId="0" borderId="0" xfId="0" applyFont="1" applyFill="1" applyBorder="1" applyAlignment="1">
      <alignment vertical="top"/>
    </xf>
    <xf numFmtId="181" fontId="8" fillId="0" borderId="0" xfId="0" applyNumberFormat="1" applyFont="1" applyAlignment="1">
      <alignment horizontal="center" wrapText="1"/>
    </xf>
    <xf numFmtId="0" fontId="0" fillId="0" borderId="0" xfId="0" applyFont="1" applyAlignment="1">
      <alignment horizontal="center"/>
    </xf>
    <xf numFmtId="4" fontId="0" fillId="0" borderId="0" xfId="0" applyNumberFormat="1" applyFont="1" applyBorder="1" applyAlignment="1">
      <alignment horizontal="right" vertical="center"/>
    </xf>
    <xf numFmtId="4" fontId="8" fillId="0" borderId="0" xfId="0" applyNumberFormat="1" applyFont="1" applyAlignment="1">
      <alignment horizontal="center"/>
    </xf>
    <xf numFmtId="0" fontId="8" fillId="0" borderId="0" xfId="0" applyFont="1" applyAlignment="1">
      <alignment horizontal="center" wrapText="1"/>
    </xf>
    <xf numFmtId="4" fontId="8" fillId="0" borderId="0" xfId="0" applyNumberFormat="1" applyFont="1" applyFill="1" applyBorder="1" applyAlignment="1">
      <alignment horizontal="center"/>
    </xf>
    <xf numFmtId="4" fontId="0" fillId="0" borderId="0" xfId="0" applyNumberFormat="1" applyFont="1" applyAlignment="1">
      <alignment horizontal="center" vertical="top"/>
    </xf>
    <xf numFmtId="4" fontId="0" fillId="0" borderId="0" xfId="0" applyNumberFormat="1" applyFont="1" applyAlignment="1">
      <alignment horizontal="center"/>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44" fontId="0" fillId="0" borderId="0" xfId="42" applyFont="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0" fillId="0" borderId="18" xfId="0" applyFont="1" applyFill="1" applyBorder="1"/>
    <xf numFmtId="0" fontId="0" fillId="0" borderId="19" xfId="0" applyFont="1" applyFill="1" applyBorder="1"/>
    <xf numFmtId="0" fontId="8" fillId="0" borderId="0" xfId="0" applyFont="1" applyFill="1" applyBorder="1" applyAlignment="1">
      <alignment horizontal="left"/>
    </xf>
    <xf numFmtId="0" fontId="0" fillId="0" borderId="22" xfId="0" applyFont="1" applyFill="1" applyBorder="1"/>
    <xf numFmtId="0" fontId="0" fillId="0" borderId="23" xfId="0" applyFont="1" applyFill="1" applyBorder="1"/>
    <xf numFmtId="0" fontId="37" fillId="0" borderId="0" xfId="0" applyFont="1"/>
    <xf numFmtId="4" fontId="0" fillId="25" borderId="14" xfId="0" applyNumberFormat="1" applyFont="1" applyFill="1" applyBorder="1" applyAlignment="1">
      <alignment horizontal="right"/>
    </xf>
    <xf numFmtId="4" fontId="0" fillId="25" borderId="15" xfId="0" applyNumberFormat="1" applyFont="1" applyFill="1" applyBorder="1" applyAlignment="1">
      <alignment horizontal="center"/>
    </xf>
    <xf numFmtId="0" fontId="8" fillId="0" borderId="13" xfId="0" applyFont="1" applyBorder="1" applyAlignment="1">
      <alignment horizontal="center" vertical="center" wrapText="1"/>
    </xf>
    <xf numFmtId="17" fontId="8" fillId="25" borderId="12" xfId="0" applyNumberFormat="1" applyFont="1" applyFill="1" applyBorder="1" applyAlignment="1">
      <alignment horizontal="center" vertical="center"/>
    </xf>
    <xf numFmtId="0" fontId="8" fillId="25" borderId="21" xfId="0" applyFont="1" applyFill="1" applyBorder="1" applyAlignment="1">
      <alignment horizontal="center" vertical="center" wrapText="1"/>
    </xf>
    <xf numFmtId="17" fontId="8" fillId="0" borderId="21" xfId="0" applyNumberFormat="1" applyFont="1" applyFill="1" applyBorder="1" applyAlignment="1">
      <alignment horizontal="center" vertical="center"/>
    </xf>
    <xf numFmtId="0" fontId="0" fillId="25" borderId="28" xfId="0" applyFont="1" applyFill="1" applyBorder="1"/>
    <xf numFmtId="4" fontId="8" fillId="25" borderId="15" xfId="0" applyNumberFormat="1" applyFont="1" applyFill="1" applyBorder="1" applyAlignment="1">
      <alignment horizontal="right" wrapText="1"/>
    </xf>
    <xf numFmtId="0" fontId="0" fillId="25" borderId="16" xfId="0" applyFont="1" applyFill="1" applyBorder="1"/>
    <xf numFmtId="0" fontId="0" fillId="25" borderId="19" xfId="0" applyFont="1" applyFill="1" applyBorder="1"/>
    <xf numFmtId="0" fontId="8" fillId="25" borderId="22" xfId="0" applyFont="1" applyFill="1" applyBorder="1" applyAlignment="1">
      <alignment horizontal="center" vertical="center" wrapText="1"/>
    </xf>
    <xf numFmtId="0" fontId="8" fillId="25" borderId="20" xfId="0" applyFont="1" applyFill="1" applyBorder="1" applyAlignment="1">
      <alignment horizontal="center" vertical="center" wrapText="1"/>
    </xf>
    <xf numFmtId="4" fontId="8" fillId="25" borderId="14" xfId="0" applyNumberFormat="1" applyFont="1" applyFill="1" applyBorder="1" applyAlignment="1">
      <alignment horizontal="right" wrapText="1"/>
    </xf>
    <xf numFmtId="4" fontId="8" fillId="25" borderId="14" xfId="0" applyNumberFormat="1" applyFont="1" applyFill="1" applyBorder="1" applyAlignment="1">
      <alignment horizontal="center" wrapText="1"/>
    </xf>
    <xf numFmtId="4" fontId="8" fillId="25" borderId="20" xfId="0" applyNumberFormat="1" applyFont="1" applyFill="1" applyBorder="1" applyAlignment="1">
      <alignment horizontal="center" wrapText="1"/>
    </xf>
    <xf numFmtId="17" fontId="0" fillId="25" borderId="21" xfId="0" applyNumberFormat="1" applyFont="1" applyFill="1" applyBorder="1" applyAlignment="1">
      <alignment horizontal="center" vertical="center" wrapText="1"/>
    </xf>
    <xf numFmtId="15" fontId="8" fillId="0" borderId="21" xfId="0" applyNumberFormat="1" applyFont="1" applyFill="1" applyBorder="1" applyAlignment="1">
      <alignment horizontal="center" vertical="center"/>
    </xf>
    <xf numFmtId="0" fontId="0" fillId="0" borderId="21" xfId="0" applyFont="1" applyBorder="1" applyAlignment="1">
      <alignment/>
    </xf>
    <xf numFmtId="0" fontId="0" fillId="0" borderId="28" xfId="0" applyFont="1" applyBorder="1" applyAlignment="1">
      <alignment/>
    </xf>
    <xf numFmtId="4" fontId="8" fillId="0" borderId="10" xfId="0" applyNumberFormat="1" applyFont="1" applyBorder="1" applyAlignment="1">
      <alignment horizontal="right" vertical="center" wrapText="1"/>
    </xf>
    <xf numFmtId="0" fontId="0" fillId="0" borderId="28" xfId="0" applyFont="1" applyBorder="1" applyAlignment="1">
      <alignment horizontal="center" vertical="center" wrapText="1"/>
    </xf>
    <xf numFmtId="4" fontId="8" fillId="25" borderId="16" xfId="0" applyNumberFormat="1" applyFont="1" applyFill="1" applyBorder="1" applyAlignment="1">
      <alignment horizontal="center" vertical="center" wrapText="1"/>
    </xf>
    <xf numFmtId="0" fontId="0" fillId="25" borderId="22" xfId="0" applyFont="1" applyFill="1" applyBorder="1"/>
    <xf numFmtId="0" fontId="0" fillId="25" borderId="20" xfId="0" applyFont="1" applyFill="1" applyBorder="1" applyAlignment="1">
      <alignment horizontal="center"/>
    </xf>
    <xf numFmtId="4" fontId="8" fillId="25" borderId="14" xfId="0" applyNumberFormat="1" applyFont="1" applyFill="1" applyBorder="1" applyAlignment="1">
      <alignment horizontal="right"/>
    </xf>
    <xf numFmtId="4" fontId="8" fillId="25" borderId="20" xfId="0" applyNumberFormat="1" applyFont="1" applyFill="1" applyBorder="1" applyAlignment="1">
      <alignment horizontal="center"/>
    </xf>
    <xf numFmtId="0" fontId="0" fillId="25" borderId="23" xfId="0" applyFont="1" applyFill="1" applyBorder="1" applyAlignment="1">
      <alignment horizontal="left" vertical="center" wrapText="1"/>
    </xf>
    <xf numFmtId="4" fontId="0" fillId="25" borderId="11" xfId="0" applyNumberFormat="1" applyFont="1" applyFill="1" applyBorder="1" applyAlignment="1">
      <alignment horizontal="right" vertical="center" wrapText="1"/>
    </xf>
    <xf numFmtId="0" fontId="0" fillId="0" borderId="17" xfId="0" applyFont="1" applyFill="1" applyBorder="1" applyAlignment="1">
      <alignment wrapText="1"/>
    </xf>
    <xf numFmtId="4" fontId="8" fillId="25" borderId="16" xfId="0" applyNumberFormat="1" applyFont="1" applyFill="1" applyBorder="1" applyAlignment="1">
      <alignment horizontal="center"/>
    </xf>
    <xf numFmtId="0" fontId="0" fillId="25" borderId="28" xfId="0" applyFont="1" applyFill="1" applyBorder="1" applyAlignment="1">
      <alignment horizontal="left" vertical="center" wrapText="1"/>
    </xf>
    <xf numFmtId="179" fontId="0" fillId="0" borderId="0" xfId="0" applyNumberFormat="1" applyFont="1" applyAlignment="1">
      <alignment horizontal="right"/>
    </xf>
    <xf numFmtId="0" fontId="0" fillId="0" borderId="18" xfId="0" applyFont="1" applyBorder="1" applyAlignment="1">
      <alignment horizontal="center"/>
    </xf>
    <xf numFmtId="0" fontId="6" fillId="0" borderId="0" xfId="0" applyFont="1" applyAlignment="1">
      <alignment horizontal="center"/>
    </xf>
    <xf numFmtId="0" fontId="8" fillId="24" borderId="10" xfId="0" applyFont="1" applyFill="1" applyBorder="1"/>
    <xf numFmtId="0" fontId="8" fillId="24" borderId="14" xfId="0" applyFont="1" applyFill="1" applyBorder="1" applyAlignment="1">
      <alignment horizontal="center"/>
    </xf>
    <xf numFmtId="0" fontId="8" fillId="24" borderId="10" xfId="0" applyFont="1" applyFill="1" applyBorder="1" applyAlignment="1">
      <alignment horizontal="center"/>
    </xf>
    <xf numFmtId="0" fontId="8" fillId="24" borderId="12" xfId="0" applyFont="1" applyFill="1" applyBorder="1" applyAlignment="1">
      <alignment horizontal="center" wrapText="1"/>
    </xf>
    <xf numFmtId="14" fontId="8" fillId="24" borderId="10" xfId="0" applyNumberFormat="1" applyFont="1" applyFill="1" applyBorder="1" applyAlignment="1">
      <alignment horizontal="center"/>
    </xf>
    <xf numFmtId="15" fontId="0" fillId="25" borderId="21" xfId="0" applyNumberFormat="1" applyFont="1" applyFill="1" applyBorder="1"/>
    <xf numFmtId="15" fontId="0" fillId="25" borderId="21" xfId="0" applyNumberFormat="1" applyFont="1" applyFill="1" applyBorder="1" applyAlignment="1">
      <alignment horizontal="center"/>
    </xf>
    <xf numFmtId="181" fontId="0" fillId="25" borderId="21" xfId="0" applyNumberFormat="1" applyFont="1" applyFill="1" applyBorder="1" applyAlignment="1">
      <alignment wrapText="1"/>
    </xf>
    <xf numFmtId="15" fontId="0" fillId="25" borderId="20" xfId="0" applyNumberFormat="1" applyFont="1" applyFill="1" applyBorder="1"/>
    <xf numFmtId="15" fontId="0" fillId="25" borderId="20" xfId="0" applyNumberFormat="1" applyFont="1" applyFill="1" applyBorder="1" applyAlignment="1">
      <alignment horizontal="center"/>
    </xf>
    <xf numFmtId="181" fontId="0" fillId="25" borderId="20" xfId="0" applyNumberFormat="1" applyFont="1" applyFill="1" applyBorder="1" applyAlignment="1">
      <alignment wrapText="1"/>
    </xf>
    <xf numFmtId="0" fontId="0" fillId="0" borderId="10" xfId="0" applyFont="1" applyFill="1" applyBorder="1" applyAlignment="1">
      <alignment horizontal="justify" vertical="center" wrapText="1"/>
    </xf>
    <xf numFmtId="0" fontId="0" fillId="0" borderId="15" xfId="0" applyFont="1" applyFill="1" applyBorder="1" applyAlignment="1">
      <alignment horizontal="center" vertical="center" wrapText="1"/>
    </xf>
    <xf numFmtId="17" fontId="0" fillId="0" borderId="10" xfId="0" applyNumberFormat="1" applyFont="1" applyFill="1" applyBorder="1" applyAlignment="1" quotePrefix="1">
      <alignment horizontal="center" vertical="center" wrapText="1"/>
    </xf>
    <xf numFmtId="15" fontId="0" fillId="0" borderId="10" xfId="0" applyNumberFormat="1" applyFont="1" applyFill="1" applyBorder="1" applyAlignment="1">
      <alignment horizontal="center" vertical="top"/>
    </xf>
    <xf numFmtId="17" fontId="0" fillId="0" borderId="10" xfId="0" applyNumberFormat="1" applyFont="1" applyFill="1" applyBorder="1" applyAlignment="1">
      <alignment horizontal="center" vertical="center" wrapText="1"/>
    </xf>
    <xf numFmtId="15" fontId="0" fillId="0" borderId="17" xfId="0" applyNumberFormat="1" applyFont="1" applyFill="1" applyBorder="1" applyAlignment="1">
      <alignment horizontal="center" vertical="top"/>
    </xf>
    <xf numFmtId="4" fontId="0" fillId="0" borderId="10" xfId="42" applyNumberFormat="1" applyFont="1" applyFill="1" applyBorder="1" applyAlignment="1">
      <alignment horizontal="right" vertical="center"/>
    </xf>
    <xf numFmtId="0" fontId="0" fillId="0" borderId="10" xfId="0" applyFont="1" applyFill="1" applyBorder="1" applyAlignment="1">
      <alignment horizontal="center" vertical="top"/>
    </xf>
    <xf numFmtId="181" fontId="0" fillId="0" borderId="10" xfId="0" applyNumberFormat="1" applyFont="1" applyFill="1" applyBorder="1" applyAlignment="1">
      <alignment horizontal="center" vertical="top" wrapText="1"/>
    </xf>
    <xf numFmtId="180" fontId="0" fillId="0" borderId="10" xfId="42" applyNumberFormat="1" applyFont="1" applyFill="1" applyBorder="1" applyAlignment="1">
      <alignment horizontal="center" vertical="center" wrapText="1"/>
    </xf>
    <xf numFmtId="179" fontId="0"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Fill="1" applyAlignment="1">
      <alignment vertical="top"/>
    </xf>
    <xf numFmtId="44" fontId="8" fillId="22" borderId="10" xfId="42" applyFont="1" applyFill="1" applyBorder="1" applyAlignment="1">
      <alignment horizontal="left" vertical="center"/>
    </xf>
    <xf numFmtId="44" fontId="0" fillId="22" borderId="15" xfId="0" applyNumberFormat="1" applyFont="1" applyFill="1" applyBorder="1" applyAlignment="1">
      <alignment horizontal="center" vertical="center"/>
    </xf>
    <xf numFmtId="0" fontId="8" fillId="0" borderId="14" xfId="0" applyFont="1" applyFill="1" applyBorder="1" applyAlignment="1">
      <alignment wrapText="1"/>
    </xf>
    <xf numFmtId="0" fontId="8" fillId="0" borderId="15" xfId="0" applyFont="1" applyFill="1" applyBorder="1" applyAlignment="1">
      <alignment wrapText="1"/>
    </xf>
    <xf numFmtId="0" fontId="0" fillId="0" borderId="0" xfId="0" applyFont="1" applyFill="1" applyAlignment="1">
      <alignment horizontal="center" vertical="top" wrapText="1"/>
    </xf>
    <xf numFmtId="0" fontId="8" fillId="0" borderId="15" xfId="0" applyFont="1" applyFill="1" applyBorder="1" applyAlignment="1">
      <alignment horizontal="center" vertical="center"/>
    </xf>
    <xf numFmtId="0" fontId="8" fillId="1" borderId="21" xfId="0" applyFont="1" applyFill="1" applyBorder="1" applyAlignment="1">
      <alignment horizontal="left" vertical="center" wrapText="1"/>
    </xf>
    <xf numFmtId="0" fontId="8" fillId="1" borderId="0" xfId="0" applyFont="1" applyFill="1" applyBorder="1" applyAlignment="1">
      <alignment horizontal="left" vertical="center" wrapText="1"/>
    </xf>
    <xf numFmtId="15"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0" fillId="0" borderId="0" xfId="0" applyFont="1" applyFill="1" applyAlignment="1">
      <alignment horizontal="center" vertical="center" wrapText="1"/>
    </xf>
    <xf numFmtId="17" fontId="0" fillId="0" borderId="17" xfId="0" applyNumberFormat="1" applyFont="1" applyFill="1" applyBorder="1" applyAlignment="1" quotePrefix="1">
      <alignment horizontal="center" vertical="center" wrapText="1"/>
    </xf>
    <xf numFmtId="17" fontId="0" fillId="0" borderId="17"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80" fontId="0" fillId="0" borderId="10" xfId="42" applyNumberFormat="1" applyFont="1" applyFill="1" applyBorder="1" applyAlignment="1">
      <alignment horizontal="center" vertical="center"/>
    </xf>
    <xf numFmtId="0" fontId="0" fillId="0" borderId="0" xfId="0" applyFont="1" applyFill="1" applyAlignment="1">
      <alignment horizontal="center" vertical="center"/>
    </xf>
    <xf numFmtId="0" fontId="8" fillId="22" borderId="17" xfId="0" applyFont="1" applyFill="1" applyBorder="1" applyAlignment="1">
      <alignment vertical="center" wrapText="1"/>
    </xf>
    <xf numFmtId="0" fontId="0" fillId="22" borderId="17" xfId="0" applyFont="1" applyFill="1" applyBorder="1" applyAlignment="1">
      <alignment vertical="center"/>
    </xf>
    <xf numFmtId="0" fontId="0" fillId="22" borderId="20" xfId="0" applyFont="1" applyFill="1" applyBorder="1" applyAlignment="1">
      <alignment horizontal="center" vertical="center" wrapText="1"/>
    </xf>
    <xf numFmtId="0" fontId="0" fillId="22" borderId="10" xfId="0" applyFont="1" applyFill="1" applyBorder="1" applyAlignment="1">
      <alignment horizontal="left" vertical="center"/>
    </xf>
    <xf numFmtId="181" fontId="0" fillId="22" borderId="10" xfId="0" applyNumberFormat="1" applyFont="1" applyFill="1" applyBorder="1" applyAlignment="1">
      <alignment horizontal="left" vertical="center" wrapText="1"/>
    </xf>
    <xf numFmtId="44" fontId="0" fillId="22" borderId="17" xfId="0" applyNumberFormat="1" applyFont="1" applyFill="1" applyBorder="1" applyAlignment="1">
      <alignment horizontal="center" vertical="center"/>
    </xf>
    <xf numFmtId="0" fontId="8" fillId="0" borderId="22" xfId="0" applyFont="1" applyBorder="1" applyAlignment="1">
      <alignment horizontal="center"/>
    </xf>
    <xf numFmtId="0" fontId="0" fillId="0" borderId="22" xfId="0" applyFont="1" applyBorder="1"/>
    <xf numFmtId="0" fontId="0" fillId="0" borderId="20" xfId="0" applyFont="1" applyBorder="1"/>
    <xf numFmtId="0" fontId="0" fillId="0" borderId="23" xfId="0" applyFont="1" applyBorder="1"/>
    <xf numFmtId="0" fontId="36" fillId="0" borderId="0" xfId="0" applyFont="1" applyBorder="1"/>
    <xf numFmtId="0" fontId="36" fillId="0" borderId="0" xfId="0" applyFont="1" applyBorder="1" applyAlignment="1">
      <alignment horizontal="right"/>
    </xf>
    <xf numFmtId="4" fontId="36" fillId="0" borderId="0" xfId="0" applyNumberFormat="1" applyFont="1" applyBorder="1"/>
    <xf numFmtId="0" fontId="36" fillId="0" borderId="0" xfId="0" applyFont="1" applyBorder="1" applyAlignment="1">
      <alignment wrapText="1"/>
    </xf>
    <xf numFmtId="0" fontId="36" fillId="0" borderId="0" xfId="0" applyFont="1"/>
    <xf numFmtId="0" fontId="8" fillId="0" borderId="0" xfId="0" applyFont="1" applyAlignment="1">
      <alignment horizontal="right"/>
    </xf>
    <xf numFmtId="0" fontId="8" fillId="0" borderId="0" xfId="0" applyFont="1" applyFill="1"/>
    <xf numFmtId="4" fontId="0" fillId="0" borderId="0" xfId="0" applyNumberFormat="1" applyFont="1" applyFill="1"/>
    <xf numFmtId="2" fontId="0" fillId="0" borderId="0" xfId="0" applyNumberFormat="1" applyFont="1"/>
    <xf numFmtId="4" fontId="0" fillId="25" borderId="14" xfId="0" applyNumberFormat="1" applyFont="1" applyFill="1" applyBorder="1" applyAlignment="1">
      <alignment horizontal="center"/>
    </xf>
    <xf numFmtId="0" fontId="0" fillId="25" borderId="15" xfId="0" applyFont="1" applyFill="1" applyBorder="1" applyAlignment="1">
      <alignment vertical="center" wrapText="1"/>
    </xf>
    <xf numFmtId="17" fontId="0" fillId="25" borderId="12" xfId="0" applyNumberFormat="1" applyFont="1" applyFill="1" applyBorder="1" applyAlignment="1">
      <alignment horizontal="center" vertical="center"/>
    </xf>
    <xf numFmtId="0" fontId="8" fillId="22" borderId="10" xfId="0" applyFont="1" applyFill="1" applyBorder="1" applyAlignment="1">
      <alignment horizontal="center" vertical="justify" wrapText="1"/>
    </xf>
    <xf numFmtId="4" fontId="8" fillId="25" borderId="16" xfId="0" applyNumberFormat="1" applyFont="1" applyFill="1" applyBorder="1" applyAlignment="1">
      <alignment horizontal="center" wrapText="1"/>
    </xf>
    <xf numFmtId="0" fontId="8" fillId="22" borderId="17" xfId="0" applyFont="1" applyFill="1" applyBorder="1" applyAlignment="1">
      <alignment horizontal="center" vertical="top" wrapText="1"/>
    </xf>
    <xf numFmtId="4" fontId="8" fillId="25" borderId="21" xfId="0" applyNumberFormat="1" applyFont="1" applyFill="1" applyBorder="1" applyAlignment="1">
      <alignment horizontal="center" vertical="center" wrapText="1"/>
    </xf>
    <xf numFmtId="0" fontId="8" fillId="22" borderId="12" xfId="0" applyFont="1" applyFill="1" applyBorder="1" applyAlignment="1">
      <alignment horizontal="left" wrapText="1"/>
    </xf>
    <xf numFmtId="0" fontId="8" fillId="25" borderId="22" xfId="0" applyFont="1" applyFill="1" applyBorder="1"/>
    <xf numFmtId="17" fontId="0" fillId="29" borderId="28" xfId="0" applyNumberFormat="1" applyFont="1" applyFill="1" applyBorder="1" applyAlignment="1">
      <alignment horizontal="center" vertical="center" wrapText="1"/>
    </xf>
    <xf numFmtId="17" fontId="0" fillId="0" borderId="10" xfId="0" applyNumberFormat="1" applyFont="1" applyFill="1" applyBorder="1" applyAlignment="1">
      <alignment horizontal="center" vertical="center"/>
    </xf>
    <xf numFmtId="17" fontId="8" fillId="27" borderId="19" xfId="0" applyNumberFormat="1" applyFont="1" applyFill="1" applyBorder="1" applyAlignment="1">
      <alignment horizontal="center" vertical="center"/>
    </xf>
    <xf numFmtId="17" fontId="0" fillId="29" borderId="19" xfId="0" applyNumberFormat="1" applyFont="1" applyFill="1" applyBorder="1" applyAlignment="1">
      <alignment horizontal="center" vertical="center" wrapText="1"/>
    </xf>
    <xf numFmtId="17" fontId="8" fillId="27" borderId="23" xfId="0" applyNumberFormat="1" applyFont="1" applyFill="1" applyBorder="1" applyAlignment="1">
      <alignment horizontal="center" vertical="center"/>
    </xf>
    <xf numFmtId="0" fontId="8" fillId="25" borderId="16" xfId="0" applyFont="1" applyFill="1" applyBorder="1"/>
    <xf numFmtId="0" fontId="8" fillId="22" borderId="13" xfId="0" applyFont="1" applyFill="1" applyBorder="1" applyAlignment="1">
      <alignment horizontal="center" wrapText="1"/>
    </xf>
    <xf numFmtId="0" fontId="8" fillId="22" borderId="16" xfId="0" applyFont="1" applyFill="1" applyBorder="1" applyAlignment="1">
      <alignment horizontal="center" wrapText="1"/>
    </xf>
    <xf numFmtId="17" fontId="0" fillId="25" borderId="21" xfId="0" applyNumberFormat="1" applyFont="1" applyFill="1" applyBorder="1" applyAlignment="1">
      <alignment horizontal="center" vertical="center"/>
    </xf>
    <xf numFmtId="17" fontId="0" fillId="25" borderId="20" xfId="0" applyNumberFormat="1" applyFont="1" applyFill="1" applyBorder="1" applyAlignment="1">
      <alignment horizontal="center" vertical="center"/>
    </xf>
    <xf numFmtId="0" fontId="0" fillId="25" borderId="13" xfId="0" applyFont="1" applyFill="1" applyBorder="1" applyAlignment="1">
      <alignment horizontal="left" vertical="center" wrapText="1"/>
    </xf>
    <xf numFmtId="0" fontId="0" fillId="25" borderId="11" xfId="0" applyFont="1" applyFill="1" applyBorder="1" applyAlignment="1">
      <alignment horizontal="left" vertical="center" wrapText="1"/>
    </xf>
    <xf numFmtId="0" fontId="0" fillId="0" borderId="17" xfId="0" applyFont="1" applyBorder="1" applyAlignment="1">
      <alignment vertical="center" wrapText="1"/>
    </xf>
    <xf numFmtId="0" fontId="0" fillId="25" borderId="14" xfId="0" applyFont="1" applyFill="1" applyBorder="1" applyAlignment="1">
      <alignment horizontal="center" vertical="center" wrapText="1"/>
    </xf>
    <xf numFmtId="17" fontId="8" fillId="0" borderId="14" xfId="0" applyNumberFormat="1" applyFont="1" applyFill="1" applyBorder="1" applyAlignment="1">
      <alignment horizontal="center" vertical="center"/>
    </xf>
    <xf numFmtId="0" fontId="0" fillId="25" borderId="12" xfId="0" applyFont="1" applyFill="1" applyBorder="1" applyAlignment="1">
      <alignment horizontal="left" vertical="center" wrapText="1"/>
    </xf>
    <xf numFmtId="0" fontId="8" fillId="28" borderId="17" xfId="0" applyFont="1" applyFill="1" applyBorder="1" applyAlignment="1">
      <alignment horizontal="center" vertical="center" wrapText="1"/>
    </xf>
    <xf numFmtId="0" fontId="0" fillId="0" borderId="0" xfId="0" applyFont="1" applyBorder="1" applyAlignment="1">
      <alignment wrapText="1"/>
    </xf>
    <xf numFmtId="15" fontId="0" fillId="26" borderId="0" xfId="0" applyNumberFormat="1" applyFont="1" applyFill="1" applyBorder="1" applyAlignment="1">
      <alignment horizontal="center" vertical="top" wrapText="1"/>
    </xf>
    <xf numFmtId="0" fontId="0" fillId="26" borderId="0" xfId="0" applyFont="1" applyFill="1" applyBorder="1" applyAlignment="1">
      <alignment vertical="top" wrapText="1"/>
    </xf>
    <xf numFmtId="14" fontId="0" fillId="26" borderId="0" xfId="0" applyNumberFormat="1" applyFont="1" applyFill="1" applyBorder="1" applyAlignment="1">
      <alignment horizontal="center" vertical="top" wrapText="1"/>
    </xf>
    <xf numFmtId="0" fontId="0" fillId="26" borderId="0" xfId="0" applyFont="1" applyFill="1" applyBorder="1" applyAlignment="1">
      <alignment horizontal="center" vertical="top"/>
    </xf>
    <xf numFmtId="0" fontId="0" fillId="26" borderId="0" xfId="0" applyFont="1" applyFill="1" applyBorder="1"/>
    <xf numFmtId="0" fontId="0" fillId="26" borderId="0" xfId="0" applyFont="1" applyFill="1" applyBorder="1" applyAlignment="1">
      <alignment horizontal="center" vertical="top" wrapText="1"/>
    </xf>
    <xf numFmtId="0" fontId="0" fillId="26" borderId="19" xfId="0" applyFont="1" applyFill="1" applyBorder="1" applyAlignment="1">
      <alignment horizontal="center" vertical="top" wrapText="1"/>
    </xf>
    <xf numFmtId="17" fontId="8" fillId="0" borderId="12" xfId="0" applyNumberFormat="1" applyFont="1" applyFill="1" applyBorder="1" applyAlignment="1">
      <alignment horizontal="center" vertical="center" wrapText="1"/>
    </xf>
    <xf numFmtId="15" fontId="0" fillId="0" borderId="12" xfId="0" applyNumberFormat="1" applyFont="1" applyFill="1" applyBorder="1" applyAlignment="1">
      <alignment horizontal="center" vertical="top"/>
    </xf>
    <xf numFmtId="4" fontId="0" fillId="0" borderId="12" xfId="42" applyNumberFormat="1" applyFont="1" applyFill="1" applyBorder="1" applyAlignment="1">
      <alignment vertical="center"/>
    </xf>
    <xf numFmtId="0" fontId="0" fillId="0" borderId="12" xfId="0" applyFont="1" applyFill="1" applyBorder="1" applyAlignment="1">
      <alignment vertical="top"/>
    </xf>
    <xf numFmtId="181" fontId="0" fillId="0" borderId="12" xfId="0" applyNumberFormat="1" applyFont="1" applyFill="1" applyBorder="1" applyAlignment="1">
      <alignment vertical="top" wrapText="1"/>
    </xf>
    <xf numFmtId="0" fontId="8" fillId="0" borderId="17" xfId="0" applyFont="1" applyFill="1" applyBorder="1" applyAlignment="1">
      <alignment/>
    </xf>
    <xf numFmtId="0" fontId="8" fillId="0" borderId="14" xfId="0" applyFont="1" applyFill="1" applyBorder="1" applyAlignment="1">
      <alignment/>
    </xf>
    <xf numFmtId="0" fontId="8" fillId="0" borderId="15" xfId="0" applyFont="1" applyFill="1" applyBorder="1" applyAlignment="1">
      <alignment/>
    </xf>
    <xf numFmtId="0" fontId="8" fillId="30" borderId="29" xfId="0" applyFont="1" applyFill="1" applyBorder="1" applyAlignment="1">
      <alignment/>
    </xf>
    <xf numFmtId="0" fontId="8" fillId="30" borderId="14" xfId="0" applyFont="1" applyFill="1" applyBorder="1" applyAlignment="1">
      <alignment/>
    </xf>
    <xf numFmtId="0" fontId="8" fillId="30" borderId="15" xfId="0" applyFont="1" applyFill="1" applyBorder="1" applyAlignment="1">
      <alignment/>
    </xf>
    <xf numFmtId="4" fontId="3" fillId="22" borderId="14" xfId="0" applyNumberFormat="1" applyFont="1" applyFill="1" applyBorder="1" applyAlignment="1">
      <alignment horizontal="left"/>
    </xf>
    <xf numFmtId="4" fontId="2" fillId="22" borderId="15" xfId="0" applyNumberFormat="1" applyFont="1" applyFill="1" applyBorder="1" applyAlignment="1">
      <alignment horizontal="left"/>
    </xf>
    <xf numFmtId="4" fontId="3" fillId="25" borderId="14" xfId="0" applyNumberFormat="1" applyFont="1" applyFill="1" applyBorder="1" applyAlignment="1">
      <alignment horizontal="right"/>
    </xf>
    <xf numFmtId="4" fontId="3" fillId="25" borderId="15" xfId="0" applyNumberFormat="1" applyFont="1" applyFill="1" applyBorder="1" applyAlignment="1">
      <alignment horizontal="center"/>
    </xf>
    <xf numFmtId="0" fontId="3" fillId="25" borderId="13" xfId="0" applyFont="1" applyFill="1" applyBorder="1" applyAlignment="1">
      <alignment horizontal="center" vertical="center" wrapText="1"/>
    </xf>
    <xf numFmtId="4" fontId="9" fillId="25" borderId="15" xfId="0" applyNumberFormat="1" applyFont="1" applyFill="1" applyBorder="1" applyAlignment="1">
      <alignment horizontal="right" wrapText="1"/>
    </xf>
    <xf numFmtId="0" fontId="3" fillId="25" borderId="11" xfId="0" applyFont="1" applyFill="1" applyBorder="1" applyAlignment="1">
      <alignment horizontal="center" vertical="center" wrapText="1"/>
    </xf>
    <xf numFmtId="17" fontId="8" fillId="25" borderId="13" xfId="0" applyNumberFormat="1" applyFont="1" applyFill="1" applyBorder="1" applyAlignment="1">
      <alignment horizontal="center" vertical="center"/>
    </xf>
    <xf numFmtId="1" fontId="8" fillId="0" borderId="12" xfId="0" applyNumberFormat="1" applyFont="1" applyBorder="1" applyAlignment="1">
      <alignment horizontal="justify" vertical="center" wrapText="1"/>
    </xf>
    <xf numFmtId="0" fontId="8" fillId="25" borderId="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3" fillId="25" borderId="10" xfId="0" applyFont="1" applyFill="1" applyBorder="1" applyAlignment="1">
      <alignment horizontal="center" vertical="center" wrapText="1"/>
    </xf>
    <xf numFmtId="17" fontId="8" fillId="25"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25" borderId="10" xfId="0" applyFont="1" applyFill="1" applyBorder="1"/>
    <xf numFmtId="4" fontId="8" fillId="25" borderId="15" xfId="0" applyNumberFormat="1" applyFont="1" applyFill="1" applyBorder="1" applyAlignment="1">
      <alignment horizontal="center"/>
    </xf>
    <xf numFmtId="4" fontId="8" fillId="25" borderId="13" xfId="0" applyNumberFormat="1" applyFont="1" applyFill="1" applyBorder="1" applyAlignment="1">
      <alignment horizontal="right" vertical="center" wrapText="1"/>
    </xf>
    <xf numFmtId="0" fontId="0" fillId="25" borderId="10" xfId="0" applyFont="1" applyFill="1" applyBorder="1" applyAlignment="1">
      <alignment horizontal="center" vertical="center" wrapText="1"/>
    </xf>
    <xf numFmtId="4" fontId="8" fillId="25" borderId="10" xfId="0" applyNumberFormat="1" applyFont="1" applyFill="1" applyBorder="1" applyAlignment="1">
      <alignment horizontal="center"/>
    </xf>
    <xf numFmtId="0" fontId="0" fillId="25" borderId="10" xfId="0" applyFont="1" applyFill="1" applyBorder="1" applyAlignment="1">
      <alignment horizontal="left" vertical="center" wrapText="1"/>
    </xf>
    <xf numFmtId="4" fontId="8" fillId="25" borderId="13" xfId="0" applyNumberFormat="1" applyFont="1" applyFill="1" applyBorder="1" applyAlignment="1">
      <alignment horizontal="center"/>
    </xf>
    <xf numFmtId="4" fontId="8" fillId="25" borderId="0" xfId="0" applyNumberFormat="1" applyFont="1" applyFill="1" applyBorder="1" applyAlignment="1">
      <alignment horizontal="center"/>
    </xf>
    <xf numFmtId="0" fontId="0" fillId="25" borderId="21"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3" xfId="0" applyFont="1" applyFill="1" applyBorder="1" applyAlignment="1">
      <alignment horizontal="left" vertical="center"/>
    </xf>
    <xf numFmtId="0" fontId="2" fillId="0" borderId="10" xfId="0" applyFont="1" applyFill="1" applyBorder="1" applyAlignment="1">
      <alignment horizontal="left" vertical="center"/>
    </xf>
    <xf numFmtId="170" fontId="8" fillId="0" borderId="10" xfId="53" applyFont="1" applyBorder="1" applyAlignment="1">
      <alignment horizontal="left" vertical="center"/>
    </xf>
    <xf numFmtId="0" fontId="0" fillId="0" borderId="17" xfId="0" applyFont="1" applyBorder="1" applyAlignment="1">
      <alignment vertical="center"/>
    </xf>
    <xf numFmtId="0" fontId="2" fillId="0" borderId="10" xfId="0" applyFont="1" applyBorder="1" applyAlignment="1">
      <alignment vertical="center"/>
    </xf>
    <xf numFmtId="0" fontId="39" fillId="0" borderId="0" xfId="0" applyFont="1" applyFill="1" applyBorder="1" applyAlignment="1">
      <alignment horizontal="center" wrapText="1"/>
    </xf>
    <xf numFmtId="4" fontId="8" fillId="22" borderId="10" xfId="0" applyNumberFormat="1" applyFont="1" applyFill="1" applyBorder="1" applyAlignment="1">
      <alignment vertical="center"/>
    </xf>
    <xf numFmtId="0" fontId="0" fillId="22" borderId="10" xfId="0" applyFont="1" applyFill="1" applyBorder="1" applyAlignment="1">
      <alignment vertical="center"/>
    </xf>
    <xf numFmtId="0" fontId="8" fillId="25" borderId="17" xfId="0" applyFont="1" applyFill="1" applyBorder="1" applyAlignment="1">
      <alignment horizontal="left" vertical="center" wrapText="1"/>
    </xf>
    <xf numFmtId="0" fontId="8" fillId="25" borderId="14" xfId="0" applyFont="1" applyFill="1" applyBorder="1" applyAlignment="1">
      <alignment horizontal="left" vertical="center" wrapText="1"/>
    </xf>
    <xf numFmtId="0" fontId="0" fillId="25" borderId="15" xfId="0" applyFont="1" applyFill="1" applyBorder="1" applyAlignment="1">
      <alignment vertical="center"/>
    </xf>
    <xf numFmtId="0" fontId="0" fillId="0" borderId="15" xfId="0" applyFont="1" applyFill="1" applyBorder="1" applyAlignment="1">
      <alignment vertical="center"/>
    </xf>
    <xf numFmtId="4" fontId="8" fillId="0" borderId="10" xfId="0" applyNumberFormat="1" applyFont="1" applyFill="1" applyBorder="1" applyAlignment="1">
      <alignment horizontal="right" vertical="center"/>
    </xf>
    <xf numFmtId="0" fontId="0" fillId="25" borderId="19" xfId="0" applyFont="1" applyFill="1" applyBorder="1" applyAlignment="1">
      <alignment vertical="center"/>
    </xf>
    <xf numFmtId="0" fontId="8" fillId="0" borderId="1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8" fillId="0" borderId="21" xfId="0" applyFont="1" applyFill="1" applyBorder="1" applyAlignment="1">
      <alignment horizontal="left" vertical="center" wrapText="1"/>
    </xf>
    <xf numFmtId="4" fontId="8" fillId="0" borderId="13" xfId="0" applyNumberFormat="1" applyFont="1" applyFill="1" applyBorder="1" applyAlignment="1">
      <alignment vertical="center"/>
    </xf>
    <xf numFmtId="4" fontId="8" fillId="0" borderId="13" xfId="0" applyNumberFormat="1" applyFont="1" applyFill="1" applyBorder="1" applyAlignment="1">
      <alignment horizontal="right" vertical="center"/>
    </xf>
    <xf numFmtId="4" fontId="8" fillId="0" borderId="10" xfId="0" applyNumberFormat="1" applyFont="1" applyFill="1" applyBorder="1" applyAlignment="1">
      <alignment vertical="center"/>
    </xf>
    <xf numFmtId="0" fontId="8" fillId="25" borderId="0" xfId="0" applyFont="1" applyFill="1" applyBorder="1" applyAlignment="1">
      <alignment horizontal="justify" vertical="center" wrapText="1"/>
    </xf>
    <xf numFmtId="0" fontId="0" fillId="25" borderId="0" xfId="0" applyFont="1" applyFill="1" applyBorder="1" applyAlignment="1">
      <alignment vertical="center"/>
    </xf>
    <xf numFmtId="4" fontId="8" fillId="25" borderId="0"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4" fontId="0" fillId="0" borderId="0" xfId="0" applyNumberFormat="1" applyFont="1" applyFill="1" applyBorder="1" applyAlignment="1">
      <alignment vertical="center"/>
    </xf>
    <xf numFmtId="0" fontId="33" fillId="0" borderId="0" xfId="0" applyFont="1" applyFill="1" applyAlignment="1">
      <alignment horizontal="right" vertical="center"/>
    </xf>
    <xf numFmtId="0" fontId="33" fillId="0" borderId="11"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10" xfId="0" applyFont="1" applyFill="1" applyBorder="1" applyAlignment="1">
      <alignment horizontal="center" vertical="center" wrapText="1"/>
    </xf>
    <xf numFmtId="3" fontId="0" fillId="0" borderId="10" xfId="0" applyNumberFormat="1" applyFont="1" applyFill="1" applyBorder="1" applyAlignment="1">
      <alignment vertical="center"/>
    </xf>
    <xf numFmtId="0" fontId="36" fillId="0" borderId="0" xfId="0" applyFont="1" applyFill="1" applyAlignment="1">
      <alignment horizontal="center" vertical="center" wrapText="1"/>
    </xf>
    <xf numFmtId="0" fontId="33" fillId="0" borderId="10" xfId="0" applyFont="1" applyFill="1" applyBorder="1" applyAlignment="1">
      <alignment horizontal="center" vertical="center"/>
    </xf>
    <xf numFmtId="0" fontId="33" fillId="0" borderId="17" xfId="0" applyFont="1" applyFill="1" applyBorder="1" applyAlignment="1">
      <alignment horizontal="center" vertical="center"/>
    </xf>
    <xf numFmtId="0" fontId="8" fillId="0" borderId="10" xfId="0" applyFont="1" applyFill="1" applyBorder="1" applyAlignment="1">
      <alignment vertical="center"/>
    </xf>
    <xf numFmtId="0" fontId="33" fillId="0" borderId="0"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170" fontId="8" fillId="0" borderId="0" xfId="53" applyFont="1" applyFill="1" applyBorder="1" applyAlignment="1">
      <alignment horizontal="left" vertical="center"/>
    </xf>
    <xf numFmtId="3" fontId="0" fillId="0" borderId="0" xfId="0" applyNumberFormat="1" applyFont="1" applyFill="1" applyBorder="1" applyAlignment="1">
      <alignment vertical="center"/>
    </xf>
    <xf numFmtId="0" fontId="8" fillId="0" borderId="30" xfId="0" applyFont="1" applyFill="1" applyBorder="1" applyAlignment="1">
      <alignment horizontal="left" vertical="center"/>
    </xf>
    <xf numFmtId="0" fontId="0" fillId="0" borderId="31" xfId="0" applyFont="1" applyFill="1" applyBorder="1" applyAlignment="1">
      <alignmen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4" fontId="10" fillId="0" borderId="20" xfId="0" applyNumberFormat="1" applyFont="1" applyFill="1" applyBorder="1" applyAlignment="1">
      <alignment vertical="center" wrapText="1"/>
    </xf>
    <xf numFmtId="4" fontId="0" fillId="24" borderId="10" xfId="0" applyNumberFormat="1" applyFont="1" applyFill="1" applyBorder="1" applyAlignment="1">
      <alignment horizontal="right" vertical="center" wrapText="1"/>
    </xf>
    <xf numFmtId="0" fontId="8" fillId="24" borderId="13" xfId="0" applyFont="1" applyFill="1" applyBorder="1" applyAlignment="1">
      <alignment horizontal="center" vertical="center"/>
    </xf>
    <xf numFmtId="14" fontId="8" fillId="24" borderId="13" xfId="0" applyNumberFormat="1" applyFont="1" applyFill="1" applyBorder="1" applyAlignment="1">
      <alignment horizontal="center" vertical="center"/>
    </xf>
    <xf numFmtId="0" fontId="8" fillId="24" borderId="11" xfId="0" applyFont="1" applyFill="1" applyBorder="1" applyAlignment="1">
      <alignment horizontal="center" vertical="center"/>
    </xf>
    <xf numFmtId="4" fontId="0" fillId="0" borderId="28" xfId="0" applyNumberFormat="1" applyFont="1" applyFill="1" applyBorder="1" applyAlignment="1">
      <alignment horizontal="right" vertical="center" wrapText="1"/>
    </xf>
    <xf numFmtId="0" fontId="8" fillId="22" borderId="10" xfId="0" applyFont="1" applyFill="1" applyBorder="1" applyAlignment="1">
      <alignment horizontal="center" vertical="top" wrapText="1"/>
    </xf>
    <xf numFmtId="4" fontId="0" fillId="0" borderId="23" xfId="0" applyNumberFormat="1" applyFont="1" applyFill="1" applyBorder="1" applyAlignment="1">
      <alignment horizontal="right" vertical="center" wrapText="1"/>
    </xf>
    <xf numFmtId="0" fontId="0" fillId="25" borderId="10" xfId="0" applyFont="1" applyFill="1" applyBorder="1" applyAlignment="1">
      <alignment horizontal="justify" vertical="center" wrapText="1"/>
    </xf>
    <xf numFmtId="4" fontId="0" fillId="0" borderId="10" xfId="0" applyNumberFormat="1" applyFont="1" applyFill="1" applyBorder="1" applyAlignment="1">
      <alignment horizontal="right" vertical="center"/>
    </xf>
    <xf numFmtId="4" fontId="8" fillId="0" borderId="10" xfId="0" applyNumberFormat="1" applyFont="1" applyFill="1" applyBorder="1" applyAlignment="1">
      <alignment horizontal="center" vertical="center"/>
    </xf>
    <xf numFmtId="4" fontId="0" fillId="0" borderId="17" xfId="0" applyNumberFormat="1" applyFont="1" applyFill="1" applyBorder="1" applyAlignment="1">
      <alignment horizontal="right" vertical="center"/>
    </xf>
    <xf numFmtId="4" fontId="0" fillId="0" borderId="10" xfId="0" applyNumberFormat="1" applyFont="1" applyFill="1" applyBorder="1" applyAlignment="1">
      <alignment horizontal="justify" vertical="center" wrapText="1"/>
    </xf>
    <xf numFmtId="0" fontId="0" fillId="25" borderId="10" xfId="0" applyNumberFormat="1" applyFont="1" applyFill="1" applyBorder="1" applyAlignment="1">
      <alignment horizontal="justify" vertical="center" wrapText="1"/>
    </xf>
    <xf numFmtId="0" fontId="0" fillId="25" borderId="10" xfId="0" applyFont="1" applyFill="1" applyBorder="1" applyAlignment="1">
      <alignment horizontal="center" vertical="center"/>
    </xf>
    <xf numFmtId="17" fontId="0" fillId="0" borderId="10" xfId="0" applyNumberFormat="1" applyFont="1" applyBorder="1" applyAlignment="1">
      <alignment vertical="center" wrapText="1"/>
    </xf>
    <xf numFmtId="17" fontId="0" fillId="0" borderId="20" xfId="0" applyNumberFormat="1" applyFont="1" applyBorder="1" applyAlignment="1">
      <alignment horizontal="center" vertical="center" wrapText="1"/>
    </xf>
    <xf numFmtId="0" fontId="0" fillId="0" borderId="10" xfId="0" applyFont="1" applyFill="1" applyBorder="1" applyAlignment="1">
      <alignment horizontal="center"/>
    </xf>
    <xf numFmtId="4" fontId="0" fillId="25" borderId="10" xfId="0" applyNumberFormat="1" applyFont="1" applyFill="1" applyBorder="1" applyAlignment="1">
      <alignment horizontal="justify" vertical="center" wrapText="1"/>
    </xf>
    <xf numFmtId="0" fontId="8" fillId="0" borderId="10" xfId="0" applyFont="1" applyFill="1" applyBorder="1" applyAlignment="1">
      <alignment horizontal="center" vertical="top" wrapText="1"/>
    </xf>
    <xf numFmtId="17" fontId="0" fillId="0" borderId="14" xfId="0" applyNumberFormat="1" applyFont="1" applyFill="1" applyBorder="1" applyAlignment="1">
      <alignment horizontal="center" vertical="center" wrapText="1"/>
    </xf>
    <xf numFmtId="15" fontId="0" fillId="0" borderId="14" xfId="0" applyNumberFormat="1" applyFont="1" applyFill="1" applyBorder="1" applyAlignment="1">
      <alignment horizontal="center" vertical="top"/>
    </xf>
    <xf numFmtId="15" fontId="0" fillId="0" borderId="15" xfId="0" applyNumberFormat="1" applyFont="1" applyFill="1" applyBorder="1" applyAlignment="1">
      <alignment horizontal="center" vertical="top"/>
    </xf>
    <xf numFmtId="4" fontId="0" fillId="0" borderId="10" xfId="0" applyNumberFormat="1" applyFont="1" applyFill="1" applyBorder="1" applyAlignment="1">
      <alignment horizontal="right" vertical="center" wrapText="1"/>
    </xf>
    <xf numFmtId="4" fontId="0" fillId="0" borderId="15"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0" xfId="0" applyFont="1" applyBorder="1" applyAlignment="1">
      <alignment horizontal="center" vertical="top" wrapText="1"/>
    </xf>
    <xf numFmtId="0" fontId="8" fillId="0" borderId="10" xfId="0" applyFont="1" applyFill="1" applyBorder="1" applyAlignment="1">
      <alignment horizontal="left" vertical="center" wrapText="1"/>
    </xf>
    <xf numFmtId="4" fontId="8" fillId="0" borderId="14" xfId="0" applyNumberFormat="1" applyFont="1" applyFill="1" applyBorder="1" applyAlignment="1">
      <alignment horizontal="center" vertical="center"/>
    </xf>
    <xf numFmtId="4" fontId="8" fillId="0" borderId="15" xfId="0" applyNumberFormat="1" applyFont="1" applyFill="1" applyBorder="1" applyAlignment="1">
      <alignment horizontal="center" vertical="center"/>
    </xf>
    <xf numFmtId="0" fontId="8" fillId="0" borderId="10" xfId="0" applyFont="1" applyFill="1" applyBorder="1" applyAlignment="1">
      <alignment horizontal="right" vertical="center" wrapText="1"/>
    </xf>
    <xf numFmtId="4" fontId="8" fillId="0" borderId="17" xfId="0" applyNumberFormat="1" applyFont="1" applyFill="1" applyBorder="1" applyAlignment="1">
      <alignment horizontal="right" vertical="center"/>
    </xf>
    <xf numFmtId="0" fontId="8" fillId="22" borderId="13" xfId="0" applyFont="1" applyFill="1" applyBorder="1" applyAlignment="1">
      <alignment horizontal="left" wrapText="1"/>
    </xf>
    <xf numFmtId="0" fontId="8" fillId="22" borderId="16" xfId="0" applyFont="1" applyFill="1" applyBorder="1"/>
    <xf numFmtId="0" fontId="8" fillId="22" borderId="21" xfId="0" applyFont="1" applyFill="1" applyBorder="1"/>
    <xf numFmtId="0" fontId="8" fillId="22" borderId="28" xfId="0" applyFont="1" applyFill="1" applyBorder="1"/>
    <xf numFmtId="4" fontId="8" fillId="22" borderId="13" xfId="0" applyNumberFormat="1" applyFont="1" applyFill="1" applyBorder="1"/>
    <xf numFmtId="0" fontId="8" fillId="25" borderId="21" xfId="0" applyFont="1" applyFill="1" applyBorder="1" applyAlignment="1">
      <alignment horizontal="left" wrapText="1"/>
    </xf>
    <xf numFmtId="0" fontId="8" fillId="25" borderId="21" xfId="0" applyFont="1" applyFill="1" applyBorder="1"/>
    <xf numFmtId="4" fontId="8" fillId="25" borderId="21" xfId="0" applyNumberFormat="1" applyFont="1" applyFill="1" applyBorder="1"/>
    <xf numFmtId="4" fontId="0" fillId="25" borderId="0" xfId="0" applyNumberFormat="1" applyFont="1" applyFill="1" applyBorder="1" applyAlignment="1">
      <alignment horizontal="right" vertical="center" wrapText="1"/>
    </xf>
    <xf numFmtId="0" fontId="8" fillId="25" borderId="0" xfId="0" applyFont="1" applyFill="1" applyBorder="1" applyAlignment="1">
      <alignment horizontal="left" wrapText="1"/>
    </xf>
    <xf numFmtId="0" fontId="8" fillId="25" borderId="0" xfId="0" applyFont="1" applyFill="1" applyBorder="1"/>
    <xf numFmtId="4" fontId="8" fillId="25" borderId="0" xfId="0" applyNumberFormat="1" applyFont="1" applyFill="1" applyBorder="1"/>
    <xf numFmtId="4" fontId="0" fillId="25" borderId="19" xfId="0" applyNumberFormat="1" applyFont="1" applyFill="1" applyBorder="1" applyAlignment="1">
      <alignment horizontal="right" vertical="center" wrapText="1"/>
    </xf>
    <xf numFmtId="0" fontId="8" fillId="0" borderId="12" xfId="0" applyFont="1" applyBorder="1" applyAlignment="1">
      <alignment horizontal="center"/>
    </xf>
    <xf numFmtId="0" fontId="8" fillId="0" borderId="25" xfId="0" applyFont="1" applyBorder="1" applyAlignment="1">
      <alignment horizontal="center"/>
    </xf>
    <xf numFmtId="170" fontId="0" fillId="0" borderId="10" xfId="54" applyFont="1" applyBorder="1"/>
    <xf numFmtId="3" fontId="0" fillId="0" borderId="10" xfId="0" applyNumberFormat="1" applyFont="1" applyBorder="1"/>
    <xf numFmtId="0" fontId="8" fillId="0" borderId="10" xfId="0" applyFont="1" applyBorder="1" applyAlignment="1">
      <alignment horizontal="center"/>
    </xf>
    <xf numFmtId="0" fontId="8" fillId="0" borderId="27" xfId="0" applyFont="1" applyBorder="1" applyAlignment="1">
      <alignment horizontal="center"/>
    </xf>
    <xf numFmtId="3" fontId="0" fillId="0" borderId="10" xfId="0" applyNumberFormat="1" applyFont="1" applyBorder="1" applyAlignment="1">
      <alignment horizontal="center"/>
    </xf>
    <xf numFmtId="0" fontId="8" fillId="30" borderId="17" xfId="0" applyFont="1" applyFill="1" applyBorder="1" applyAlignment="1">
      <alignment/>
    </xf>
    <xf numFmtId="0" fontId="8" fillId="30" borderId="10" xfId="0" applyFont="1" applyFill="1" applyBorder="1" applyAlignment="1">
      <alignment/>
    </xf>
    <xf numFmtId="0" fontId="8" fillId="0" borderId="34" xfId="0" applyFont="1" applyBorder="1" applyAlignment="1">
      <alignment horizontal="center"/>
    </xf>
    <xf numFmtId="0" fontId="8" fillId="0" borderId="16" xfId="0" applyFont="1" applyBorder="1"/>
    <xf numFmtId="0" fontId="8" fillId="0" borderId="22" xfId="0" applyFont="1" applyBorder="1"/>
    <xf numFmtId="0" fontId="8" fillId="0" borderId="35" xfId="0" applyFont="1" applyBorder="1" applyAlignment="1">
      <alignment horizontal="left"/>
    </xf>
    <xf numFmtId="0" fontId="8" fillId="0" borderId="36" xfId="0" applyFont="1" applyBorder="1" applyAlignment="1">
      <alignment horizontal="left"/>
    </xf>
    <xf numFmtId="0" fontId="8" fillId="0" borderId="36" xfId="0" applyFont="1" applyBorder="1"/>
    <xf numFmtId="0" fontId="8" fillId="25" borderId="0" xfId="0" applyFont="1" applyFill="1" applyBorder="1" applyAlignment="1">
      <alignment/>
    </xf>
    <xf numFmtId="4" fontId="8" fillId="22" borderId="10" xfId="0" applyNumberFormat="1" applyFont="1" applyFill="1" applyBorder="1" applyAlignment="1">
      <alignment horizontal="center" vertical="center" wrapText="1"/>
    </xf>
    <xf numFmtId="0" fontId="8" fillId="22" borderId="17" xfId="0" applyFont="1" applyFill="1" applyBorder="1" applyAlignment="1">
      <alignment horizontal="left" wrapText="1"/>
    </xf>
    <xf numFmtId="0" fontId="1" fillId="0" borderId="0" xfId="0" applyFont="1" applyFill="1" applyBorder="1" applyAlignment="1">
      <alignment horizontal="center" vertical="center" wrapText="1"/>
    </xf>
    <xf numFmtId="0" fontId="0" fillId="22" borderId="14" xfId="0" applyFont="1" applyFill="1" applyBorder="1" applyAlignment="1">
      <alignment vertical="center"/>
    </xf>
    <xf numFmtId="0" fontId="8" fillId="22" borderId="17" xfId="0" applyFont="1" applyFill="1" applyBorder="1"/>
    <xf numFmtId="2" fontId="8" fillId="22" borderId="15" xfId="0" applyNumberFormat="1" applyFont="1" applyFill="1" applyBorder="1" applyAlignment="1">
      <alignment horizontal="left"/>
    </xf>
    <xf numFmtId="4" fontId="8" fillId="25" borderId="20" xfId="0" applyNumberFormat="1" applyFont="1" applyFill="1" applyBorder="1" applyAlignment="1">
      <alignment horizontal="right" vertical="center" wrapText="1"/>
    </xf>
    <xf numFmtId="0" fontId="0" fillId="0" borderId="11" xfId="0" applyFont="1" applyBorder="1" applyAlignment="1">
      <alignment horizontal="center" vertical="center" wrapText="1"/>
    </xf>
    <xf numFmtId="0" fontId="0" fillId="25" borderId="11" xfId="0" applyFont="1" applyFill="1" applyBorder="1" applyAlignment="1">
      <alignment horizontal="center" vertical="center" wrapText="1"/>
    </xf>
    <xf numFmtId="0" fontId="0" fillId="25" borderId="17" xfId="0" applyFont="1" applyFill="1" applyBorder="1"/>
    <xf numFmtId="4" fontId="0" fillId="25" borderId="0" xfId="0" applyNumberFormat="1" applyFont="1" applyFill="1" applyAlignment="1">
      <alignment horizontal="right"/>
    </xf>
    <xf numFmtId="4" fontId="0" fillId="25" borderId="0" xfId="0" applyNumberFormat="1" applyFont="1" applyFill="1"/>
    <xf numFmtId="4" fontId="0" fillId="25" borderId="0" xfId="0" applyNumberFormat="1" applyFont="1" applyFill="1" applyAlignment="1">
      <alignment horizontal="center"/>
    </xf>
    <xf numFmtId="0" fontId="0" fillId="25" borderId="14" xfId="0" applyFont="1" applyFill="1" applyBorder="1" applyAlignment="1">
      <alignment horizontal="center"/>
    </xf>
    <xf numFmtId="0" fontId="0" fillId="25" borderId="15" xfId="0" applyFont="1" applyFill="1" applyBorder="1"/>
    <xf numFmtId="4" fontId="0" fillId="0" borderId="11" xfId="0" applyNumberFormat="1" applyFont="1" applyBorder="1" applyAlignment="1">
      <alignment horizontal="left" vertical="center" wrapText="1"/>
    </xf>
    <xf numFmtId="0" fontId="0" fillId="0" borderId="11" xfId="0" applyFont="1" applyBorder="1" applyAlignment="1">
      <alignment horizontal="left" vertical="center" wrapText="1"/>
    </xf>
    <xf numFmtId="0" fontId="0" fillId="22" borderId="13" xfId="0" applyFont="1" applyFill="1" applyBorder="1" applyAlignment="1">
      <alignment/>
    </xf>
    <xf numFmtId="0" fontId="0" fillId="22" borderId="11" xfId="0" applyFont="1" applyFill="1" applyBorder="1" applyAlignment="1">
      <alignment/>
    </xf>
    <xf numFmtId="0" fontId="0" fillId="25" borderId="21" xfId="0" applyFont="1" applyFill="1" applyBorder="1" applyAlignment="1">
      <alignment horizontal="center"/>
    </xf>
    <xf numFmtId="0" fontId="0" fillId="0" borderId="10" xfId="0" applyFont="1" applyFill="1" applyBorder="1" applyAlignment="1">
      <alignment horizontal="center" vertical="center"/>
    </xf>
    <xf numFmtId="4" fontId="0" fillId="25" borderId="10" xfId="0" applyNumberFormat="1" applyFont="1" applyFill="1" applyBorder="1" applyAlignment="1">
      <alignment horizontal="left" vertical="center" wrapText="1"/>
    </xf>
    <xf numFmtId="0" fontId="0" fillId="22" borderId="12" xfId="0" applyFont="1" applyFill="1" applyBorder="1" applyAlignment="1">
      <alignment/>
    </xf>
    <xf numFmtId="0" fontId="0" fillId="22" borderId="14" xfId="0" applyFont="1" applyFill="1" applyBorder="1"/>
    <xf numFmtId="4" fontId="0" fillId="26" borderId="0" xfId="0" applyNumberFormat="1" applyFont="1" applyFill="1" applyBorder="1" applyAlignment="1">
      <alignment horizontal="left" vertical="center" wrapText="1"/>
    </xf>
    <xf numFmtId="0" fontId="0" fillId="26" borderId="0" xfId="0" applyFont="1" applyFill="1"/>
    <xf numFmtId="4" fontId="0" fillId="0" borderId="0" xfId="0" applyNumberFormat="1" applyFont="1" applyBorder="1" applyAlignment="1">
      <alignment horizontal="right"/>
    </xf>
    <xf numFmtId="4" fontId="0" fillId="0" borderId="0" xfId="0" applyNumberFormat="1" applyFont="1" applyBorder="1"/>
    <xf numFmtId="4" fontId="0" fillId="0" borderId="0" xfId="0" applyNumberFormat="1" applyFont="1" applyBorder="1" applyAlignment="1">
      <alignment horizontal="left" vertical="center" wrapText="1"/>
    </xf>
    <xf numFmtId="0" fontId="0" fillId="0" borderId="13" xfId="0" applyFont="1" applyBorder="1"/>
    <xf numFmtId="0" fontId="0" fillId="0" borderId="12" xfId="0" applyFont="1" applyFill="1" applyBorder="1"/>
    <xf numFmtId="0" fontId="0" fillId="0" borderId="10" xfId="0" applyFont="1" applyBorder="1" applyAlignment="1">
      <alignment horizontal="left" vertical="center"/>
    </xf>
    <xf numFmtId="0" fontId="0" fillId="22" borderId="17" xfId="0" applyFont="1" applyFill="1" applyBorder="1" applyAlignment="1">
      <alignment horizontal="left" vertical="center"/>
    </xf>
    <xf numFmtId="0" fontId="0" fillId="22" borderId="14" xfId="0" applyFont="1" applyFill="1" applyBorder="1" applyAlignment="1">
      <alignment horizontal="left" vertical="center" wrapText="1"/>
    </xf>
    <xf numFmtId="44" fontId="0" fillId="22" borderId="17" xfId="0" applyNumberFormat="1" applyFont="1" applyFill="1" applyBorder="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xf>
    <xf numFmtId="0" fontId="0" fillId="0" borderId="13" xfId="0" applyFont="1" applyFill="1" applyBorder="1" applyAlignment="1">
      <alignment vertical="top" wrapText="1"/>
    </xf>
    <xf numFmtId="4" fontId="0" fillId="26" borderId="0" xfId="0" applyNumberFormat="1" applyFont="1" applyFill="1" applyBorder="1"/>
    <xf numFmtId="0" fontId="0" fillId="0" borderId="12" xfId="0" applyFont="1" applyFill="1" applyBorder="1" applyAlignment="1">
      <alignment vertical="top" wrapText="1"/>
    </xf>
    <xf numFmtId="0" fontId="0" fillId="0" borderId="0" xfId="0" applyFont="1" applyFill="1" applyBorder="1" applyAlignment="1">
      <alignment horizontal="center" vertical="top" wrapText="1"/>
    </xf>
    <xf numFmtId="179" fontId="0" fillId="26" borderId="23" xfId="0" applyNumberFormat="1" applyFont="1" applyFill="1" applyBorder="1" applyAlignment="1">
      <alignment horizontal="center" vertical="top" wrapText="1"/>
    </xf>
    <xf numFmtId="44" fontId="0" fillId="22" borderId="15" xfId="0" applyNumberFormat="1" applyFont="1" applyFill="1" applyBorder="1" applyAlignment="1">
      <alignment horizontal="left" vertical="center"/>
    </xf>
    <xf numFmtId="44" fontId="0" fillId="26" borderId="0" xfId="0" applyNumberFormat="1" applyFont="1" applyFill="1" applyBorder="1" applyAlignment="1">
      <alignment horizontal="center" vertical="top"/>
    </xf>
    <xf numFmtId="181" fontId="0" fillId="26" borderId="0" xfId="0" applyNumberFormat="1" applyFont="1" applyFill="1" applyBorder="1" applyAlignment="1">
      <alignment horizontal="center" vertical="top" wrapText="1"/>
    </xf>
    <xf numFmtId="44" fontId="0" fillId="0" borderId="15" xfId="42" applyFont="1" applyFill="1" applyBorder="1"/>
    <xf numFmtId="0" fontId="0" fillId="0" borderId="22" xfId="0" applyFont="1" applyBorder="1"/>
    <xf numFmtId="0" fontId="0" fillId="0" borderId="20" xfId="0" applyFont="1" applyBorder="1"/>
    <xf numFmtId="0" fontId="0" fillId="0" borderId="23" xfId="0" applyFont="1" applyBorder="1"/>
    <xf numFmtId="0" fontId="0" fillId="22" borderId="14" xfId="0" applyFont="1" applyFill="1" applyBorder="1"/>
    <xf numFmtId="4" fontId="3" fillId="0" borderId="0" xfId="0" applyNumberFormat="1" applyFont="1" applyAlignment="1">
      <alignment horizontal="right"/>
    </xf>
    <xf numFmtId="4" fontId="3" fillId="0" borderId="0" xfId="0" applyNumberFormat="1" applyFont="1" applyAlignment="1">
      <alignment horizontal="right" wrapText="1"/>
    </xf>
    <xf numFmtId="0" fontId="8" fillId="22" borderId="10" xfId="0" applyFont="1" applyFill="1" applyBorder="1" applyAlignment="1">
      <alignment horizontal="center" wrapText="1"/>
    </xf>
    <xf numFmtId="0" fontId="0" fillId="0" borderId="0" xfId="0" applyFont="1" applyAlignment="1">
      <alignment horizontal="center" vertical="center"/>
    </xf>
    <xf numFmtId="0" fontId="0" fillId="0" borderId="10" xfId="0" applyFont="1" applyFill="1" applyBorder="1" applyAlignment="1">
      <alignment horizontal="justify" vertical="center" wrapText="1"/>
    </xf>
    <xf numFmtId="4" fontId="0" fillId="0" borderId="12" xfId="42" applyNumberFormat="1" applyFont="1" applyFill="1" applyBorder="1" applyAlignment="1">
      <alignment horizontal="right" vertical="center"/>
    </xf>
    <xf numFmtId="0" fontId="8" fillId="0" borderId="0" xfId="0" applyFont="1" applyAlignment="1">
      <alignment vertical="center"/>
    </xf>
    <xf numFmtId="0" fontId="0" fillId="22" borderId="17" xfId="0" applyFont="1" applyFill="1" applyBorder="1" applyAlignment="1">
      <alignment vertical="center"/>
    </xf>
    <xf numFmtId="44" fontId="8" fillId="22" borderId="10" xfId="42" applyFont="1" applyFill="1" applyBorder="1" applyAlignment="1">
      <alignment horizontal="left" vertical="center"/>
    </xf>
    <xf numFmtId="0" fontId="0" fillId="22" borderId="10" xfId="0" applyFont="1" applyFill="1" applyBorder="1" applyAlignment="1">
      <alignment horizontal="left" vertical="center"/>
    </xf>
    <xf numFmtId="181" fontId="0" fillId="22" borderId="10" xfId="0" applyNumberFormat="1" applyFont="1" applyFill="1" applyBorder="1" applyAlignment="1">
      <alignment horizontal="left" vertical="center" wrapText="1"/>
    </xf>
    <xf numFmtId="44" fontId="8" fillId="22" borderId="17" xfId="42" applyFont="1" applyFill="1" applyBorder="1" applyAlignment="1">
      <alignment horizontal="left" vertical="center"/>
    </xf>
    <xf numFmtId="44" fontId="0" fillId="22" borderId="10" xfId="0" applyNumberFormat="1" applyFont="1" applyFill="1" applyBorder="1" applyAlignment="1">
      <alignment horizontal="center" vertical="center"/>
    </xf>
    <xf numFmtId="44" fontId="0" fillId="22" borderId="15" xfId="0" applyNumberFormat="1" applyFont="1" applyFill="1" applyBorder="1" applyAlignment="1">
      <alignment horizontal="center" vertical="center"/>
    </xf>
    <xf numFmtId="4" fontId="8" fillId="0" borderId="0" xfId="0" applyNumberFormat="1" applyFont="1" applyFill="1" applyAlignment="1">
      <alignment horizontal="center" vertical="center"/>
    </xf>
    <xf numFmtId="4" fontId="0" fillId="25" borderId="15" xfId="0" applyNumberFormat="1" applyFont="1" applyFill="1" applyBorder="1" applyAlignment="1">
      <alignment horizontal="center" vertical="center"/>
    </xf>
    <xf numFmtId="0" fontId="0" fillId="25" borderId="13" xfId="0" applyFont="1" applyFill="1" applyBorder="1" applyAlignment="1">
      <alignment vertical="center" wrapText="1"/>
    </xf>
    <xf numFmtId="17" fontId="0" fillId="0" borderId="12" xfId="0" applyNumberFormat="1" applyFont="1" applyBorder="1" applyAlignment="1">
      <alignment horizontal="center" vertical="center" wrapText="1"/>
    </xf>
    <xf numFmtId="0" fontId="0" fillId="25" borderId="28" xfId="0" applyFont="1" applyFill="1" applyBorder="1" applyAlignment="1">
      <alignment vertical="center"/>
    </xf>
    <xf numFmtId="0" fontId="8" fillId="25" borderId="22" xfId="0" applyFont="1" applyFill="1" applyBorder="1" applyAlignment="1">
      <alignment vertical="center"/>
    </xf>
    <xf numFmtId="0" fontId="0" fillId="25" borderId="20" xfId="0" applyFont="1" applyFill="1" applyBorder="1" applyAlignment="1">
      <alignment horizontal="center" vertical="center"/>
    </xf>
    <xf numFmtId="4" fontId="0" fillId="25" borderId="14" xfId="0" applyNumberFormat="1" applyFont="1" applyFill="1" applyBorder="1" applyAlignment="1">
      <alignment vertical="center"/>
    </xf>
    <xf numFmtId="4" fontId="0" fillId="25" borderId="20" xfId="0" applyNumberFormat="1" applyFont="1" applyFill="1" applyBorder="1" applyAlignment="1">
      <alignment horizontal="center" vertical="center"/>
    </xf>
    <xf numFmtId="0" fontId="0" fillId="25" borderId="17" xfId="0" applyFont="1" applyFill="1" applyBorder="1" applyAlignment="1">
      <alignment vertical="center"/>
    </xf>
    <xf numFmtId="0" fontId="0" fillId="25" borderId="14" xfId="0" applyFont="1" applyFill="1" applyBorder="1" applyAlignment="1">
      <alignment vertical="center"/>
    </xf>
    <xf numFmtId="0" fontId="0" fillId="25" borderId="14" xfId="0" applyFont="1" applyFill="1" applyBorder="1" applyAlignment="1">
      <alignment horizontal="center" vertical="center"/>
    </xf>
    <xf numFmtId="4" fontId="0" fillId="0" borderId="16" xfId="0" applyNumberFormat="1" applyFont="1" applyFill="1" applyBorder="1" applyAlignment="1">
      <alignment horizontal="center" vertical="center"/>
    </xf>
    <xf numFmtId="0" fontId="8" fillId="22" borderId="17" xfId="0" applyFont="1" applyFill="1" applyBorder="1" applyAlignment="1">
      <alignment horizontal="left" vertical="center" wrapText="1"/>
    </xf>
    <xf numFmtId="4" fontId="8" fillId="22" borderId="10" xfId="0" applyNumberFormat="1" applyFont="1" applyFill="1" applyBorder="1" applyAlignment="1">
      <alignment horizontal="right" vertical="center"/>
    </xf>
    <xf numFmtId="4" fontId="8" fillId="22" borderId="14" xfId="0" applyNumberFormat="1" applyFont="1" applyFill="1" applyBorder="1" applyAlignment="1">
      <alignment horizontal="right" vertical="center"/>
    </xf>
    <xf numFmtId="44" fontId="0" fillId="0" borderId="0" xfId="0" applyNumberFormat="1" applyFont="1" applyAlignment="1">
      <alignment horizontal="center"/>
    </xf>
    <xf numFmtId="0" fontId="6" fillId="0" borderId="0" xfId="0" applyFont="1" applyAlignment="1">
      <alignment vertical="center" wrapText="1"/>
    </xf>
    <xf numFmtId="180" fontId="0" fillId="0" borderId="10" xfId="42" applyNumberFormat="1" applyFont="1" applyFill="1" applyBorder="1" applyAlignment="1">
      <alignment horizontal="justify" vertical="center" wrapText="1"/>
    </xf>
    <xf numFmtId="0" fontId="0" fillId="0" borderId="10"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6" fillId="0" borderId="0" xfId="0" applyFont="1" applyFill="1" applyBorder="1" applyAlignment="1">
      <alignment vertical="center" wrapText="1"/>
    </xf>
    <xf numFmtId="4" fontId="0" fillId="0" borderId="12" xfId="0" applyNumberFormat="1" applyFont="1" applyFill="1" applyBorder="1" applyAlignment="1">
      <alignment horizontal="right" vertical="center" wrapText="1"/>
    </xf>
    <xf numFmtId="0" fontId="0" fillId="0" borderId="13" xfId="0" applyFont="1" applyBorder="1" applyAlignment="1">
      <alignment horizontal="justify" vertical="center" wrapText="1"/>
    </xf>
    <xf numFmtId="4" fontId="0" fillId="0" borderId="11" xfId="0" applyNumberFormat="1" applyFont="1" applyFill="1" applyBorder="1" applyAlignment="1">
      <alignment horizontal="right" vertical="center" wrapText="1"/>
    </xf>
    <xf numFmtId="0" fontId="8" fillId="22" borderId="13" xfId="0" applyFont="1" applyFill="1" applyBorder="1" applyAlignment="1">
      <alignment horizontal="center" wrapText="1"/>
    </xf>
    <xf numFmtId="17" fontId="8" fillId="25" borderId="14" xfId="0" applyNumberFormat="1" applyFont="1" applyFill="1" applyBorder="1" applyAlignment="1">
      <alignment horizontal="center" vertical="center"/>
    </xf>
    <xf numFmtId="4" fontId="8" fillId="25" borderId="10" xfId="0" applyNumberFormat="1" applyFont="1" applyFill="1" applyBorder="1" applyAlignment="1">
      <alignment horizontal="right" vertical="center" wrapText="1"/>
    </xf>
    <xf numFmtId="4" fontId="8" fillId="25" borderId="10" xfId="0" applyNumberFormat="1" applyFont="1" applyFill="1" applyBorder="1" applyAlignment="1">
      <alignment horizontal="center"/>
    </xf>
    <xf numFmtId="0" fontId="8" fillId="22" borderId="17" xfId="0" applyFont="1" applyFill="1" applyBorder="1" applyAlignment="1">
      <alignment horizontal="left" vertical="justify" wrapText="1"/>
    </xf>
    <xf numFmtId="4" fontId="8" fillId="22" borderId="10" xfId="0" applyNumberFormat="1" applyFont="1" applyFill="1" applyBorder="1" applyAlignment="1">
      <alignment horizontal="right"/>
    </xf>
    <xf numFmtId="4" fontId="8" fillId="0" borderId="0" xfId="0" applyNumberFormat="1" applyFont="1" applyFill="1" applyBorder="1" applyAlignment="1">
      <alignment horizontal="right"/>
    </xf>
    <xf numFmtId="0" fontId="8" fillId="22" borderId="10" xfId="0" applyFont="1" applyFill="1" applyBorder="1" applyAlignment="1">
      <alignment horizontal="center" vertical="center"/>
    </xf>
    <xf numFmtId="0" fontId="8" fillId="22" borderId="11" xfId="0" applyFont="1" applyFill="1" applyBorder="1" applyAlignment="1">
      <alignment horizontal="center" vertical="center" wrapText="1"/>
    </xf>
    <xf numFmtId="0" fontId="8" fillId="22" borderId="10" xfId="0" applyFont="1" applyFill="1" applyBorder="1" applyAlignment="1">
      <alignment horizontal="center" vertical="center" wrapText="1"/>
    </xf>
    <xf numFmtId="4" fontId="8" fillId="22" borderId="13" xfId="0" applyNumberFormat="1" applyFont="1" applyFill="1" applyBorder="1" applyAlignment="1">
      <alignment horizontal="right" vertical="center" wrapText="1"/>
    </xf>
    <xf numFmtId="4" fontId="8" fillId="22" borderId="13" xfId="0" applyNumberFormat="1" applyFont="1" applyFill="1" applyBorder="1" applyAlignment="1">
      <alignment horizontal="center" vertical="center" wrapText="1"/>
    </xf>
    <xf numFmtId="0" fontId="8" fillId="22" borderId="12" xfId="0" applyFont="1" applyFill="1" applyBorder="1" applyAlignment="1">
      <alignment vertical="center" wrapText="1"/>
    </xf>
    <xf numFmtId="0" fontId="8" fillId="25" borderId="17" xfId="0" applyFont="1" applyFill="1" applyBorder="1" applyAlignment="1">
      <alignment horizontal="center" vertical="center" wrapText="1"/>
    </xf>
    <xf numFmtId="0" fontId="8" fillId="25" borderId="14" xfId="0" applyFont="1" applyFill="1" applyBorder="1" applyAlignment="1">
      <alignment horizontal="center" vertical="center" wrapText="1"/>
    </xf>
    <xf numFmtId="4" fontId="8" fillId="25" borderId="14" xfId="0" applyNumberFormat="1" applyFont="1" applyFill="1" applyBorder="1" applyAlignment="1">
      <alignment horizontal="right" vertical="center" wrapText="1"/>
    </xf>
    <xf numFmtId="4" fontId="8" fillId="25" borderId="14" xfId="0" applyNumberFormat="1" applyFont="1" applyFill="1" applyBorder="1" applyAlignment="1">
      <alignment horizontal="center" vertical="center" wrapText="1"/>
    </xf>
    <xf numFmtId="4" fontId="0" fillId="25" borderId="14" xfId="0" applyNumberFormat="1" applyFont="1" applyFill="1" applyBorder="1" applyAlignment="1">
      <alignment horizontal="right"/>
    </xf>
    <xf numFmtId="4" fontId="0" fillId="25" borderId="15" xfId="0" applyNumberFormat="1" applyFont="1" applyFill="1" applyBorder="1" applyAlignment="1">
      <alignment horizontal="center"/>
    </xf>
    <xf numFmtId="0" fontId="0" fillId="25" borderId="13" xfId="0" applyFont="1" applyFill="1" applyBorder="1" applyAlignment="1">
      <alignment vertical="center" wrapText="1"/>
    </xf>
    <xf numFmtId="0" fontId="0" fillId="0" borderId="10" xfId="0" applyFont="1" applyFill="1" applyBorder="1" applyAlignment="1">
      <alignment horizontal="center" vertical="center" wrapText="1"/>
    </xf>
    <xf numFmtId="15" fontId="0" fillId="0" borderId="10" xfId="0" applyNumberFormat="1" applyFont="1" applyFill="1" applyBorder="1" applyAlignment="1" quotePrefix="1">
      <alignment horizontal="center" vertical="center"/>
    </xf>
    <xf numFmtId="17" fontId="8" fillId="25" borderId="12" xfId="0" applyNumberFormat="1" applyFont="1" applyFill="1" applyBorder="1" applyAlignment="1">
      <alignment horizontal="center" vertical="center"/>
    </xf>
    <xf numFmtId="0" fontId="8" fillId="22" borderId="10" xfId="0" applyFont="1" applyFill="1" applyBorder="1" applyAlignment="1">
      <alignment horizontal="center" vertical="justify" wrapText="1"/>
    </xf>
    <xf numFmtId="0" fontId="0" fillId="25" borderId="14" xfId="0" applyFont="1" applyFill="1" applyBorder="1" applyAlignment="1">
      <alignment horizontal="center" vertical="center" wrapText="1"/>
    </xf>
    <xf numFmtId="4" fontId="8" fillId="25" borderId="15" xfId="0" applyNumberFormat="1" applyFont="1" applyFill="1" applyBorder="1" applyAlignment="1">
      <alignment horizontal="right" wrapText="1"/>
    </xf>
    <xf numFmtId="4" fontId="8" fillId="25" borderId="14" xfId="0" applyNumberFormat="1" applyFont="1" applyFill="1" applyBorder="1" applyAlignment="1">
      <alignment horizontal="center" wrapText="1"/>
    </xf>
    <xf numFmtId="0" fontId="0" fillId="25" borderId="11" xfId="0" applyFont="1" applyFill="1" applyBorder="1"/>
    <xf numFmtId="17" fontId="8" fillId="25" borderId="20" xfId="0" applyNumberFormat="1" applyFont="1" applyFill="1" applyBorder="1" applyAlignment="1">
      <alignment horizontal="center" vertical="center" wrapText="1"/>
    </xf>
    <xf numFmtId="4" fontId="0" fillId="25" borderId="20" xfId="0" applyNumberFormat="1" applyFont="1" applyFill="1" applyBorder="1" applyAlignment="1">
      <alignment horizontal="right"/>
    </xf>
    <xf numFmtId="4" fontId="8" fillId="25" borderId="14" xfId="0" applyNumberFormat="1" applyFont="1" applyFill="1" applyBorder="1" applyAlignment="1">
      <alignment horizontal="right" wrapText="1"/>
    </xf>
    <xf numFmtId="0" fontId="0" fillId="25" borderId="12" xfId="0" applyFont="1" applyFill="1" applyBorder="1" applyAlignment="1">
      <alignment horizontal="center" vertical="center" wrapText="1"/>
    </xf>
    <xf numFmtId="17" fontId="8" fillId="0" borderId="12" xfId="0" applyNumberFormat="1" applyFont="1" applyFill="1" applyBorder="1" applyAlignment="1">
      <alignment horizontal="center" vertical="center"/>
    </xf>
    <xf numFmtId="15" fontId="8" fillId="0" borderId="12" xfId="0" applyNumberFormat="1" applyFont="1" applyFill="1" applyBorder="1" applyAlignment="1">
      <alignment horizontal="center" vertical="center"/>
    </xf>
    <xf numFmtId="0" fontId="8" fillId="22" borderId="17" xfId="0" applyFont="1" applyFill="1" applyBorder="1" applyAlignment="1">
      <alignment horizontal="center" vertical="top" wrapText="1"/>
    </xf>
    <xf numFmtId="0" fontId="8" fillId="25" borderId="22" xfId="0" applyFont="1" applyFill="1" applyBorder="1" applyAlignment="1">
      <alignment horizontal="center" vertical="center" wrapText="1"/>
    </xf>
    <xf numFmtId="0" fontId="8" fillId="25" borderId="20" xfId="0" applyFont="1" applyFill="1" applyBorder="1" applyAlignment="1">
      <alignment horizontal="center" vertical="center" wrapText="1"/>
    </xf>
    <xf numFmtId="0" fontId="0" fillId="25" borderId="20" xfId="0" applyFont="1" applyFill="1" applyBorder="1" applyAlignment="1">
      <alignment horizontal="center" vertical="center" wrapText="1"/>
    </xf>
    <xf numFmtId="17" fontId="8" fillId="25" borderId="20" xfId="0" applyNumberFormat="1" applyFont="1" applyFill="1" applyBorder="1" applyAlignment="1">
      <alignment horizontal="center" vertical="center"/>
    </xf>
    <xf numFmtId="4" fontId="8" fillId="25" borderId="15" xfId="0" applyNumberFormat="1" applyFont="1" applyFill="1" applyBorder="1" applyAlignment="1">
      <alignment horizontal="right" vertical="center" wrapText="1"/>
    </xf>
    <xf numFmtId="4" fontId="8" fillId="25" borderId="15" xfId="0" applyNumberFormat="1" applyFont="1" applyFill="1" applyBorder="1" applyAlignment="1">
      <alignment horizontal="center" vertical="center" wrapText="1"/>
    </xf>
    <xf numFmtId="4" fontId="8" fillId="25" borderId="20" xfId="0" applyNumberFormat="1" applyFont="1" applyFill="1" applyBorder="1" applyAlignment="1">
      <alignment horizontal="center"/>
    </xf>
    <xf numFmtId="4" fontId="8" fillId="25" borderId="14" xfId="0" applyNumberFormat="1" applyFont="1" applyFill="1" applyBorder="1" applyAlignment="1">
      <alignment horizontal="right"/>
    </xf>
    <xf numFmtId="4" fontId="8" fillId="25" borderId="15" xfId="0" applyNumberFormat="1" applyFont="1" applyFill="1" applyBorder="1" applyAlignment="1">
      <alignment horizontal="center"/>
    </xf>
    <xf numFmtId="4" fontId="0" fillId="25" borderId="10" xfId="0" applyNumberFormat="1" applyFont="1" applyFill="1" applyBorder="1" applyAlignment="1">
      <alignment horizontal="right" vertical="center" wrapText="1"/>
    </xf>
    <xf numFmtId="0" fontId="0" fillId="0" borderId="10" xfId="0" applyFont="1" applyBorder="1" applyAlignment="1" quotePrefix="1">
      <alignment horizontal="center" vertical="center"/>
    </xf>
    <xf numFmtId="4" fontId="8" fillId="25" borderId="13" xfId="0" applyNumberFormat="1" applyFont="1" applyFill="1" applyBorder="1" applyAlignment="1">
      <alignment horizontal="center"/>
    </xf>
    <xf numFmtId="4" fontId="0" fillId="0" borderId="10" xfId="16" applyNumberFormat="1" applyFont="1" applyFill="1" applyBorder="1" applyAlignment="1">
      <alignment horizontal="right" vertical="center"/>
    </xf>
    <xf numFmtId="180" fontId="0" fillId="0" borderId="10" xfId="16" applyNumberFormat="1" applyFont="1" applyFill="1" applyBorder="1" applyAlignment="1">
      <alignment horizontal="center" vertical="center"/>
    </xf>
    <xf numFmtId="0" fontId="8" fillId="22" borderId="17" xfId="0" applyFont="1" applyFill="1" applyBorder="1" applyAlignment="1">
      <alignment horizontal="left" vertical="justify" wrapText="1"/>
    </xf>
    <xf numFmtId="4" fontId="8" fillId="22" borderId="10"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15" xfId="0" applyFont="1" applyBorder="1" applyAlignment="1">
      <alignment horizontal="justify" vertical="top" wrapText="1"/>
    </xf>
    <xf numFmtId="0" fontId="0" fillId="0" borderId="15" xfId="0" applyFont="1" applyBorder="1" applyAlignment="1">
      <alignment horizontal="center" vertical="center" wrapText="1"/>
    </xf>
    <xf numFmtId="15" fontId="0" fillId="0" borderId="10" xfId="0" applyNumberFormat="1" applyFont="1" applyFill="1" applyBorder="1" applyAlignment="1">
      <alignment horizontal="center" vertical="center"/>
    </xf>
    <xf numFmtId="15" fontId="0" fillId="0" borderId="13" xfId="0" applyNumberFormat="1" applyFont="1" applyFill="1" applyBorder="1" applyAlignment="1">
      <alignment horizontal="center" vertical="center"/>
    </xf>
    <xf numFmtId="15" fontId="0" fillId="0" borderId="16" xfId="0" applyNumberFormat="1" applyFont="1" applyFill="1" applyBorder="1" applyAlignment="1">
      <alignment horizontal="center" vertical="center"/>
    </xf>
    <xf numFmtId="4" fontId="0" fillId="0" borderId="10" xfId="42" applyNumberFormat="1" applyFont="1" applyFill="1" applyBorder="1" applyAlignment="1">
      <alignment horizontal="right" vertical="center"/>
    </xf>
    <xf numFmtId="181" fontId="0" fillId="0" borderId="10" xfId="0" applyNumberFormat="1" applyFont="1" applyFill="1" applyBorder="1" applyAlignment="1">
      <alignment horizontal="center" vertical="center" wrapText="1"/>
    </xf>
    <xf numFmtId="180" fontId="0" fillId="0" borderId="10" xfId="42" applyNumberFormat="1" applyFont="1" applyFill="1" applyBorder="1" applyAlignment="1">
      <alignment horizontal="center" vertical="center" wrapText="1"/>
    </xf>
    <xf numFmtId="179" fontId="0" fillId="0" borderId="0" xfId="0" applyNumberFormat="1" applyFont="1" applyFill="1" applyAlignment="1">
      <alignment horizontal="center" vertical="top"/>
    </xf>
    <xf numFmtId="0" fontId="0" fillId="0" borderId="15" xfId="0" applyFont="1" applyFill="1" applyBorder="1" applyAlignment="1">
      <alignment horizontal="justify" vertical="top" wrapText="1"/>
    </xf>
    <xf numFmtId="0" fontId="0" fillId="0" borderId="15" xfId="0" applyFont="1" applyFill="1" applyBorder="1" applyAlignment="1">
      <alignment horizontal="center" vertical="center" wrapText="1"/>
    </xf>
    <xf numFmtId="4" fontId="0" fillId="0" borderId="13" xfId="42" applyNumberFormat="1" applyFont="1" applyFill="1" applyBorder="1" applyAlignment="1">
      <alignment horizontal="right" vertical="center"/>
    </xf>
    <xf numFmtId="0" fontId="0" fillId="0" borderId="13" xfId="0" applyFont="1" applyFill="1" applyBorder="1" applyAlignment="1">
      <alignment horizontal="center" vertical="center"/>
    </xf>
    <xf numFmtId="4" fontId="0" fillId="0" borderId="13"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wrapText="1"/>
    </xf>
    <xf numFmtId="180" fontId="0" fillId="0" borderId="13" xfId="42" applyNumberFormat="1" applyFont="1" applyFill="1" applyBorder="1" applyAlignment="1">
      <alignment horizontal="center" vertical="center" wrapText="1"/>
    </xf>
    <xf numFmtId="180" fontId="0" fillId="0" borderId="10" xfId="16" applyNumberFormat="1" applyFont="1" applyFill="1" applyBorder="1" applyAlignment="1">
      <alignment horizontal="center" vertical="center"/>
    </xf>
    <xf numFmtId="180" fontId="0" fillId="0" borderId="28" xfId="42" applyNumberFormat="1" applyFont="1" applyFill="1" applyBorder="1" applyAlignment="1">
      <alignment horizontal="center" vertical="center" wrapText="1"/>
    </xf>
    <xf numFmtId="0" fontId="8" fillId="22" borderId="10" xfId="0" applyFont="1" applyFill="1" applyBorder="1" applyAlignment="1">
      <alignment horizontal="left" vertical="center" wrapText="1"/>
    </xf>
    <xf numFmtId="0" fontId="8" fillId="0" borderId="0" xfId="0" applyFont="1" applyFill="1" applyBorder="1" applyAlignment="1">
      <alignment vertical="center" wrapText="1"/>
    </xf>
    <xf numFmtId="44" fontId="8" fillId="0" borderId="0" xfId="42" applyFont="1" applyFill="1" applyBorder="1" applyAlignment="1">
      <alignment horizontal="left" vertical="top"/>
    </xf>
    <xf numFmtId="0" fontId="0" fillId="0" borderId="0" xfId="0" applyFont="1" applyFill="1" applyBorder="1" applyAlignment="1">
      <alignment horizontal="left" vertical="top"/>
    </xf>
    <xf numFmtId="181" fontId="0" fillId="0" borderId="0" xfId="0" applyNumberFormat="1" applyFont="1" applyFill="1" applyBorder="1" applyAlignment="1">
      <alignment horizontal="left" vertical="top" wrapText="1"/>
    </xf>
    <xf numFmtId="0" fontId="0" fillId="0" borderId="10" xfId="0" applyFont="1" applyFill="1" applyBorder="1" applyAlignment="1">
      <alignment horizontal="justify" vertical="top" wrapText="1"/>
    </xf>
    <xf numFmtId="17" fontId="0" fillId="0" borderId="10" xfId="0" applyNumberFormat="1" applyFont="1" applyFill="1" applyBorder="1" applyAlignment="1">
      <alignment horizontal="center" vertical="center" wrapText="1"/>
    </xf>
    <xf numFmtId="15" fontId="0" fillId="25" borderId="10" xfId="0" applyNumberFormat="1" applyFont="1" applyFill="1" applyBorder="1" applyAlignment="1" quotePrefix="1">
      <alignment horizontal="center" vertical="center"/>
    </xf>
    <xf numFmtId="15" fontId="8" fillId="0" borderId="10" xfId="0" applyNumberFormat="1" applyFont="1" applyFill="1" applyBorder="1" applyAlignment="1">
      <alignment vertical="center"/>
    </xf>
    <xf numFmtId="0" fontId="0" fillId="0" borderId="17" xfId="0" applyFont="1" applyFill="1" applyBorder="1" applyAlignment="1">
      <alignment horizontal="justify" vertical="top" wrapText="1"/>
    </xf>
    <xf numFmtId="180" fontId="0" fillId="0" borderId="23" xfId="42" applyNumberFormat="1" applyFont="1" applyFill="1" applyBorder="1" applyAlignment="1">
      <alignment horizontal="center" vertical="center"/>
    </xf>
    <xf numFmtId="4" fontId="0" fillId="0" borderId="12" xfId="0" applyNumberFormat="1" applyFont="1" applyFill="1" applyBorder="1" applyAlignment="1">
      <alignment horizontal="center" vertical="top"/>
    </xf>
    <xf numFmtId="0" fontId="8" fillId="22" borderId="17" xfId="0" applyFont="1" applyFill="1" applyBorder="1" applyAlignment="1">
      <alignment horizontal="left" vertical="center" wrapText="1"/>
    </xf>
    <xf numFmtId="4" fontId="0" fillId="22" borderId="10" xfId="0" applyNumberFormat="1" applyFont="1" applyFill="1" applyBorder="1" applyAlignment="1">
      <alignment horizontal="left" vertical="center"/>
    </xf>
    <xf numFmtId="4" fontId="0" fillId="0" borderId="0" xfId="42" applyNumberFormat="1" applyFont="1" applyFill="1" applyBorder="1" applyAlignment="1">
      <alignment horizontal="right" vertical="center"/>
    </xf>
    <xf numFmtId="4" fontId="8" fillId="30" borderId="10" xfId="0" applyNumberFormat="1" applyFont="1" applyFill="1" applyBorder="1" applyAlignment="1">
      <alignment horizontal="right"/>
    </xf>
    <xf numFmtId="0" fontId="8"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8" fillId="0" borderId="0" xfId="0" applyFont="1" applyFill="1" applyAlignment="1">
      <alignment horizontal="center" vertical="center"/>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17" fontId="0" fillId="0" borderId="11" xfId="0" applyNumberFormat="1" applyFont="1" applyFill="1" applyBorder="1" applyAlignment="1">
      <alignment horizontal="center" vertical="center" wrapText="1"/>
    </xf>
    <xf numFmtId="15" fontId="0" fillId="0" borderId="13" xfId="0" applyNumberFormat="1" applyFont="1" applyFill="1" applyBorder="1" applyAlignment="1">
      <alignment horizontal="center" vertical="top"/>
    </xf>
    <xf numFmtId="15" fontId="0" fillId="0" borderId="11" xfId="0" applyNumberFormat="1" applyFont="1" applyFill="1" applyBorder="1" applyAlignment="1">
      <alignment horizontal="center" vertical="top"/>
    </xf>
    <xf numFmtId="15" fontId="0" fillId="0" borderId="16" xfId="0" applyNumberFormat="1" applyFont="1" applyFill="1" applyBorder="1" applyAlignment="1">
      <alignment horizontal="center" vertical="top"/>
    </xf>
    <xf numFmtId="4" fontId="0" fillId="0" borderId="10" xfId="42" applyNumberFormat="1" applyFont="1" applyFill="1" applyBorder="1" applyAlignment="1">
      <alignment horizontal="right" vertical="center"/>
    </xf>
    <xf numFmtId="0" fontId="0" fillId="0" borderId="10" xfId="0" applyFont="1" applyFill="1" applyBorder="1" applyAlignment="1">
      <alignment horizontal="center" vertical="top"/>
    </xf>
    <xf numFmtId="181" fontId="0" fillId="0" borderId="10" xfId="0" applyNumberFormat="1" applyFont="1" applyFill="1" applyBorder="1" applyAlignment="1">
      <alignment horizontal="center" vertical="top" wrapText="1"/>
    </xf>
    <xf numFmtId="4" fontId="0" fillId="0" borderId="10" xfId="42" applyNumberFormat="1" applyFont="1" applyFill="1" applyBorder="1" applyAlignment="1">
      <alignment horizontal="center" vertical="center" wrapText="1"/>
    </xf>
    <xf numFmtId="180" fontId="0" fillId="0" borderId="10" xfId="42" applyNumberFormat="1" applyFont="1" applyFill="1" applyBorder="1" applyAlignment="1">
      <alignment horizontal="center" vertical="center" wrapText="1"/>
    </xf>
    <xf numFmtId="0" fontId="8" fillId="22" borderId="10" xfId="0" applyFont="1" applyFill="1" applyBorder="1" applyAlignment="1">
      <alignment vertical="center" wrapText="1"/>
    </xf>
    <xf numFmtId="0" fontId="0" fillId="22" borderId="17" xfId="0" applyFont="1" applyFill="1" applyBorder="1" applyAlignment="1">
      <alignment vertical="center"/>
    </xf>
    <xf numFmtId="0" fontId="0" fillId="22" borderId="14" xfId="0" applyFont="1" applyFill="1" applyBorder="1" applyAlignment="1">
      <alignment horizontal="center" vertical="center" wrapText="1"/>
    </xf>
    <xf numFmtId="44" fontId="8" fillId="22" borderId="10" xfId="42" applyFont="1" applyFill="1" applyBorder="1" applyAlignment="1">
      <alignment horizontal="left" vertical="center"/>
    </xf>
    <xf numFmtId="0" fontId="0" fillId="22" borderId="10" xfId="0" applyFont="1" applyFill="1" applyBorder="1" applyAlignment="1">
      <alignment horizontal="left" vertical="center"/>
    </xf>
    <xf numFmtId="181" fontId="0" fillId="22" borderId="10" xfId="0" applyNumberFormat="1" applyFont="1" applyFill="1" applyBorder="1" applyAlignment="1">
      <alignment horizontal="left" vertical="center" wrapText="1"/>
    </xf>
    <xf numFmtId="44" fontId="8" fillId="22" borderId="17" xfId="42" applyFont="1" applyFill="1" applyBorder="1" applyAlignment="1">
      <alignment horizontal="left" vertical="center"/>
    </xf>
    <xf numFmtId="44" fontId="0" fillId="22" borderId="17" xfId="0" applyNumberFormat="1" applyFont="1" applyFill="1" applyBorder="1" applyAlignment="1">
      <alignment horizontal="center" vertical="center"/>
    </xf>
    <xf numFmtId="44" fontId="0" fillId="22" borderId="15" xfId="0" applyNumberFormat="1" applyFont="1" applyFill="1" applyBorder="1" applyAlignment="1">
      <alignment horizontal="center" vertical="center"/>
    </xf>
    <xf numFmtId="4" fontId="0" fillId="0" borderId="0" xfId="0" applyNumberFormat="1" applyFont="1" applyAlignment="1">
      <alignment horizontal="center" vertical="center"/>
    </xf>
    <xf numFmtId="0" fontId="8" fillId="0" borderId="22" xfId="0" applyFont="1" applyFill="1" applyBorder="1" applyAlignment="1">
      <alignment vertical="center" wrapText="1"/>
    </xf>
    <xf numFmtId="0" fontId="0" fillId="0" borderId="0" xfId="0" applyFont="1" applyFill="1" applyBorder="1" applyAlignment="1">
      <alignment horizontal="center" vertical="center"/>
    </xf>
    <xf numFmtId="0" fontId="0" fillId="0" borderId="13" xfId="0" applyFont="1" applyFill="1" applyBorder="1" applyAlignment="1">
      <alignment vertical="center" wrapText="1"/>
    </xf>
    <xf numFmtId="4" fontId="8" fillId="0" borderId="28" xfId="0" applyNumberFormat="1" applyFont="1" applyFill="1" applyBorder="1" applyAlignment="1">
      <alignment vertical="center" wrapText="1"/>
    </xf>
    <xf numFmtId="4" fontId="8" fillId="0" borderId="15" xfId="0" applyNumberFormat="1" applyFont="1" applyFill="1" applyBorder="1" applyAlignment="1">
      <alignment wrapText="1"/>
    </xf>
    <xf numFmtId="4" fontId="8" fillId="22" borderId="33" xfId="0" applyNumberFormat="1" applyFont="1" applyFill="1" applyBorder="1" applyAlignment="1">
      <alignment horizontal="right"/>
    </xf>
    <xf numFmtId="0" fontId="8" fillId="22" borderId="11" xfId="0" applyFont="1" applyFill="1" applyBorder="1" applyAlignment="1">
      <alignment horizontal="center" vertical="center" wrapText="1"/>
    </xf>
    <xf numFmtId="0" fontId="8" fillId="22" borderId="12" xfId="0" applyFont="1" applyFill="1" applyBorder="1" applyAlignment="1">
      <alignment horizontal="center" vertical="center" wrapText="1"/>
    </xf>
    <xf numFmtId="4" fontId="8" fillId="22" borderId="10" xfId="0" applyNumberFormat="1" applyFont="1" applyFill="1" applyBorder="1" applyAlignment="1">
      <alignment horizontal="center" vertical="center" wrapText="1"/>
    </xf>
    <xf numFmtId="4" fontId="8" fillId="22" borderId="13"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Fill="1" applyBorder="1" applyAlignment="1">
      <alignment horizontal="center" vertical="center" wrapText="1"/>
    </xf>
    <xf numFmtId="0" fontId="8" fillId="0" borderId="20" xfId="0" applyFont="1" applyFill="1" applyBorder="1" applyAlignment="1">
      <alignment horizontal="center" vertical="center"/>
    </xf>
    <xf numFmtId="4" fontId="0" fillId="0" borderId="13" xfId="0" applyNumberFormat="1" applyFont="1" applyFill="1" applyBorder="1" applyAlignment="1">
      <alignment vertical="center" wrapText="1"/>
    </xf>
    <xf numFmtId="4" fontId="0" fillId="0" borderId="12" xfId="0" applyNumberFormat="1" applyFont="1" applyFill="1" applyBorder="1" applyAlignment="1">
      <alignment vertical="center" wrapText="1"/>
    </xf>
    <xf numFmtId="4" fontId="0" fillId="0" borderId="13"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8" fillId="22" borderId="16" xfId="0" applyNumberFormat="1" applyFont="1" applyFill="1" applyBorder="1" applyAlignment="1">
      <alignment horizontal="center" vertical="center" wrapText="1"/>
    </xf>
    <xf numFmtId="4" fontId="8" fillId="22" borderId="28" xfId="0" applyNumberFormat="1" applyFont="1" applyFill="1" applyBorder="1" applyAlignment="1">
      <alignment horizontal="center" vertical="center" wrapText="1"/>
    </xf>
    <xf numFmtId="4" fontId="8" fillId="22" borderId="22" xfId="0" applyNumberFormat="1" applyFont="1" applyFill="1" applyBorder="1" applyAlignment="1">
      <alignment horizontal="center" vertical="center" wrapText="1"/>
    </xf>
    <xf numFmtId="4" fontId="8" fillId="22" borderId="23" xfId="0" applyNumberFormat="1" applyFont="1" applyFill="1" applyBorder="1" applyAlignment="1">
      <alignment horizontal="center" vertical="center" wrapText="1"/>
    </xf>
    <xf numFmtId="0" fontId="0" fillId="0" borderId="13"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25" borderId="13" xfId="0" applyFont="1" applyFill="1" applyBorder="1" applyAlignment="1">
      <alignment horizontal="justify" vertical="center" wrapText="1"/>
    </xf>
    <xf numFmtId="0" fontId="0" fillId="0" borderId="12" xfId="0" applyFont="1" applyBorder="1" applyAlignment="1">
      <alignment horizontal="justify" vertical="center" wrapText="1"/>
    </xf>
    <xf numFmtId="4" fontId="8" fillId="22" borderId="13" xfId="0" applyNumberFormat="1" applyFont="1" applyFill="1" applyBorder="1" applyAlignment="1">
      <alignment horizontal="center" vertical="center"/>
    </xf>
    <xf numFmtId="4" fontId="8" fillId="22" borderId="12" xfId="0" applyNumberFormat="1" applyFont="1" applyFill="1" applyBorder="1" applyAlignment="1">
      <alignment horizontal="center"/>
    </xf>
    <xf numFmtId="4" fontId="8" fillId="22" borderId="12" xfId="0" applyNumberFormat="1"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8"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0" fillId="0" borderId="22" xfId="0"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0" fontId="4" fillId="0" borderId="17" xfId="0" applyFont="1" applyBorder="1" applyAlignment="1" applyProtection="1">
      <alignment horizontal="center" vertical="center" wrapText="1" readingOrder="1"/>
      <protection locked="0"/>
    </xf>
    <xf numFmtId="0" fontId="4" fillId="0" borderId="14" xfId="0" applyFont="1" applyBorder="1" applyAlignment="1" applyProtection="1">
      <alignment horizontal="center" vertical="center" wrapText="1" readingOrder="1"/>
      <protection locked="0"/>
    </xf>
    <xf numFmtId="0" fontId="4" fillId="0" borderId="15" xfId="0" applyFont="1" applyBorder="1" applyAlignment="1" applyProtection="1">
      <alignment horizontal="center" vertical="center" wrapText="1" readingOrder="1"/>
      <protection locked="0"/>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4" fontId="8" fillId="0" borderId="13" xfId="0" applyNumberFormat="1" applyFont="1" applyFill="1" applyBorder="1" applyAlignment="1">
      <alignment horizontal="center" wrapText="1"/>
    </xf>
    <xf numFmtId="0" fontId="0" fillId="0" borderId="12" xfId="0" applyFont="1" applyBorder="1" applyAlignment="1">
      <alignment/>
    </xf>
    <xf numFmtId="0" fontId="8" fillId="0" borderId="13" xfId="0" applyFont="1" applyFill="1" applyBorder="1" applyAlignment="1">
      <alignment horizontal="center" wrapText="1"/>
    </xf>
    <xf numFmtId="4" fontId="0" fillId="25" borderId="13"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4" fontId="0" fillId="0" borderId="13" xfId="0" applyNumberFormat="1" applyFont="1" applyFill="1" applyBorder="1" applyAlignment="1">
      <alignment horizontal="center" wrapText="1"/>
    </xf>
    <xf numFmtId="0" fontId="0" fillId="0" borderId="12" xfId="0" applyFont="1" applyBorder="1" applyAlignment="1">
      <alignment horizontal="center" wrapText="1"/>
    </xf>
    <xf numFmtId="4" fontId="0" fillId="0" borderId="13"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4" fontId="0" fillId="25" borderId="13" xfId="0" applyNumberFormat="1" applyFont="1" applyFill="1" applyBorder="1" applyAlignment="1">
      <alignment horizontal="center" vertical="center" wrapText="1"/>
    </xf>
    <xf numFmtId="0" fontId="0" fillId="25" borderId="13" xfId="0" applyFont="1" applyFill="1" applyBorder="1" applyAlignment="1">
      <alignment horizontal="center" vertical="center" wrapText="1"/>
    </xf>
    <xf numFmtId="0" fontId="0" fillId="22" borderId="13" xfId="0" applyFont="1" applyFill="1" applyBorder="1" applyAlignment="1">
      <alignment horizontal="center"/>
    </xf>
    <xf numFmtId="0" fontId="0" fillId="22" borderId="12" xfId="0" applyFont="1" applyFill="1" applyBorder="1" applyAlignment="1">
      <alignment horizontal="center"/>
    </xf>
    <xf numFmtId="0" fontId="0" fillId="0" borderId="10" xfId="0" applyFont="1" applyFill="1" applyBorder="1" applyAlignment="1">
      <alignment horizontal="center" vertical="center" wrapText="1"/>
    </xf>
    <xf numFmtId="15" fontId="8" fillId="1" borderId="16" xfId="0" applyNumberFormat="1" applyFont="1" applyFill="1" applyBorder="1" applyAlignment="1">
      <alignment horizontal="center" vertical="center"/>
    </xf>
    <xf numFmtId="0" fontId="8" fillId="1" borderId="21" xfId="0" applyFont="1" applyFill="1" applyBorder="1" applyAlignment="1">
      <alignment horizontal="center" vertical="center"/>
    </xf>
    <xf numFmtId="0" fontId="8" fillId="1" borderId="28" xfId="0" applyFont="1" applyFill="1" applyBorder="1" applyAlignment="1">
      <alignment horizontal="center" vertical="center"/>
    </xf>
    <xf numFmtId="0" fontId="8" fillId="1" borderId="18" xfId="0" applyFont="1" applyFill="1" applyBorder="1" applyAlignment="1">
      <alignment horizontal="center" vertical="center"/>
    </xf>
    <xf numFmtId="0" fontId="8" fillId="1" borderId="0" xfId="0" applyFont="1" applyFill="1" applyAlignment="1">
      <alignment horizontal="center" vertical="center"/>
    </xf>
    <xf numFmtId="0" fontId="8" fillId="1" borderId="19" xfId="0" applyFont="1" applyFill="1" applyBorder="1" applyAlignment="1">
      <alignment horizontal="center" vertical="center"/>
    </xf>
    <xf numFmtId="0" fontId="8" fillId="1" borderId="22" xfId="0" applyFont="1" applyFill="1" applyBorder="1" applyAlignment="1">
      <alignment horizontal="center" vertical="center"/>
    </xf>
    <xf numFmtId="0" fontId="8" fillId="1" borderId="20" xfId="0" applyFont="1" applyFill="1" applyBorder="1" applyAlignment="1">
      <alignment horizontal="center" vertical="center"/>
    </xf>
    <xf numFmtId="0" fontId="8" fillId="1" borderId="23" xfId="0" applyFont="1" applyFill="1" applyBorder="1" applyAlignment="1">
      <alignment horizontal="center" vertical="center"/>
    </xf>
    <xf numFmtId="4" fontId="0" fillId="0" borderId="13"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8" fillId="1" borderId="16" xfId="0" applyFont="1" applyFill="1" applyBorder="1" applyAlignment="1">
      <alignment horizontal="center" vertical="center"/>
    </xf>
    <xf numFmtId="0" fontId="0" fillId="0" borderId="12" xfId="0" applyFont="1" applyFill="1" applyBorder="1" applyAlignment="1">
      <alignment horizontal="right" vertical="center" wrapText="1"/>
    </xf>
    <xf numFmtId="0" fontId="0" fillId="0" borderId="12" xfId="0" applyFont="1" applyBorder="1" applyAlignment="1">
      <alignment horizontal="right" vertical="center" wrapText="1"/>
    </xf>
    <xf numFmtId="4" fontId="0" fillId="25" borderId="13" xfId="0" applyNumberFormat="1" applyFont="1" applyFill="1" applyBorder="1" applyAlignment="1">
      <alignment horizontal="right" vertical="center" wrapText="1"/>
    </xf>
    <xf numFmtId="0" fontId="0" fillId="0" borderId="12" xfId="0" applyFont="1" applyBorder="1" applyAlignment="1">
      <alignment horizontal="right" vertical="center" wrapText="1"/>
    </xf>
    <xf numFmtId="0" fontId="0" fillId="0" borderId="12" xfId="0" applyFont="1" applyFill="1" applyBorder="1" applyAlignment="1">
      <alignment vertical="center" wrapText="1"/>
    </xf>
    <xf numFmtId="4" fontId="0" fillId="25" borderId="13" xfId="0" applyNumberFormat="1" applyFont="1" applyFill="1" applyBorder="1" applyAlignment="1">
      <alignment horizontal="right" vertical="center" wrapText="1"/>
    </xf>
    <xf numFmtId="4" fontId="0" fillId="0" borderId="13" xfId="0" applyNumberFormat="1" applyFont="1" applyFill="1" applyBorder="1" applyAlignment="1">
      <alignment vertical="center" wrapText="1"/>
    </xf>
    <xf numFmtId="0" fontId="0" fillId="0" borderId="12" xfId="0" applyFont="1" applyBorder="1" applyAlignment="1">
      <alignment vertical="center" wrapText="1"/>
    </xf>
    <xf numFmtId="4"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right" vertical="center" wrapText="1"/>
    </xf>
    <xf numFmtId="4" fontId="0" fillId="0" borderId="13" xfId="0" applyNumberFormat="1"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3"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3" fillId="25" borderId="13" xfId="0" applyFont="1" applyFill="1" applyBorder="1" applyAlignment="1">
      <alignment horizontal="left" vertical="center" wrapText="1"/>
    </xf>
    <xf numFmtId="0" fontId="3" fillId="25" borderId="11" xfId="0" applyFont="1" applyFill="1" applyBorder="1" applyAlignment="1">
      <alignment horizontal="left" vertical="center" wrapText="1"/>
    </xf>
    <xf numFmtId="0" fontId="8" fillId="22" borderId="13"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2" xfId="0" applyFont="1" applyBorder="1" applyAlignment="1">
      <alignment horizontal="center" vertical="center" wrapText="1"/>
    </xf>
    <xf numFmtId="0" fontId="0" fillId="0" borderId="13" xfId="0" applyFont="1" applyFill="1" applyBorder="1" applyAlignment="1">
      <alignment horizontal="justify" vertical="top" wrapText="1"/>
    </xf>
    <xf numFmtId="0" fontId="0" fillId="0" borderId="12" xfId="0" applyFont="1" applyFill="1" applyBorder="1" applyAlignment="1">
      <alignment horizontal="justify" vertical="top" wrapText="1"/>
    </xf>
    <xf numFmtId="0" fontId="2" fillId="0" borderId="16" xfId="0" applyFont="1" applyBorder="1" applyAlignment="1">
      <alignment horizontal="center"/>
    </xf>
    <xf numFmtId="0" fontId="2" fillId="0" borderId="21" xfId="0" applyFont="1" applyBorder="1" applyAlignment="1">
      <alignment horizontal="center"/>
    </xf>
    <xf numFmtId="0" fontId="2" fillId="0" borderId="28" xfId="0" applyFont="1" applyBorder="1" applyAlignment="1">
      <alignment horizontal="center"/>
    </xf>
    <xf numFmtId="0" fontId="8" fillId="0" borderId="13" xfId="0" applyFont="1" applyFill="1" applyBorder="1" applyAlignment="1">
      <alignment horizontal="center" wrapText="1"/>
    </xf>
    <xf numFmtId="15" fontId="8" fillId="1" borderId="21" xfId="0" applyNumberFormat="1" applyFont="1" applyFill="1" applyBorder="1" applyAlignment="1" quotePrefix="1">
      <alignment horizontal="center" vertical="center"/>
    </xf>
    <xf numFmtId="15" fontId="8" fillId="1" borderId="28" xfId="0" applyNumberFormat="1" applyFont="1" applyFill="1" applyBorder="1" applyAlignment="1" quotePrefix="1">
      <alignment horizontal="center" vertical="center"/>
    </xf>
    <xf numFmtId="15" fontId="8" fillId="1" borderId="22" xfId="0" applyNumberFormat="1" applyFont="1" applyFill="1" applyBorder="1" applyAlignment="1" quotePrefix="1">
      <alignment horizontal="center" vertical="center"/>
    </xf>
    <xf numFmtId="15" fontId="8" fillId="1" borderId="20" xfId="0" applyNumberFormat="1" applyFont="1" applyFill="1" applyBorder="1" applyAlignment="1" quotePrefix="1">
      <alignment horizontal="center" vertical="center"/>
    </xf>
    <xf numFmtId="15" fontId="8" fillId="1" borderId="23" xfId="0" applyNumberFormat="1" applyFont="1" applyFill="1" applyBorder="1" applyAlignment="1" quotePrefix="1">
      <alignment horizontal="center" vertical="center"/>
    </xf>
    <xf numFmtId="15" fontId="8" fillId="1" borderId="16" xfId="0" applyNumberFormat="1" applyFont="1" applyFill="1" applyBorder="1" applyAlignment="1">
      <alignment horizontal="center" vertical="center"/>
    </xf>
    <xf numFmtId="0" fontId="8" fillId="1" borderId="21" xfId="0" applyFont="1" applyFill="1" applyBorder="1" applyAlignment="1">
      <alignment horizontal="center" vertical="center"/>
    </xf>
    <xf numFmtId="0" fontId="8" fillId="1" borderId="28" xfId="0" applyFont="1" applyFill="1" applyBorder="1" applyAlignment="1">
      <alignment horizontal="center" vertical="center"/>
    </xf>
    <xf numFmtId="0" fontId="8" fillId="1" borderId="18" xfId="0" applyFont="1" applyFill="1" applyBorder="1" applyAlignment="1">
      <alignment horizontal="center" vertical="center"/>
    </xf>
    <xf numFmtId="0" fontId="8" fillId="1" borderId="0" xfId="0" applyFont="1" applyFill="1" applyAlignment="1">
      <alignment horizontal="center" vertical="center"/>
    </xf>
    <xf numFmtId="0" fontId="8" fillId="1" borderId="19" xfId="0" applyFont="1" applyFill="1" applyBorder="1" applyAlignment="1">
      <alignment horizontal="center" vertical="center"/>
    </xf>
    <xf numFmtId="0" fontId="8" fillId="1" borderId="22" xfId="0" applyFont="1" applyFill="1" applyBorder="1" applyAlignment="1">
      <alignment horizontal="center" vertical="center"/>
    </xf>
    <xf numFmtId="0" fontId="8" fillId="1" borderId="20" xfId="0" applyFont="1" applyFill="1" applyBorder="1" applyAlignment="1">
      <alignment horizontal="center" vertical="center"/>
    </xf>
    <xf numFmtId="0" fontId="8" fillId="1" borderId="23" xfId="0" applyFont="1" applyFill="1" applyBorder="1" applyAlignment="1">
      <alignment horizontal="center" vertical="center"/>
    </xf>
    <xf numFmtId="17" fontId="8" fillId="31" borderId="16" xfId="0" applyNumberFormat="1" applyFont="1" applyFill="1" applyBorder="1" applyAlignment="1">
      <alignment horizontal="center" vertical="center"/>
    </xf>
    <xf numFmtId="0" fontId="0" fillId="31" borderId="21" xfId="0" applyFont="1" applyFill="1" applyBorder="1" applyAlignment="1">
      <alignment horizontal="center" vertical="center"/>
    </xf>
    <xf numFmtId="0" fontId="0" fillId="31" borderId="18" xfId="0" applyFont="1" applyFill="1" applyBorder="1" applyAlignment="1">
      <alignment horizontal="center" vertical="center"/>
    </xf>
    <xf numFmtId="0" fontId="0" fillId="31" borderId="0" xfId="0" applyFont="1" applyFill="1" applyAlignment="1">
      <alignment horizontal="center" vertical="center"/>
    </xf>
    <xf numFmtId="0" fontId="0" fillId="31" borderId="22" xfId="0" applyFont="1" applyFill="1" applyBorder="1" applyAlignment="1">
      <alignment horizontal="center" vertical="center"/>
    </xf>
    <xf numFmtId="0" fontId="0" fillId="31" borderId="20" xfId="0" applyFont="1" applyFill="1" applyBorder="1" applyAlignment="1">
      <alignment horizontal="center" vertical="center"/>
    </xf>
    <xf numFmtId="0" fontId="2" fillId="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 fontId="8" fillId="22" borderId="16" xfId="0" applyNumberFormat="1" applyFont="1" applyFill="1" applyBorder="1" applyAlignment="1">
      <alignment horizontal="center" vertical="center" wrapText="1"/>
    </xf>
    <xf numFmtId="4" fontId="8" fillId="22" borderId="28" xfId="0" applyNumberFormat="1" applyFont="1" applyFill="1" applyBorder="1" applyAlignment="1">
      <alignment horizontal="center" vertical="center" wrapText="1"/>
    </xf>
    <xf numFmtId="0" fontId="8" fillId="22" borderId="12"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8" fillId="22" borderId="22" xfId="0" applyFont="1" applyFill="1" applyBorder="1" applyAlignment="1">
      <alignment horizontal="center" vertical="center" wrapText="1"/>
    </xf>
    <xf numFmtId="0" fontId="8" fillId="22" borderId="10" xfId="0" applyFont="1" applyFill="1" applyBorder="1" applyAlignment="1">
      <alignment horizontal="center" vertical="center" wrapText="1"/>
    </xf>
    <xf numFmtId="0" fontId="1" fillId="0" borderId="20" xfId="0" applyFont="1" applyFill="1" applyBorder="1" applyAlignment="1">
      <alignment horizontal="center" vertical="center"/>
    </xf>
    <xf numFmtId="0" fontId="8" fillId="22" borderId="17" xfId="0" applyFont="1" applyFill="1" applyBorder="1" applyAlignment="1">
      <alignment horizontal="left" wrapText="1"/>
    </xf>
    <xf numFmtId="0" fontId="8" fillId="22" borderId="14" xfId="0" applyFont="1" applyFill="1" applyBorder="1" applyAlignment="1">
      <alignment horizontal="left" wrapText="1"/>
    </xf>
    <xf numFmtId="0" fontId="8" fillId="22" borderId="15" xfId="0" applyFont="1" applyFill="1" applyBorder="1" applyAlignment="1">
      <alignment horizontal="left" wrapText="1"/>
    </xf>
    <xf numFmtId="0" fontId="8" fillId="22" borderId="14" xfId="0" applyFont="1" applyFill="1" applyBorder="1" applyAlignment="1">
      <alignment horizontal="center" vertical="center"/>
    </xf>
    <xf numFmtId="0" fontId="8" fillId="22" borderId="15" xfId="0" applyFont="1" applyFill="1" applyBorder="1" applyAlignment="1">
      <alignment horizontal="center" vertical="center"/>
    </xf>
    <xf numFmtId="4" fontId="8" fillId="28" borderId="10" xfId="0" applyNumberFormat="1" applyFont="1" applyFill="1" applyBorder="1" applyAlignment="1">
      <alignment horizontal="center" vertical="center"/>
    </xf>
    <xf numFmtId="4" fontId="0" fillId="22" borderId="10" xfId="0" applyNumberFormat="1" applyFont="1" applyFill="1" applyBorder="1" applyAlignment="1">
      <alignment horizontal="center" vertical="center"/>
    </xf>
    <xf numFmtId="4" fontId="8" fillId="22" borderId="17" xfId="0" applyNumberFormat="1" applyFont="1" applyFill="1" applyBorder="1" applyAlignment="1">
      <alignment horizontal="left" vertical="center"/>
    </xf>
    <xf numFmtId="4" fontId="0" fillId="22" borderId="14" xfId="0" applyNumberFormat="1" applyFont="1" applyFill="1" applyBorder="1" applyAlignment="1">
      <alignment horizontal="left"/>
    </xf>
    <xf numFmtId="4" fontId="0" fillId="22" borderId="15" xfId="0" applyNumberFormat="1" applyFont="1" applyFill="1" applyBorder="1" applyAlignment="1">
      <alignment horizontal="left"/>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right" vertical="center" wrapText="1"/>
    </xf>
    <xf numFmtId="0" fontId="0" fillId="0" borderId="12" xfId="0" applyFont="1" applyFill="1" applyBorder="1" applyAlignment="1">
      <alignment vertical="center" wrapText="1"/>
    </xf>
    <xf numFmtId="4" fontId="8" fillId="0" borderId="13" xfId="0" applyNumberFormat="1" applyFont="1" applyBorder="1" applyAlignment="1">
      <alignment horizontal="center" vertical="center" wrapText="1"/>
    </xf>
    <xf numFmtId="0" fontId="9" fillId="0" borderId="17" xfId="0" applyFont="1" applyFill="1" applyBorder="1" applyAlignment="1">
      <alignment horizontal="center"/>
    </xf>
    <xf numFmtId="0" fontId="9" fillId="0" borderId="15" xfId="0" applyFont="1" applyFill="1" applyBorder="1" applyAlignment="1">
      <alignment horizontal="center"/>
    </xf>
    <xf numFmtId="0" fontId="7" fillId="30" borderId="17" xfId="0" applyFont="1" applyFill="1" applyBorder="1" applyAlignment="1">
      <alignment horizontal="center"/>
    </xf>
    <xf numFmtId="0" fontId="7" fillId="30" borderId="14" xfId="0" applyFont="1" applyFill="1" applyBorder="1" applyAlignment="1">
      <alignment horizontal="center"/>
    </xf>
    <xf numFmtId="0" fontId="7" fillId="30" borderId="15" xfId="0" applyFont="1" applyFill="1" applyBorder="1" applyAlignment="1">
      <alignment horizontal="center"/>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8" fillId="24" borderId="23"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0" fillId="24" borderId="11" xfId="0" applyFont="1" applyFill="1" applyBorder="1"/>
    <xf numFmtId="0" fontId="0" fillId="24" borderId="12" xfId="0" applyFont="1" applyFill="1" applyBorder="1"/>
    <xf numFmtId="0" fontId="8" fillId="24" borderId="13"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0" borderId="17" xfId="0"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0" fillId="25" borderId="21" xfId="0" applyFont="1" applyFill="1" applyBorder="1" applyAlignment="1">
      <alignment horizontal="center"/>
    </xf>
    <xf numFmtId="0" fontId="0" fillId="25" borderId="28" xfId="0" applyFont="1" applyFill="1" applyBorder="1" applyAlignment="1">
      <alignment horizontal="center"/>
    </xf>
    <xf numFmtId="0" fontId="0" fillId="25" borderId="20" xfId="0" applyFont="1" applyFill="1" applyBorder="1" applyAlignment="1">
      <alignment horizontal="center"/>
    </xf>
    <xf numFmtId="0" fontId="0" fillId="25" borderId="23" xfId="0" applyFont="1" applyFill="1" applyBorder="1" applyAlignment="1">
      <alignment horizontal="center"/>
    </xf>
    <xf numFmtId="4" fontId="0" fillId="0" borderId="0" xfId="0" applyNumberFormat="1" applyFont="1" applyAlignment="1">
      <alignment horizontal="center"/>
    </xf>
    <xf numFmtId="0" fontId="8" fillId="0" borderId="0" xfId="0" applyFont="1" applyFill="1" applyBorder="1" applyAlignment="1">
      <alignment horizontal="center"/>
    </xf>
    <xf numFmtId="15" fontId="8" fillId="29" borderId="16" xfId="0" applyNumberFormat="1" applyFont="1" applyFill="1" applyBorder="1" applyAlignment="1">
      <alignment horizontal="center" vertical="center"/>
    </xf>
    <xf numFmtId="15" fontId="8" fillId="29" borderId="21" xfId="0" applyNumberFormat="1" applyFont="1" applyFill="1" applyBorder="1" applyAlignment="1">
      <alignment horizontal="center" vertical="center"/>
    </xf>
    <xf numFmtId="15" fontId="8" fillId="29" borderId="28" xfId="0" applyNumberFormat="1" applyFont="1" applyFill="1" applyBorder="1" applyAlignment="1">
      <alignment horizontal="center" vertical="center"/>
    </xf>
    <xf numFmtId="15" fontId="8" fillId="29" borderId="18" xfId="0" applyNumberFormat="1" applyFont="1" applyFill="1" applyBorder="1" applyAlignment="1">
      <alignment horizontal="center" vertical="center"/>
    </xf>
    <xf numFmtId="15" fontId="8" fillId="29" borderId="0" xfId="0" applyNumberFormat="1" applyFont="1" applyFill="1" applyBorder="1" applyAlignment="1">
      <alignment horizontal="center" vertical="center"/>
    </xf>
    <xf numFmtId="15" fontId="8" fillId="29" borderId="19" xfId="0" applyNumberFormat="1" applyFont="1" applyFill="1" applyBorder="1" applyAlignment="1">
      <alignment horizontal="center" vertical="center"/>
    </xf>
    <xf numFmtId="44" fontId="0" fillId="0" borderId="14" xfId="42" applyFont="1" applyFill="1" applyBorder="1" applyAlignment="1">
      <alignment horizontal="center"/>
    </xf>
    <xf numFmtId="44" fontId="0" fillId="0" borderId="15" xfId="42" applyFont="1" applyFill="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8" fillId="30" borderId="14" xfId="0" applyFont="1" applyFill="1" applyBorder="1" applyAlignment="1">
      <alignment horizontal="center"/>
    </xf>
    <xf numFmtId="0" fontId="8" fillId="30" borderId="15" xfId="0" applyFont="1" applyFill="1" applyBorder="1" applyAlignment="1">
      <alignment horizontal="center"/>
    </xf>
    <xf numFmtId="0" fontId="1" fillId="0" borderId="16" xfId="0" applyFont="1" applyBorder="1" applyAlignment="1">
      <alignment horizontal="center"/>
    </xf>
    <xf numFmtId="0" fontId="1" fillId="0" borderId="21" xfId="0" applyFont="1" applyBorder="1" applyAlignment="1">
      <alignment horizontal="center"/>
    </xf>
    <xf numFmtId="0" fontId="1" fillId="0" borderId="28" xfId="0" applyFont="1" applyBorder="1" applyAlignment="1">
      <alignment horizontal="center"/>
    </xf>
    <xf numFmtId="0" fontId="8" fillId="0" borderId="0" xfId="0" applyFont="1" applyFill="1" applyBorder="1" applyAlignment="1">
      <alignment horizontal="center" vertical="top" wrapText="1"/>
    </xf>
    <xf numFmtId="0" fontId="8" fillId="0" borderId="10" xfId="0" applyFont="1" applyFill="1" applyBorder="1" applyAlignment="1">
      <alignment horizontal="center"/>
    </xf>
    <xf numFmtId="0" fontId="8" fillId="24" borderId="16"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28" xfId="0" applyFont="1" applyFill="1" applyBorder="1" applyAlignment="1">
      <alignment horizontal="center" vertical="center"/>
    </xf>
    <xf numFmtId="0" fontId="8" fillId="24" borderId="22" xfId="0" applyFont="1" applyFill="1" applyBorder="1" applyAlignment="1">
      <alignment horizontal="center" vertical="center"/>
    </xf>
    <xf numFmtId="0" fontId="8" fillId="24" borderId="20" xfId="0" applyFont="1" applyFill="1" applyBorder="1" applyAlignment="1">
      <alignment horizontal="center" vertical="center"/>
    </xf>
    <xf numFmtId="0" fontId="8" fillId="24" borderId="23" xfId="0" applyFont="1" applyFill="1" applyBorder="1" applyAlignment="1">
      <alignment horizontal="center" vertical="center"/>
    </xf>
    <xf numFmtId="0" fontId="2" fillId="24" borderId="17" xfId="0" applyFont="1" applyFill="1" applyBorder="1" applyAlignment="1">
      <alignment horizontal="center"/>
    </xf>
    <xf numFmtId="0" fontId="2" fillId="24" borderId="15" xfId="0" applyFont="1" applyFill="1" applyBorder="1" applyAlignment="1">
      <alignment horizontal="center"/>
    </xf>
    <xf numFmtId="0" fontId="2" fillId="24" borderId="17" xfId="0" applyFont="1" applyFill="1" applyBorder="1" applyAlignment="1">
      <alignment horizontal="center" wrapText="1"/>
    </xf>
    <xf numFmtId="0" fontId="2" fillId="24" borderId="15" xfId="0" applyFont="1" applyFill="1" applyBorder="1" applyAlignment="1">
      <alignment horizontal="center" wrapText="1"/>
    </xf>
    <xf numFmtId="0" fontId="2" fillId="24" borderId="17"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1"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8" fillId="24" borderId="17" xfId="0" applyFont="1" applyFill="1" applyBorder="1" applyAlignment="1">
      <alignment horizontal="center" wrapText="1"/>
    </xf>
    <xf numFmtId="0" fontId="8" fillId="24" borderId="15" xfId="0" applyFont="1" applyFill="1" applyBorder="1" applyAlignment="1">
      <alignment horizontal="center" wrapText="1"/>
    </xf>
    <xf numFmtId="0" fontId="8" fillId="24" borderId="13" xfId="0" applyFont="1" applyFill="1" applyBorder="1" applyAlignment="1">
      <alignment horizontal="center" wrapText="1"/>
    </xf>
    <xf numFmtId="0" fontId="8" fillId="24" borderId="11" xfId="0" applyFont="1" applyFill="1" applyBorder="1" applyAlignment="1">
      <alignment horizontal="center" wrapText="1"/>
    </xf>
    <xf numFmtId="0" fontId="8" fillId="24" borderId="12" xfId="0" applyFont="1" applyFill="1" applyBorder="1" applyAlignment="1">
      <alignment horizontal="center" wrapText="1"/>
    </xf>
    <xf numFmtId="0" fontId="8" fillId="24" borderId="17" xfId="0" applyFont="1" applyFill="1" applyBorder="1" applyAlignment="1">
      <alignment horizontal="center"/>
    </xf>
    <xf numFmtId="0" fontId="8" fillId="24" borderId="14" xfId="0" applyFont="1" applyFill="1" applyBorder="1" applyAlignment="1">
      <alignment horizontal="center"/>
    </xf>
    <xf numFmtId="0" fontId="8" fillId="24" borderId="15" xfId="0" applyFont="1" applyFill="1" applyBorder="1" applyAlignment="1">
      <alignment horizontal="center"/>
    </xf>
    <xf numFmtId="0" fontId="8" fillId="24" borderId="10" xfId="0" applyFont="1" applyFill="1" applyBorder="1" applyAlignment="1">
      <alignment horizontal="center"/>
    </xf>
    <xf numFmtId="0" fontId="2"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6" fillId="0" borderId="17"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2" fillId="0" borderId="1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15" fontId="8" fillId="27" borderId="16" xfId="0" applyNumberFormat="1" applyFont="1" applyFill="1" applyBorder="1" applyAlignment="1">
      <alignment horizontal="center" vertical="center"/>
    </xf>
    <xf numFmtId="15" fontId="8" fillId="27" borderId="21" xfId="0" applyNumberFormat="1" applyFont="1" applyFill="1" applyBorder="1" applyAlignment="1">
      <alignment horizontal="center" vertical="center"/>
    </xf>
    <xf numFmtId="15" fontId="8" fillId="27" borderId="28" xfId="0" applyNumberFormat="1" applyFont="1" applyFill="1" applyBorder="1" applyAlignment="1">
      <alignment horizontal="center" vertical="center"/>
    </xf>
    <xf numFmtId="15" fontId="8" fillId="27" borderId="18" xfId="0" applyNumberFormat="1" applyFont="1" applyFill="1" applyBorder="1" applyAlignment="1">
      <alignment horizontal="center" vertical="center"/>
    </xf>
    <xf numFmtId="15" fontId="8" fillId="27" borderId="0" xfId="0" applyNumberFormat="1" applyFont="1" applyFill="1" applyBorder="1" applyAlignment="1">
      <alignment horizontal="center" vertical="center"/>
    </xf>
    <xf numFmtId="15" fontId="8" fillId="27" borderId="19" xfId="0" applyNumberFormat="1" applyFont="1" applyFill="1" applyBorder="1" applyAlignment="1">
      <alignment horizontal="center" vertical="center"/>
    </xf>
    <xf numFmtId="15" fontId="8" fillId="27" borderId="22" xfId="0" applyNumberFormat="1" applyFont="1" applyFill="1" applyBorder="1" applyAlignment="1">
      <alignment horizontal="center" vertical="center"/>
    </xf>
    <xf numFmtId="15" fontId="8" fillId="27" borderId="20" xfId="0" applyNumberFormat="1" applyFont="1" applyFill="1" applyBorder="1" applyAlignment="1">
      <alignment horizontal="center" vertical="center"/>
    </xf>
    <xf numFmtId="15" fontId="8" fillId="27" borderId="23" xfId="0" applyNumberFormat="1" applyFont="1" applyFill="1" applyBorder="1" applyAlignment="1">
      <alignment horizontal="center" vertical="center"/>
    </xf>
    <xf numFmtId="0" fontId="8" fillId="22" borderId="17" xfId="0" applyFont="1" applyFill="1" applyBorder="1" applyAlignment="1">
      <alignment horizontal="left" vertical="justify" wrapText="1"/>
    </xf>
    <xf numFmtId="0" fontId="8" fillId="22" borderId="14" xfId="0" applyFont="1" applyFill="1" applyBorder="1" applyAlignment="1">
      <alignment horizontal="left" vertical="justify" wrapText="1"/>
    </xf>
    <xf numFmtId="0" fontId="8" fillId="22" borderId="15" xfId="0" applyFont="1" applyFill="1" applyBorder="1" applyAlignment="1">
      <alignment horizontal="left" vertical="justify" wrapText="1"/>
    </xf>
    <xf numFmtId="15" fontId="8" fillId="29" borderId="22" xfId="0" applyNumberFormat="1" applyFont="1" applyFill="1" applyBorder="1" applyAlignment="1">
      <alignment horizontal="center" vertical="center"/>
    </xf>
    <xf numFmtId="15" fontId="8" fillId="29" borderId="20" xfId="0" applyNumberFormat="1" applyFont="1" applyFill="1" applyBorder="1" applyAlignment="1">
      <alignment horizontal="center" vertical="center"/>
    </xf>
    <xf numFmtId="15" fontId="8" fillId="29" borderId="23" xfId="0" applyNumberFormat="1" applyFont="1" applyFill="1" applyBorder="1" applyAlignment="1">
      <alignment horizontal="center" vertical="center"/>
    </xf>
    <xf numFmtId="0" fontId="1" fillId="0" borderId="0" xfId="0" applyFont="1" applyAlignment="1">
      <alignment horizontal="center" wrapText="1"/>
    </xf>
    <xf numFmtId="0" fontId="2" fillId="22" borderId="17" xfId="0" applyFont="1" applyFill="1" applyBorder="1" applyAlignment="1">
      <alignment horizontal="left" wrapText="1"/>
    </xf>
    <xf numFmtId="0" fontId="2" fillId="22" borderId="14" xfId="0" applyFont="1" applyFill="1" applyBorder="1" applyAlignment="1">
      <alignment horizontal="left" wrapText="1"/>
    </xf>
    <xf numFmtId="0" fontId="2" fillId="22" borderId="15" xfId="0" applyFont="1" applyFill="1" applyBorder="1" applyAlignment="1">
      <alignment horizontal="left" wrapText="1"/>
    </xf>
    <xf numFmtId="0" fontId="2" fillId="22" borderId="14" xfId="0" applyFont="1" applyFill="1" applyBorder="1" applyAlignment="1">
      <alignment horizontal="center" vertical="center"/>
    </xf>
    <xf numFmtId="0" fontId="2" fillId="22" borderId="15" xfId="0" applyFont="1" applyFill="1" applyBorder="1" applyAlignment="1">
      <alignment horizontal="center" vertical="center"/>
    </xf>
    <xf numFmtId="4" fontId="2" fillId="28" borderId="10" xfId="0" applyNumberFormat="1" applyFont="1" applyFill="1" applyBorder="1" applyAlignment="1">
      <alignment horizontal="center" vertical="center"/>
    </xf>
    <xf numFmtId="4" fontId="3" fillId="22" borderId="10" xfId="0" applyNumberFormat="1" applyFont="1" applyFill="1" applyBorder="1" applyAlignment="1">
      <alignment horizontal="center" vertical="center"/>
    </xf>
    <xf numFmtId="4" fontId="2" fillId="22" borderId="17" xfId="0" applyNumberFormat="1" applyFont="1" applyFill="1" applyBorder="1" applyAlignment="1">
      <alignment horizontal="left" vertical="center"/>
    </xf>
    <xf numFmtId="4" fontId="3" fillId="22" borderId="14" xfId="0" applyNumberFormat="1" applyFont="1" applyFill="1" applyBorder="1" applyAlignment="1">
      <alignment horizontal="left"/>
    </xf>
    <xf numFmtId="4" fontId="3" fillId="22" borderId="15" xfId="0" applyNumberFormat="1" applyFont="1" applyFill="1" applyBorder="1" applyAlignment="1">
      <alignment horizontal="left"/>
    </xf>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0" fontId="2" fillId="22" borderId="13" xfId="0" applyFont="1" applyFill="1" applyBorder="1" applyAlignment="1">
      <alignment horizontal="center" vertical="center" wrapText="1"/>
    </xf>
    <xf numFmtId="0" fontId="2" fillId="22" borderId="16" xfId="0" applyFont="1" applyFill="1" applyBorder="1" applyAlignment="1">
      <alignment horizontal="center" vertical="center" wrapText="1"/>
    </xf>
    <xf numFmtId="0" fontId="2" fillId="22" borderId="22" xfId="0" applyFont="1" applyFill="1" applyBorder="1" applyAlignment="1">
      <alignment horizontal="center" vertical="center" wrapText="1"/>
    </xf>
    <xf numFmtId="0" fontId="2" fillId="22" borderId="10" xfId="0" applyFont="1" applyFill="1" applyBorder="1" applyAlignment="1">
      <alignment horizontal="center" vertical="center" wrapText="1"/>
    </xf>
    <xf numFmtId="4" fontId="2" fillId="22" borderId="16" xfId="0" applyNumberFormat="1" applyFont="1" applyFill="1" applyBorder="1" applyAlignment="1">
      <alignment horizontal="center" vertical="center" wrapText="1"/>
    </xf>
    <xf numFmtId="4" fontId="2" fillId="22" borderId="28" xfId="0" applyNumberFormat="1" applyFont="1" applyFill="1" applyBorder="1" applyAlignment="1">
      <alignment horizontal="center" vertical="center" wrapText="1"/>
    </xf>
    <xf numFmtId="49" fontId="8" fillId="25" borderId="13" xfId="0" applyNumberFormat="1" applyFont="1" applyFill="1" applyBorder="1" applyAlignment="1">
      <alignment horizontal="center" vertical="center" wrapText="1"/>
    </xf>
    <xf numFmtId="49" fontId="8" fillId="25" borderId="12" xfId="0" applyNumberFormat="1"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0" borderId="12" xfId="0" applyFont="1" applyBorder="1" applyAlignment="1">
      <alignment horizontal="center" vertical="center" wrapText="1"/>
    </xf>
    <xf numFmtId="0" fontId="0" fillId="25" borderId="12" xfId="0" applyFont="1" applyFill="1" applyBorder="1" applyAlignment="1">
      <alignment horizontal="justify" vertical="center" wrapText="1"/>
    </xf>
    <xf numFmtId="0" fontId="0" fillId="25" borderId="13" xfId="0" applyFont="1" applyFill="1" applyBorder="1" applyAlignment="1">
      <alignment horizontal="center" vertical="center" wrapText="1"/>
    </xf>
    <xf numFmtId="0" fontId="0" fillId="25" borderId="12" xfId="0" applyFont="1" applyFill="1" applyBorder="1" applyAlignment="1">
      <alignment horizontal="center" vertical="center" wrapText="1"/>
    </xf>
    <xf numFmtId="0" fontId="0" fillId="25" borderId="13" xfId="0" applyFont="1" applyFill="1" applyBorder="1" applyAlignment="1">
      <alignment horizontal="center"/>
    </xf>
    <xf numFmtId="0" fontId="0" fillId="25" borderId="12" xfId="0" applyFont="1" applyFill="1" applyBorder="1" applyAlignment="1">
      <alignment horizontal="center"/>
    </xf>
    <xf numFmtId="4" fontId="8" fillId="25" borderId="13" xfId="0" applyNumberFormat="1" applyFont="1" applyFill="1" applyBorder="1" applyAlignment="1">
      <alignment vertical="center" wrapText="1"/>
    </xf>
    <xf numFmtId="4" fontId="8" fillId="25" borderId="12" xfId="0" applyNumberFormat="1" applyFont="1" applyFill="1" applyBorder="1" applyAlignment="1">
      <alignment vertical="center" wrapText="1"/>
    </xf>
    <xf numFmtId="4" fontId="3" fillId="22" borderId="13" xfId="0" applyNumberFormat="1" applyFont="1" applyFill="1" applyBorder="1" applyAlignment="1">
      <alignment horizontal="center" vertical="center" wrapText="1"/>
    </xf>
    <xf numFmtId="4" fontId="3" fillId="22" borderId="12" xfId="0" applyNumberFormat="1" applyFont="1" applyFill="1" applyBorder="1" applyAlignment="1">
      <alignment horizontal="center" vertical="center" wrapText="1"/>
    </xf>
    <xf numFmtId="4" fontId="3" fillId="22" borderId="10" xfId="0" applyNumberFormat="1" applyFont="1" applyFill="1" applyBorder="1" applyAlignment="1">
      <alignment horizontal="center" vertical="center" wrapText="1"/>
    </xf>
    <xf numFmtId="4" fontId="3" fillId="22" borderId="13" xfId="0" applyNumberFormat="1" applyFont="1" applyFill="1" applyBorder="1" applyAlignment="1">
      <alignment horizontal="center" vertical="center"/>
    </xf>
    <xf numFmtId="4" fontId="3" fillId="22" borderId="12" xfId="0" applyNumberFormat="1" applyFont="1" applyFill="1" applyBorder="1" applyAlignment="1">
      <alignment horizontal="center"/>
    </xf>
    <xf numFmtId="17" fontId="8" fillId="31" borderId="21" xfId="0" applyNumberFormat="1" applyFont="1" applyFill="1" applyBorder="1" applyAlignment="1">
      <alignment horizontal="center" vertical="center"/>
    </xf>
    <xf numFmtId="17" fontId="8" fillId="31" borderId="28" xfId="0" applyNumberFormat="1" applyFont="1" applyFill="1" applyBorder="1" applyAlignment="1">
      <alignment horizontal="center" vertical="center"/>
    </xf>
    <xf numFmtId="17" fontId="8" fillId="31" borderId="22" xfId="0" applyNumberFormat="1" applyFont="1" applyFill="1" applyBorder="1" applyAlignment="1">
      <alignment horizontal="center" vertical="center"/>
    </xf>
    <xf numFmtId="17" fontId="8" fillId="31" borderId="20" xfId="0" applyNumberFormat="1" applyFont="1" applyFill="1" applyBorder="1" applyAlignment="1">
      <alignment horizontal="center" vertical="center"/>
    </xf>
    <xf numFmtId="17" fontId="8" fillId="31" borderId="23" xfId="0" applyNumberFormat="1" applyFont="1" applyFill="1" applyBorder="1" applyAlignment="1">
      <alignment horizontal="center" vertical="center"/>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wrapText="1"/>
    </xf>
    <xf numFmtId="0" fontId="9" fillId="0" borderId="22" xfId="0" applyFont="1" applyBorder="1" applyAlignment="1">
      <alignment horizontal="center"/>
    </xf>
    <xf numFmtId="0" fontId="9" fillId="0" borderId="20" xfId="0" applyFont="1" applyBorder="1" applyAlignment="1">
      <alignment horizontal="center"/>
    </xf>
    <xf numFmtId="0" fontId="9" fillId="0" borderId="23" xfId="0" applyFont="1" applyBorder="1" applyAlignment="1">
      <alignment horizontal="center"/>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9" xfId="0" applyFont="1" applyBorder="1" applyAlignment="1">
      <alignment horizontal="center"/>
    </xf>
    <xf numFmtId="0" fontId="8" fillId="30" borderId="29" xfId="0" applyFont="1" applyFill="1" applyBorder="1" applyAlignment="1">
      <alignment horizontal="center"/>
    </xf>
    <xf numFmtId="44" fontId="0" fillId="0" borderId="29" xfId="42" applyFont="1" applyFill="1" applyBorder="1" applyAlignment="1">
      <alignment horizontal="center"/>
    </xf>
    <xf numFmtId="0" fontId="6"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30" borderId="37" xfId="0" applyFont="1" applyFill="1" applyBorder="1" applyAlignment="1">
      <alignment horizont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vertical="center" wrapText="1"/>
    </xf>
    <xf numFmtId="0" fontId="0" fillId="0" borderId="0" xfId="0" applyFont="1" applyBorder="1" applyAlignment="1">
      <alignment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8" fillId="0" borderId="17" xfId="0" applyFont="1" applyFill="1" applyBorder="1" applyAlignment="1">
      <alignment vertical="center"/>
    </xf>
    <xf numFmtId="0" fontId="8" fillId="0" borderId="15" xfId="0" applyFont="1" applyFill="1" applyBorder="1" applyAlignment="1">
      <alignment vertical="center"/>
    </xf>
    <xf numFmtId="0" fontId="33" fillId="0" borderId="17" xfId="0" applyFont="1" applyBorder="1" applyAlignment="1" applyProtection="1">
      <alignment horizontal="center" vertical="center" wrapText="1"/>
      <protection locked="0"/>
    </xf>
    <xf numFmtId="0" fontId="33" fillId="0" borderId="14"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0" xfId="0" applyFont="1" applyBorder="1" applyAlignment="1">
      <alignment horizontal="left" vertical="center" wrapText="1"/>
    </xf>
    <xf numFmtId="17" fontId="8" fillId="31" borderId="16" xfId="0" applyNumberFormat="1" applyFont="1" applyFill="1" applyBorder="1" applyAlignment="1">
      <alignment horizontal="center" vertical="center" wrapText="1"/>
    </xf>
    <xf numFmtId="17" fontId="8" fillId="31" borderId="21" xfId="0" applyNumberFormat="1" applyFont="1" applyFill="1" applyBorder="1" applyAlignment="1">
      <alignment horizontal="center" vertical="center" wrapText="1"/>
    </xf>
    <xf numFmtId="17" fontId="8" fillId="31" borderId="28" xfId="0" applyNumberFormat="1" applyFont="1" applyFill="1" applyBorder="1" applyAlignment="1">
      <alignment horizontal="center" vertical="center" wrapText="1"/>
    </xf>
    <xf numFmtId="17" fontId="8" fillId="31" borderId="18" xfId="0" applyNumberFormat="1" applyFont="1" applyFill="1" applyBorder="1" applyAlignment="1">
      <alignment horizontal="center" vertical="center" wrapText="1"/>
    </xf>
    <xf numFmtId="17" fontId="8" fillId="31" borderId="0" xfId="0" applyNumberFormat="1" applyFont="1" applyFill="1" applyBorder="1" applyAlignment="1">
      <alignment horizontal="center" vertical="center" wrapText="1"/>
    </xf>
    <xf numFmtId="17" fontId="8" fillId="31" borderId="19" xfId="0" applyNumberFormat="1" applyFont="1" applyFill="1" applyBorder="1" applyAlignment="1">
      <alignment horizontal="center" vertical="center" wrapText="1"/>
    </xf>
    <xf numFmtId="17" fontId="8" fillId="31" borderId="22" xfId="0" applyNumberFormat="1" applyFont="1" applyFill="1" applyBorder="1" applyAlignment="1">
      <alignment horizontal="center" vertical="center" wrapText="1"/>
    </xf>
    <xf numFmtId="17" fontId="8" fillId="31" borderId="20" xfId="0" applyNumberFormat="1" applyFont="1" applyFill="1" applyBorder="1" applyAlignment="1">
      <alignment horizontal="center" vertical="center" wrapText="1"/>
    </xf>
    <xf numFmtId="0" fontId="0" fillId="0" borderId="13" xfId="0" applyFont="1" applyBorder="1" applyAlignment="1">
      <alignment horizontal="justify" vertical="center" wrapText="1"/>
    </xf>
    <xf numFmtId="0" fontId="0" fillId="0" borderId="11" xfId="0" applyFont="1" applyBorder="1" applyAlignment="1">
      <alignment horizontal="justify" vertical="center" wrapText="1"/>
    </xf>
    <xf numFmtId="17" fontId="0" fillId="0" borderId="21" xfId="0" applyNumberFormat="1" applyFont="1" applyFill="1" applyBorder="1" applyAlignment="1">
      <alignment horizontal="center" vertical="center" wrapText="1"/>
    </xf>
    <xf numFmtId="17" fontId="0" fillId="0" borderId="28" xfId="0" applyNumberFormat="1" applyFont="1" applyFill="1" applyBorder="1" applyAlignment="1">
      <alignment horizontal="center" vertical="center" wrapText="1"/>
    </xf>
    <xf numFmtId="17" fontId="0" fillId="0" borderId="0" xfId="0" applyNumberFormat="1" applyFont="1" applyFill="1" applyBorder="1" applyAlignment="1">
      <alignment horizontal="center" vertical="center" wrapText="1"/>
    </xf>
    <xf numFmtId="17" fontId="0" fillId="0" borderId="19" xfId="0" applyNumberFormat="1" applyFont="1" applyFill="1" applyBorder="1" applyAlignment="1">
      <alignment horizontal="center" vertical="center" wrapText="1"/>
    </xf>
    <xf numFmtId="17" fontId="0" fillId="0" borderId="20" xfId="0" applyNumberFormat="1" applyFont="1" applyFill="1" applyBorder="1" applyAlignment="1">
      <alignment horizontal="center" vertical="center" wrapText="1"/>
    </xf>
    <xf numFmtId="17" fontId="0" fillId="0" borderId="23" xfId="0" applyNumberFormat="1" applyFont="1" applyFill="1" applyBorder="1" applyAlignment="1">
      <alignment horizontal="center" vertical="center" wrapText="1"/>
    </xf>
    <xf numFmtId="0" fontId="0" fillId="22" borderId="17"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8" fillId="22" borderId="16" xfId="0" applyFont="1" applyFill="1" applyBorder="1" applyAlignment="1">
      <alignment horizontal="center" vertical="center" wrapText="1"/>
    </xf>
    <xf numFmtId="0" fontId="8" fillId="22" borderId="21" xfId="0" applyFont="1" applyFill="1" applyBorder="1" applyAlignment="1">
      <alignment horizontal="center" vertical="center" wrapText="1"/>
    </xf>
    <xf numFmtId="0" fontId="8" fillId="22" borderId="28" xfId="0" applyFont="1" applyFill="1" applyBorder="1" applyAlignment="1">
      <alignment horizontal="center" vertical="center" wrapText="1"/>
    </xf>
    <xf numFmtId="0" fontId="8" fillId="22" borderId="18" xfId="0" applyFont="1" applyFill="1" applyBorder="1" applyAlignment="1">
      <alignment horizontal="center" vertical="center" wrapText="1"/>
    </xf>
    <xf numFmtId="0" fontId="8" fillId="22" borderId="0" xfId="0" applyFont="1" applyFill="1" applyBorder="1" applyAlignment="1">
      <alignment horizontal="center" vertical="center" wrapText="1"/>
    </xf>
    <xf numFmtId="0" fontId="8" fillId="22" borderId="19" xfId="0" applyFont="1" applyFill="1" applyBorder="1" applyAlignment="1">
      <alignment horizontal="center" vertical="center" wrapText="1"/>
    </xf>
    <xf numFmtId="0" fontId="8" fillId="22" borderId="17" xfId="0" applyFont="1" applyFill="1" applyBorder="1" applyAlignment="1">
      <alignment horizontal="center" vertical="center"/>
    </xf>
    <xf numFmtId="0" fontId="8" fillId="22" borderId="14" xfId="0" applyFont="1" applyFill="1" applyBorder="1" applyAlignment="1">
      <alignment horizontal="center" vertical="center"/>
    </xf>
    <xf numFmtId="0" fontId="8" fillId="22" borderId="15" xfId="0" applyFont="1" applyFill="1" applyBorder="1" applyAlignment="1">
      <alignment horizontal="center" vertical="center"/>
    </xf>
    <xf numFmtId="0" fontId="8" fillId="22" borderId="10" xfId="0" applyFont="1" applyFill="1" applyBorder="1" applyAlignment="1">
      <alignment horizontal="center" vertical="center"/>
    </xf>
    <xf numFmtId="0" fontId="8" fillId="22" borderId="10" xfId="0" applyFont="1" applyFill="1" applyBorder="1" applyAlignment="1">
      <alignment horizontal="center" vertical="center" wrapText="1"/>
    </xf>
    <xf numFmtId="0" fontId="8" fillId="22" borderId="38" xfId="0"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181" fontId="0" fillId="0" borderId="13" xfId="0" applyNumberFormat="1"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181" fontId="0" fillId="0" borderId="10" xfId="0" applyNumberFormat="1" applyFont="1" applyFill="1" applyBorder="1" applyAlignment="1">
      <alignment horizontal="center" vertical="center" wrapText="1"/>
    </xf>
    <xf numFmtId="181" fontId="0" fillId="25" borderId="13" xfId="0" applyNumberFormat="1" applyFont="1" applyFill="1" applyBorder="1" applyAlignment="1">
      <alignment horizontal="center" vertical="center" wrapText="1"/>
    </xf>
    <xf numFmtId="181" fontId="0" fillId="25" borderId="12" xfId="0" applyNumberFormat="1" applyFont="1" applyFill="1" applyBorder="1" applyAlignment="1">
      <alignment horizontal="center" vertical="center" wrapText="1"/>
    </xf>
    <xf numFmtId="181" fontId="0" fillId="0" borderId="13" xfId="0" applyNumberFormat="1" applyFont="1" applyFill="1" applyBorder="1" applyAlignment="1">
      <alignment horizontal="right" vertical="center" wrapText="1"/>
    </xf>
    <xf numFmtId="181" fontId="0" fillId="0" borderId="13" xfId="0" applyNumberFormat="1" applyFont="1" applyBorder="1" applyAlignment="1">
      <alignment horizontal="center" vertical="center" wrapText="1"/>
    </xf>
    <xf numFmtId="181" fontId="0" fillId="0" borderId="12" xfId="0" applyNumberFormat="1" applyFont="1" applyBorder="1" applyAlignment="1">
      <alignment horizontal="center" vertical="center" wrapText="1"/>
    </xf>
    <xf numFmtId="181" fontId="0" fillId="0" borderId="12" xfId="0" applyNumberFormat="1" applyFont="1" applyFill="1" applyBorder="1" applyAlignment="1">
      <alignment horizontal="right"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Fill="1" applyBorder="1" applyAlignment="1">
      <alignment horizontal="justify" vertical="center" wrapText="1"/>
    </xf>
    <xf numFmtId="181" fontId="8" fillId="0" borderId="13"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right" vertical="center" wrapText="1"/>
    </xf>
    <xf numFmtId="0" fontId="0" fillId="0" borderId="13" xfId="0" applyFont="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181" fontId="0" fillId="0" borderId="13" xfId="0" applyNumberFormat="1" applyFont="1" applyBorder="1" applyAlignment="1">
      <alignment vertical="center"/>
    </xf>
    <xf numFmtId="181" fontId="0" fillId="0" borderId="12" xfId="0" applyNumberFormat="1" applyFont="1" applyBorder="1" applyAlignment="1">
      <alignment vertical="center"/>
    </xf>
    <xf numFmtId="181" fontId="0" fillId="0" borderId="12" xfId="0" applyNumberFormat="1" applyFont="1" applyBorder="1" applyAlignment="1">
      <alignment horizontal="right" vertical="center" wrapText="1"/>
    </xf>
    <xf numFmtId="4" fontId="0" fillId="0" borderId="13"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justify" vertical="center"/>
    </xf>
    <xf numFmtId="181" fontId="0" fillId="0" borderId="12" xfId="0" applyNumberFormat="1" applyFont="1" applyFill="1" applyBorder="1" applyAlignment="1">
      <alignment horizontal="center" vertical="center" wrapText="1"/>
    </xf>
    <xf numFmtId="181" fontId="0" fillId="0" borderId="13"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13"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12" xfId="0" applyFont="1" applyFill="1" applyBorder="1" applyAlignment="1">
      <alignment horizontal="right" vertical="center"/>
    </xf>
    <xf numFmtId="181" fontId="0" fillId="0" borderId="13" xfId="0" applyNumberFormat="1" applyFont="1" applyFill="1" applyBorder="1" applyAlignment="1">
      <alignment horizontal="center" vertical="center"/>
    </xf>
    <xf numFmtId="181" fontId="0" fillId="0" borderId="12" xfId="0" applyNumberFormat="1" applyFont="1" applyFill="1" applyBorder="1" applyAlignment="1">
      <alignment horizontal="center" vertical="center"/>
    </xf>
    <xf numFmtId="181" fontId="0" fillId="0" borderId="12"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0" fillId="0" borderId="12" xfId="0" applyFont="1" applyFill="1" applyBorder="1" applyAlignment="1">
      <alignment horizontal="center" vertical="center"/>
    </xf>
    <xf numFmtId="181" fontId="0" fillId="0" borderId="13" xfId="0" applyNumberFormat="1" applyFont="1" applyFill="1" applyBorder="1" applyAlignment="1">
      <alignment vertical="center"/>
    </xf>
    <xf numFmtId="0" fontId="0" fillId="0" borderId="12" xfId="0" applyFont="1" applyFill="1" applyBorder="1" applyAlignment="1">
      <alignment vertical="center"/>
    </xf>
    <xf numFmtId="0" fontId="8" fillId="22" borderId="2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4" fontId="8" fillId="28" borderId="10" xfId="0" applyNumberFormat="1" applyFont="1" applyFill="1" applyBorder="1" applyAlignment="1">
      <alignment horizontal="center" vertical="center"/>
    </xf>
    <xf numFmtId="4" fontId="0" fillId="22" borderId="10" xfId="0" applyNumberFormat="1" applyFont="1" applyFill="1" applyBorder="1" applyAlignment="1">
      <alignment horizontal="center" vertical="center"/>
    </xf>
    <xf numFmtId="0" fontId="8" fillId="22" borderId="17" xfId="0" applyFont="1" applyFill="1" applyBorder="1" applyAlignment="1">
      <alignment horizontal="left" wrapText="1"/>
    </xf>
    <xf numFmtId="0" fontId="8" fillId="22" borderId="14" xfId="0" applyFont="1" applyFill="1" applyBorder="1" applyAlignment="1">
      <alignment horizontal="left" wrapText="1"/>
    </xf>
    <xf numFmtId="0" fontId="8" fillId="22" borderId="15" xfId="0" applyFont="1" applyFill="1" applyBorder="1" applyAlignment="1">
      <alignment horizontal="left" wrapText="1"/>
    </xf>
    <xf numFmtId="0" fontId="8" fillId="0" borderId="18" xfId="0" applyFont="1" applyBorder="1" applyAlignment="1">
      <alignment horizontal="center"/>
    </xf>
    <xf numFmtId="0" fontId="8" fillId="0" borderId="0" xfId="0" applyFont="1" applyBorder="1" applyAlignment="1">
      <alignment horizontal="center"/>
    </xf>
    <xf numFmtId="0" fontId="8" fillId="0" borderId="19" xfId="0" applyFont="1" applyBorder="1" applyAlignment="1">
      <alignment horizontal="center"/>
    </xf>
    <xf numFmtId="0" fontId="0" fillId="0" borderId="22" xfId="0"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17" fontId="8" fillId="0" borderId="18" xfId="0"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6"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0" fontId="8" fillId="0" borderId="18"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4" borderId="10" xfId="0" applyFont="1" applyFill="1" applyBorder="1" applyAlignment="1">
      <alignment horizontal="center" vertical="center" wrapText="1"/>
    </xf>
    <xf numFmtId="4" fontId="0" fillId="0" borderId="13"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8" fillId="0" borderId="16" xfId="0" applyFont="1" applyFill="1" applyBorder="1" applyAlignment="1">
      <alignment horizontal="center"/>
    </xf>
    <xf numFmtId="0" fontId="8" fillId="0" borderId="21" xfId="0" applyFont="1" applyFill="1" applyBorder="1" applyAlignment="1">
      <alignment horizontal="center"/>
    </xf>
    <xf numFmtId="0" fontId="8" fillId="0" borderId="28" xfId="0" applyFont="1" applyFill="1" applyBorder="1" applyAlignment="1">
      <alignment horizontal="center"/>
    </xf>
    <xf numFmtId="0" fontId="8" fillId="0" borderId="0" xfId="0" applyFont="1" applyAlignment="1">
      <alignment horizontal="center"/>
    </xf>
    <xf numFmtId="0" fontId="6" fillId="0" borderId="0" xfId="0" applyFont="1" applyAlignment="1">
      <alignment horizontal="center" wrapText="1"/>
    </xf>
    <xf numFmtId="4" fontId="8" fillId="22" borderId="17" xfId="0" applyNumberFormat="1" applyFont="1" applyFill="1" applyBorder="1" applyAlignment="1">
      <alignment horizontal="left" vertical="center"/>
    </xf>
    <xf numFmtId="4" fontId="0" fillId="22" borderId="14" xfId="0" applyNumberFormat="1" applyFont="1" applyFill="1" applyBorder="1" applyAlignment="1">
      <alignment horizontal="left"/>
    </xf>
    <xf numFmtId="4" fontId="0" fillId="22" borderId="15" xfId="0" applyNumberFormat="1" applyFont="1" applyFill="1" applyBorder="1" applyAlignment="1">
      <alignment horizontal="left"/>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17" fontId="0" fillId="0" borderId="13" xfId="0" applyNumberFormat="1" applyFont="1" applyFill="1" applyBorder="1" applyAlignment="1">
      <alignment horizontal="center" vertical="center" wrapText="1"/>
    </xf>
    <xf numFmtId="17" fontId="0" fillId="0" borderId="12"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4" fontId="0" fillId="0" borderId="13" xfId="0" applyNumberFormat="1" applyFont="1" applyBorder="1" applyAlignment="1">
      <alignment vertical="center" wrapText="1"/>
    </xf>
    <xf numFmtId="4" fontId="0" fillId="0" borderId="12" xfId="0" applyNumberFormat="1" applyFont="1" applyBorder="1" applyAlignment="1">
      <alignment vertical="center" wrapText="1"/>
    </xf>
    <xf numFmtId="4" fontId="8" fillId="0" borderId="13"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0" fillId="0" borderId="13" xfId="0" applyNumberFormat="1" applyFont="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Border="1" applyAlignment="1">
      <alignment/>
    </xf>
    <xf numFmtId="17" fontId="0" fillId="25" borderId="13" xfId="0" applyNumberFormat="1" applyFont="1" applyFill="1" applyBorder="1" applyAlignment="1">
      <alignment horizontal="center" vertical="center" wrapText="1"/>
    </xf>
    <xf numFmtId="17" fontId="0" fillId="25" borderId="12" xfId="0" applyNumberFormat="1" applyFont="1" applyFill="1" applyBorder="1" applyAlignment="1">
      <alignment horizontal="center" vertical="center" wrapText="1"/>
    </xf>
    <xf numFmtId="0" fontId="0" fillId="0" borderId="12" xfId="0" applyFont="1" applyBorder="1" applyAlignment="1">
      <alignment horizontal="center" wrapText="1"/>
    </xf>
    <xf numFmtId="4" fontId="0" fillId="25" borderId="13" xfId="0" applyNumberFormat="1" applyFont="1" applyFill="1" applyBorder="1" applyAlignment="1">
      <alignment horizontal="right" wrapText="1"/>
    </xf>
    <xf numFmtId="0" fontId="0" fillId="0" borderId="12" xfId="0" applyFont="1" applyBorder="1" applyAlignment="1">
      <alignment horizontal="right" wrapText="1"/>
    </xf>
    <xf numFmtId="17" fontId="0" fillId="31" borderId="16" xfId="0" applyNumberFormat="1" applyFont="1" applyFill="1" applyBorder="1" applyAlignment="1">
      <alignment horizontal="center" vertical="center" wrapText="1"/>
    </xf>
    <xf numFmtId="17" fontId="0" fillId="31" borderId="21" xfId="0" applyNumberFormat="1" applyFont="1" applyFill="1" applyBorder="1" applyAlignment="1">
      <alignment horizontal="center" vertical="center" wrapText="1"/>
    </xf>
    <xf numFmtId="17" fontId="0" fillId="31" borderId="28" xfId="0" applyNumberFormat="1" applyFont="1" applyFill="1" applyBorder="1" applyAlignment="1">
      <alignment horizontal="center" vertical="center" wrapText="1"/>
    </xf>
    <xf numFmtId="17" fontId="0" fillId="31" borderId="22" xfId="0" applyNumberFormat="1" applyFont="1" applyFill="1" applyBorder="1" applyAlignment="1">
      <alignment horizontal="center" vertical="center" wrapText="1"/>
    </xf>
    <xf numFmtId="17" fontId="0" fillId="31" borderId="20" xfId="0" applyNumberFormat="1" applyFont="1" applyFill="1" applyBorder="1" applyAlignment="1">
      <alignment horizontal="center" vertical="center" wrapText="1"/>
    </xf>
    <xf numFmtId="17" fontId="0" fillId="31" borderId="23" xfId="0" applyNumberFormat="1" applyFont="1" applyFill="1" applyBorder="1" applyAlignment="1">
      <alignment horizontal="center" vertical="center" wrapText="1"/>
    </xf>
    <xf numFmtId="0" fontId="0" fillId="0" borderId="13" xfId="0" applyFont="1" applyBorder="1" applyAlignment="1">
      <alignment wrapText="1"/>
    </xf>
    <xf numFmtId="0" fontId="0" fillId="0" borderId="12" xfId="0" applyFont="1" applyBorder="1" applyAlignment="1">
      <alignment wrapText="1"/>
    </xf>
    <xf numFmtId="4" fontId="0" fillId="0" borderId="11" xfId="0" applyNumberFormat="1" applyFont="1" applyFill="1" applyBorder="1" applyAlignment="1">
      <alignment horizontal="right" vertical="center" wrapText="1"/>
    </xf>
    <xf numFmtId="49" fontId="0" fillId="25" borderId="11" xfId="0" applyNumberFormat="1" applyFont="1" applyFill="1" applyBorder="1" applyAlignment="1">
      <alignment horizontal="center" vertical="center" wrapText="1"/>
    </xf>
    <xf numFmtId="49" fontId="0" fillId="25" borderId="12" xfId="0" applyNumberFormat="1" applyFont="1" applyFill="1" applyBorder="1" applyAlignment="1">
      <alignment horizontal="center" vertical="center" wrapText="1"/>
    </xf>
    <xf numFmtId="0" fontId="8" fillId="0" borderId="17" xfId="0"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44" fontId="0" fillId="0" borderId="29" xfId="42" applyFont="1" applyFill="1" applyBorder="1" applyAlignment="1">
      <alignment/>
    </xf>
    <xf numFmtId="44" fontId="0" fillId="0" borderId="15" xfId="42" applyFont="1" applyFill="1" applyBorder="1" applyAlignment="1">
      <alignment/>
    </xf>
    <xf numFmtId="44" fontId="0" fillId="0" borderId="29" xfId="42" applyFont="1" applyFill="1" applyBorder="1" applyAlignment="1">
      <alignment horizontal="center"/>
    </xf>
    <xf numFmtId="44" fontId="0" fillId="0" borderId="15" xfId="42" applyFont="1" applyFill="1" applyBorder="1" applyAlignment="1">
      <alignment horizontal="center"/>
    </xf>
    <xf numFmtId="0" fontId="8" fillId="24" borderId="13" xfId="0" applyFont="1" applyFill="1" applyBorder="1" applyAlignment="1">
      <alignment horizontal="center" vertical="center" wrapText="1"/>
    </xf>
    <xf numFmtId="0" fontId="0" fillId="24" borderId="11" xfId="0" applyFont="1" applyFill="1" applyBorder="1"/>
    <xf numFmtId="0" fontId="0" fillId="24" borderId="12" xfId="0" applyFont="1" applyFill="1" applyBorder="1"/>
    <xf numFmtId="0" fontId="8" fillId="24" borderId="16"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8" fillId="24" borderId="23" xfId="0" applyFont="1" applyFill="1" applyBorder="1" applyAlignment="1">
      <alignment horizontal="center" vertical="center" wrapText="1"/>
    </xf>
    <xf numFmtId="0" fontId="8" fillId="24" borderId="16"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28" xfId="0" applyFont="1" applyFill="1" applyBorder="1" applyAlignment="1">
      <alignment horizontal="center" vertical="center"/>
    </xf>
    <xf numFmtId="0" fontId="8" fillId="24" borderId="22" xfId="0" applyFont="1" applyFill="1" applyBorder="1" applyAlignment="1">
      <alignment horizontal="center" vertical="center"/>
    </xf>
    <xf numFmtId="0" fontId="8" fillId="24" borderId="20" xfId="0" applyFont="1" applyFill="1" applyBorder="1" applyAlignment="1">
      <alignment horizontal="center" vertical="center"/>
    </xf>
    <xf numFmtId="0" fontId="8" fillId="24" borderId="23" xfId="0" applyFont="1" applyFill="1" applyBorder="1" applyAlignment="1">
      <alignment horizontal="center" vertical="center"/>
    </xf>
    <xf numFmtId="15" fontId="8" fillId="1" borderId="18" xfId="0" applyNumberFormat="1" applyFont="1" applyFill="1" applyBorder="1" applyAlignment="1">
      <alignment horizontal="center" vertical="center"/>
    </xf>
    <xf numFmtId="15" fontId="8" fillId="1" borderId="0" xfId="0" applyNumberFormat="1" applyFont="1" applyFill="1" applyBorder="1" applyAlignment="1">
      <alignment horizontal="center" vertical="center"/>
    </xf>
    <xf numFmtId="15" fontId="8" fillId="1" borderId="22" xfId="0" applyNumberFormat="1" applyFont="1" applyFill="1" applyBorder="1" applyAlignment="1">
      <alignment horizontal="center" vertical="center"/>
    </xf>
    <xf numFmtId="15" fontId="8" fillId="1" borderId="20" xfId="0" applyNumberFormat="1" applyFont="1" applyFill="1" applyBorder="1" applyAlignment="1">
      <alignment horizontal="center" vertical="center"/>
    </xf>
    <xf numFmtId="15" fontId="0" fillId="1" borderId="21" xfId="0" applyNumberFormat="1" applyFont="1" applyFill="1" applyBorder="1" applyAlignment="1">
      <alignment horizontal="center" vertical="center" wrapText="1"/>
    </xf>
    <xf numFmtId="15" fontId="0" fillId="1" borderId="28" xfId="0" applyNumberFormat="1" applyFont="1" applyFill="1" applyBorder="1" applyAlignment="1">
      <alignment horizontal="center" vertical="center" wrapText="1"/>
    </xf>
    <xf numFmtId="15" fontId="0" fillId="1" borderId="0" xfId="0" applyNumberFormat="1" applyFont="1" applyFill="1" applyBorder="1" applyAlignment="1">
      <alignment horizontal="center" vertical="center" wrapText="1"/>
    </xf>
    <xf numFmtId="15" fontId="0" fillId="1" borderId="19" xfId="0" applyNumberFormat="1" applyFont="1" applyFill="1" applyBorder="1" applyAlignment="1">
      <alignment horizontal="center" vertical="center" wrapText="1"/>
    </xf>
    <xf numFmtId="15" fontId="0" fillId="1" borderId="20" xfId="0" applyNumberFormat="1" applyFont="1" applyFill="1" applyBorder="1" applyAlignment="1">
      <alignment horizontal="center" vertical="center" wrapText="1"/>
    </xf>
    <xf numFmtId="15" fontId="0" fillId="1" borderId="23" xfId="0" applyNumberFormat="1" applyFont="1" applyFill="1" applyBorder="1" applyAlignment="1">
      <alignment horizontal="center" vertical="center" wrapText="1"/>
    </xf>
    <xf numFmtId="0" fontId="8" fillId="24" borderId="17" xfId="0" applyFont="1" applyFill="1" applyBorder="1" applyAlignment="1">
      <alignment horizontal="center" vertical="center"/>
    </xf>
    <xf numFmtId="0" fontId="8" fillId="24" borderId="15" xfId="0" applyFont="1" applyFill="1" applyBorder="1" applyAlignment="1">
      <alignment horizontal="center" vertical="center"/>
    </xf>
    <xf numFmtId="0" fontId="8" fillId="24" borderId="17"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0" borderId="0" xfId="0" applyFont="1" applyAlignment="1">
      <alignment horizontal="center" vertical="center"/>
    </xf>
    <xf numFmtId="0" fontId="8" fillId="24" borderId="17" xfId="0" applyFont="1" applyFill="1" applyBorder="1" applyAlignment="1">
      <alignment horizontal="center"/>
    </xf>
    <xf numFmtId="0" fontId="8" fillId="24" borderId="14" xfId="0" applyFont="1" applyFill="1" applyBorder="1" applyAlignment="1">
      <alignment horizontal="center"/>
    </xf>
    <xf numFmtId="0" fontId="8" fillId="24" borderId="15" xfId="0" applyFont="1" applyFill="1" applyBorder="1" applyAlignment="1">
      <alignment horizontal="center"/>
    </xf>
    <xf numFmtId="0" fontId="8" fillId="24" borderId="10" xfId="0" applyFont="1" applyFill="1" applyBorder="1" applyAlignment="1">
      <alignment horizontal="center"/>
    </xf>
    <xf numFmtId="0" fontId="6" fillId="0" borderId="0" xfId="0" applyFont="1" applyAlignment="1">
      <alignment horizontal="center" vertical="center" wrapText="1"/>
    </xf>
    <xf numFmtId="0" fontId="8" fillId="30" borderId="29" xfId="0" applyFont="1" applyFill="1" applyBorder="1" applyAlignment="1">
      <alignment horizontal="center"/>
    </xf>
    <xf numFmtId="0" fontId="8" fillId="30" borderId="14" xfId="0" applyFont="1" applyFill="1" applyBorder="1" applyAlignment="1">
      <alignment horizontal="center"/>
    </xf>
    <xf numFmtId="0" fontId="8" fillId="30" borderId="15" xfId="0" applyFont="1" applyFill="1" applyBorder="1" applyAlignment="1">
      <alignment horizontal="center"/>
    </xf>
    <xf numFmtId="0" fontId="8" fillId="0" borderId="1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xf>
    <xf numFmtId="4" fontId="0" fillId="0" borderId="0" xfId="0" applyNumberFormat="1" applyFont="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30" borderId="37" xfId="0" applyFont="1" applyFill="1" applyBorder="1" applyAlignment="1">
      <alignment horizontal="center"/>
    </xf>
    <xf numFmtId="0" fontId="8" fillId="0" borderId="0" xfId="0" applyFont="1" applyFill="1" applyBorder="1" applyAlignment="1">
      <alignment horizontal="center" vertical="top" wrapText="1"/>
    </xf>
    <xf numFmtId="0" fontId="8" fillId="0" borderId="10" xfId="0" applyFont="1" applyFill="1" applyBorder="1" applyAlignment="1">
      <alignment horizontal="center"/>
    </xf>
    <xf numFmtId="0" fontId="8" fillId="0" borderId="18" xfId="0" applyFont="1" applyBorder="1" applyAlignment="1">
      <alignment horizontal="center" vertical="center" wrapText="1"/>
    </xf>
    <xf numFmtId="4" fontId="0" fillId="25" borderId="13" xfId="0" applyNumberFormat="1" applyFont="1" applyFill="1" applyBorder="1" applyAlignment="1">
      <alignment vertical="center" wrapText="1"/>
    </xf>
    <xf numFmtId="4" fontId="0" fillId="25" borderId="12" xfId="0" applyNumberFormat="1" applyFont="1" applyFill="1" applyBorder="1" applyAlignment="1">
      <alignment vertical="center" wrapText="1"/>
    </xf>
    <xf numFmtId="4" fontId="0" fillId="25" borderId="11" xfId="0" applyNumberFormat="1" applyFont="1" applyFill="1" applyBorder="1" applyAlignment="1">
      <alignment horizontal="center" vertical="center" wrapText="1"/>
    </xf>
    <xf numFmtId="0" fontId="0" fillId="25" borderId="13" xfId="0" applyFont="1" applyFill="1" applyBorder="1" applyAlignment="1">
      <alignment horizontal="center" vertical="center"/>
    </xf>
    <xf numFmtId="0" fontId="0" fillId="25" borderId="12" xfId="0" applyFont="1" applyFill="1" applyBorder="1" applyAlignment="1">
      <alignment horizontal="center" vertical="center"/>
    </xf>
    <xf numFmtId="17" fontId="8" fillId="29" borderId="16" xfId="0" applyNumberFormat="1" applyFont="1" applyFill="1" applyBorder="1" applyAlignment="1">
      <alignment horizontal="center" vertical="center" wrapText="1"/>
    </xf>
    <xf numFmtId="17" fontId="8" fillId="29" borderId="21" xfId="0" applyNumberFormat="1" applyFont="1" applyFill="1" applyBorder="1" applyAlignment="1">
      <alignment horizontal="center" vertical="center" wrapText="1"/>
    </xf>
    <xf numFmtId="17" fontId="8" fillId="29" borderId="28"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25" borderId="13" xfId="0" applyFont="1" applyFill="1" applyBorder="1" applyAlignment="1">
      <alignment/>
    </xf>
    <xf numFmtId="0" fontId="0" fillId="25" borderId="12" xfId="0" applyFont="1" applyFill="1" applyBorder="1" applyAlignment="1">
      <alignment/>
    </xf>
    <xf numFmtId="0" fontId="0" fillId="0" borderId="13" xfId="0" applyFont="1" applyBorder="1" applyAlignment="1">
      <alignment vertical="center" wrapText="1"/>
    </xf>
    <xf numFmtId="0" fontId="0" fillId="0" borderId="12" xfId="0" applyFont="1" applyFill="1" applyBorder="1" applyAlignment="1">
      <alignment horizontal="right" wrapText="1"/>
    </xf>
    <xf numFmtId="4" fontId="9" fillId="22" borderId="13" xfId="0" applyNumberFormat="1" applyFont="1" applyFill="1" applyBorder="1" applyAlignment="1">
      <alignment horizontal="center" vertical="center" wrapText="1"/>
    </xf>
    <xf numFmtId="4" fontId="9" fillId="22"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179" fontId="0" fillId="0" borderId="13" xfId="0" applyNumberFormat="1" applyFont="1" applyBorder="1" applyAlignment="1">
      <alignment vertical="center" wrapText="1"/>
    </xf>
    <xf numFmtId="179" fontId="0" fillId="0" borderId="12" xfId="0" applyNumberFormat="1" applyFont="1" applyBorder="1" applyAlignment="1">
      <alignment vertical="center" wrapText="1"/>
    </xf>
    <xf numFmtId="4" fontId="0" fillId="25" borderId="12" xfId="0" applyNumberFormat="1" applyFont="1" applyFill="1" applyBorder="1" applyAlignment="1">
      <alignment horizontal="right" vertical="center" wrapText="1"/>
    </xf>
    <xf numFmtId="17" fontId="0" fillId="1" borderId="16" xfId="0" applyNumberFormat="1" applyFont="1" applyFill="1" applyBorder="1" applyAlignment="1">
      <alignment horizontal="center" vertical="center"/>
    </xf>
    <xf numFmtId="17" fontId="0" fillId="1" borderId="21" xfId="0" applyNumberFormat="1" applyFont="1" applyFill="1" applyBorder="1" applyAlignment="1">
      <alignment horizontal="center" vertical="center"/>
    </xf>
    <xf numFmtId="17" fontId="0" fillId="1" borderId="28" xfId="0" applyNumberFormat="1" applyFont="1" applyFill="1" applyBorder="1" applyAlignment="1">
      <alignment horizontal="center" vertical="center"/>
    </xf>
    <xf numFmtId="17" fontId="0" fillId="1" borderId="22" xfId="0" applyNumberFormat="1" applyFont="1" applyFill="1" applyBorder="1" applyAlignment="1">
      <alignment horizontal="center" vertical="center"/>
    </xf>
    <xf numFmtId="17" fontId="0" fillId="1" borderId="20" xfId="0" applyNumberFormat="1" applyFont="1" applyFill="1" applyBorder="1" applyAlignment="1">
      <alignment horizontal="center" vertical="center"/>
    </xf>
    <xf numFmtId="17" fontId="0" fillId="1" borderId="23" xfId="0" applyNumberFormat="1" applyFont="1" applyFill="1" applyBorder="1" applyAlignment="1">
      <alignment horizontal="center" vertical="center"/>
    </xf>
    <xf numFmtId="17" fontId="0" fillId="29" borderId="18" xfId="0" applyNumberFormat="1" applyFont="1" applyFill="1" applyBorder="1" applyAlignment="1">
      <alignment horizontal="center" vertical="center" wrapText="1"/>
    </xf>
    <xf numFmtId="0" fontId="0" fillId="29" borderId="0" xfId="0" applyFont="1" applyFill="1" applyBorder="1" applyAlignment="1">
      <alignment horizontal="center" vertical="center"/>
    </xf>
    <xf numFmtId="0" fontId="0" fillId="29" borderId="18" xfId="0" applyFont="1" applyFill="1" applyBorder="1" applyAlignment="1">
      <alignment horizontal="center" vertical="center"/>
    </xf>
    <xf numFmtId="0" fontId="0" fillId="29" borderId="22" xfId="0" applyFont="1" applyFill="1" applyBorder="1" applyAlignment="1">
      <alignment horizontal="center" vertical="center"/>
    </xf>
    <xf numFmtId="0" fontId="0" fillId="29" borderId="20" xfId="0" applyFont="1" applyFill="1" applyBorder="1" applyAlignment="1">
      <alignment horizontal="center" vertical="center"/>
    </xf>
    <xf numFmtId="0" fontId="0" fillId="0" borderId="12" xfId="0" applyFont="1" applyFill="1" applyBorder="1" applyAlignment="1">
      <alignment horizontal="right"/>
    </xf>
    <xf numFmtId="17" fontId="8" fillId="29" borderId="22" xfId="0" applyNumberFormat="1" applyFont="1" applyFill="1" applyBorder="1" applyAlignment="1">
      <alignment horizontal="center" vertical="center" wrapText="1"/>
    </xf>
    <xf numFmtId="17" fontId="8" fillId="29" borderId="20" xfId="0" applyNumberFormat="1" applyFont="1" applyFill="1" applyBorder="1" applyAlignment="1">
      <alignment horizontal="center" vertical="center" wrapText="1"/>
    </xf>
    <xf numFmtId="17" fontId="8" fillId="29" borderId="23" xfId="0" applyNumberFormat="1" applyFont="1" applyFill="1" applyBorder="1" applyAlignment="1">
      <alignment horizontal="center" vertical="center" wrapText="1"/>
    </xf>
    <xf numFmtId="49" fontId="8" fillId="27" borderId="16"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180" fontId="0" fillId="0" borderId="13" xfId="42" applyNumberFormat="1" applyFont="1" applyFill="1" applyBorder="1" applyAlignment="1">
      <alignment horizontal="justify" vertical="center" wrapText="1"/>
    </xf>
    <xf numFmtId="180" fontId="0" fillId="0" borderId="11" xfId="42" applyNumberFormat="1" applyFont="1" applyFill="1" applyBorder="1" applyAlignment="1">
      <alignment horizontal="justify" vertical="center" wrapText="1"/>
    </xf>
    <xf numFmtId="180" fontId="0" fillId="0" borderId="12" xfId="42" applyNumberFormat="1" applyFont="1" applyFill="1" applyBorder="1" applyAlignment="1">
      <alignment horizontal="justify" vertical="center" wrapText="1"/>
    </xf>
    <xf numFmtId="0" fontId="0" fillId="0" borderId="17"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2" fillId="22" borderId="17" xfId="0" applyFont="1" applyFill="1" applyBorder="1" applyAlignment="1">
      <alignment horizontal="left" wrapText="1"/>
    </xf>
    <xf numFmtId="0" fontId="2" fillId="22" borderId="14" xfId="0" applyFont="1" applyFill="1" applyBorder="1" applyAlignment="1">
      <alignment horizontal="left" wrapText="1"/>
    </xf>
    <xf numFmtId="0" fontId="2" fillId="22" borderId="15" xfId="0" applyFont="1" applyFill="1" applyBorder="1" applyAlignment="1">
      <alignment horizontal="left" wrapText="1"/>
    </xf>
    <xf numFmtId="0" fontId="2" fillId="22" borderId="14" xfId="0" applyFont="1" applyFill="1" applyBorder="1" applyAlignment="1">
      <alignment horizontal="center" vertical="center"/>
    </xf>
    <xf numFmtId="0" fontId="2" fillId="22" borderId="15" xfId="0" applyFont="1" applyFill="1" applyBorder="1" applyAlignment="1">
      <alignment horizontal="center" vertical="center"/>
    </xf>
    <xf numFmtId="4" fontId="2" fillId="28" borderId="10" xfId="0" applyNumberFormat="1" applyFont="1" applyFill="1" applyBorder="1" applyAlignment="1">
      <alignment horizontal="center" vertical="center"/>
    </xf>
    <xf numFmtId="4" fontId="3" fillId="22" borderId="10" xfId="0" applyNumberFormat="1" applyFont="1" applyFill="1" applyBorder="1" applyAlignment="1">
      <alignment horizontal="center" vertical="center"/>
    </xf>
    <xf numFmtId="0" fontId="2" fillId="22" borderId="11" xfId="0" applyFont="1" applyFill="1" applyBorder="1" applyAlignment="1">
      <alignment horizontal="center" vertical="center" wrapText="1"/>
    </xf>
    <xf numFmtId="0" fontId="2" fillId="22" borderId="12" xfId="0" applyFont="1" applyFill="1" applyBorder="1" applyAlignment="1">
      <alignment horizontal="center" vertical="center" wrapText="1"/>
    </xf>
    <xf numFmtId="0" fontId="2" fillId="22" borderId="13" xfId="0" applyFont="1" applyFill="1" applyBorder="1" applyAlignment="1">
      <alignment horizontal="center" vertical="center" wrapText="1"/>
    </xf>
    <xf numFmtId="4" fontId="2" fillId="22" borderId="16" xfId="0" applyNumberFormat="1" applyFont="1" applyFill="1" applyBorder="1" applyAlignment="1">
      <alignment horizontal="center" vertical="center" wrapText="1"/>
    </xf>
    <xf numFmtId="4" fontId="2" fillId="22" borderId="28" xfId="0" applyNumberFormat="1" applyFont="1" applyFill="1" applyBorder="1" applyAlignment="1">
      <alignment horizontal="center" vertical="center" wrapText="1"/>
    </xf>
    <xf numFmtId="0" fontId="2" fillId="22" borderId="16" xfId="0" applyFont="1" applyFill="1" applyBorder="1" applyAlignment="1">
      <alignment horizontal="center" vertical="center" wrapText="1"/>
    </xf>
    <xf numFmtId="0" fontId="2" fillId="22" borderId="22" xfId="0" applyFont="1" applyFill="1" applyBorder="1" applyAlignment="1">
      <alignment horizontal="center" vertical="center" wrapText="1"/>
    </xf>
    <xf numFmtId="0" fontId="2" fillId="22" borderId="10" xfId="0" applyFont="1" applyFill="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1" fontId="0" fillId="0" borderId="13" xfId="0" applyNumberFormat="1" applyFont="1" applyFill="1" applyBorder="1" applyAlignment="1">
      <alignment horizontal="justify" vertical="center" wrapText="1"/>
    </xf>
    <xf numFmtId="1" fontId="0" fillId="0" borderId="11" xfId="0" applyNumberFormat="1" applyFont="1" applyFill="1" applyBorder="1" applyAlignment="1">
      <alignment horizontal="justify" vertical="center" wrapText="1"/>
    </xf>
    <xf numFmtId="1" fontId="0" fillId="0" borderId="12" xfId="0" applyNumberFormat="1" applyFont="1" applyFill="1" applyBorder="1" applyAlignment="1">
      <alignment horizontal="justify" vertical="center" wrapText="1"/>
    </xf>
    <xf numFmtId="0" fontId="8" fillId="25" borderId="13" xfId="0" applyFont="1" applyFill="1" applyBorder="1" applyAlignment="1">
      <alignment horizontal="center" vertical="center" wrapText="1"/>
    </xf>
    <xf numFmtId="0" fontId="8" fillId="25" borderId="11" xfId="0" applyFont="1" applyFill="1" applyBorder="1" applyAlignment="1">
      <alignment horizontal="center" vertical="center" wrapText="1"/>
    </xf>
    <xf numFmtId="0" fontId="8" fillId="25" borderId="12" xfId="0" applyFont="1" applyFill="1" applyBorder="1" applyAlignment="1">
      <alignment horizontal="center" vertical="center" wrapText="1"/>
    </xf>
    <xf numFmtId="0" fontId="0" fillId="25" borderId="28" xfId="0" applyFont="1" applyFill="1" applyBorder="1" applyAlignment="1">
      <alignment horizontal="center" vertical="center" wrapText="1"/>
    </xf>
    <xf numFmtId="0" fontId="0" fillId="25" borderId="19" xfId="0" applyFont="1" applyFill="1" applyBorder="1" applyAlignment="1">
      <alignment horizontal="center" vertical="center" wrapText="1"/>
    </xf>
    <xf numFmtId="4" fontId="2" fillId="22" borderId="13" xfId="0" applyNumberFormat="1" applyFont="1" applyFill="1" applyBorder="1" applyAlignment="1">
      <alignment horizontal="center" vertical="center" wrapText="1"/>
    </xf>
    <xf numFmtId="4" fontId="2" fillId="22" borderId="12"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4" fontId="2" fillId="22" borderId="10" xfId="0" applyNumberFormat="1" applyFont="1" applyFill="1" applyBorder="1" applyAlignment="1">
      <alignment horizontal="center" vertical="center" wrapText="1"/>
    </xf>
    <xf numFmtId="4" fontId="2" fillId="22" borderId="13" xfId="0" applyNumberFormat="1" applyFont="1" applyFill="1" applyBorder="1" applyAlignment="1">
      <alignment horizontal="center" vertical="center"/>
    </xf>
    <xf numFmtId="4" fontId="2" fillId="22" borderId="12" xfId="0" applyNumberFormat="1" applyFont="1" applyFill="1" applyBorder="1" applyAlignment="1">
      <alignment horizontal="center"/>
    </xf>
    <xf numFmtId="4" fontId="0" fillId="0" borderId="11" xfId="0" applyNumberFormat="1" applyFont="1" applyFill="1" applyBorder="1" applyAlignment="1">
      <alignment vertical="center" wrapText="1"/>
    </xf>
    <xf numFmtId="0" fontId="8" fillId="0" borderId="11" xfId="0" applyFont="1" applyBorder="1" applyAlignment="1">
      <alignment horizontal="center" vertical="center" wrapText="1"/>
    </xf>
    <xf numFmtId="0" fontId="0" fillId="0" borderId="13" xfId="0" applyFont="1" applyFill="1" applyBorder="1" applyAlignment="1">
      <alignment horizontal="right" wrapText="1"/>
    </xf>
    <xf numFmtId="0" fontId="0" fillId="0" borderId="12" xfId="0" applyFont="1" applyBorder="1" applyAlignment="1">
      <alignment horizontal="right"/>
    </xf>
    <xf numFmtId="4" fontId="0" fillId="25" borderId="12" xfId="0" applyNumberFormat="1" applyFont="1" applyFill="1" applyBorder="1" applyAlignment="1">
      <alignment horizontal="center" vertical="center" wrapText="1"/>
    </xf>
    <xf numFmtId="17" fontId="8" fillId="0" borderId="13" xfId="0" applyNumberFormat="1" applyFont="1" applyBorder="1" applyAlignment="1">
      <alignment horizontal="center" vertical="center" wrapText="1"/>
    </xf>
    <xf numFmtId="17" fontId="8" fillId="0" borderId="12" xfId="0" applyNumberFormat="1" applyFont="1" applyBorder="1" applyAlignment="1">
      <alignment horizontal="center" vertical="center" wrapText="1"/>
    </xf>
    <xf numFmtId="49" fontId="38" fillId="1" borderId="16" xfId="0" applyNumberFormat="1" applyFont="1" applyFill="1" applyBorder="1" applyAlignment="1">
      <alignment horizontal="center" vertical="center" wrapText="1"/>
    </xf>
    <xf numFmtId="49" fontId="38" fillId="1" borderId="21" xfId="0" applyNumberFormat="1" applyFont="1" applyFill="1" applyBorder="1" applyAlignment="1">
      <alignment horizontal="center" vertical="center" wrapText="1"/>
    </xf>
    <xf numFmtId="49" fontId="38" fillId="1" borderId="28" xfId="0" applyNumberFormat="1" applyFont="1" applyFill="1" applyBorder="1" applyAlignment="1">
      <alignment horizontal="center" vertical="center" wrapText="1"/>
    </xf>
    <xf numFmtId="49" fontId="38" fillId="1" borderId="18" xfId="0" applyNumberFormat="1" applyFont="1" applyFill="1" applyBorder="1" applyAlignment="1">
      <alignment horizontal="center" vertical="center" wrapText="1"/>
    </xf>
    <xf numFmtId="49" fontId="38" fillId="1" borderId="0" xfId="0" applyNumberFormat="1" applyFont="1" applyFill="1" applyBorder="1" applyAlignment="1">
      <alignment horizontal="center" vertical="center" wrapText="1"/>
    </xf>
    <xf numFmtId="49" fontId="38" fillId="1" borderId="19" xfId="0" applyNumberFormat="1" applyFont="1" applyFill="1" applyBorder="1" applyAlignment="1">
      <alignment horizontal="center" vertical="center" wrapText="1"/>
    </xf>
    <xf numFmtId="49" fontId="38" fillId="1" borderId="22" xfId="0" applyNumberFormat="1" applyFont="1" applyFill="1" applyBorder="1" applyAlignment="1">
      <alignment horizontal="center" vertical="center" wrapText="1"/>
    </xf>
    <xf numFmtId="49" fontId="38" fillId="1" borderId="20" xfId="0" applyNumberFormat="1" applyFont="1" applyFill="1" applyBorder="1" applyAlignment="1">
      <alignment horizontal="center" vertical="center" wrapText="1"/>
    </xf>
    <xf numFmtId="49" fontId="38" fillId="1" borderId="23" xfId="0" applyNumberFormat="1" applyFont="1" applyFill="1" applyBorder="1" applyAlignment="1">
      <alignment horizontal="center" vertical="center" wrapText="1"/>
    </xf>
    <xf numFmtId="4" fontId="0" fillId="0" borderId="13" xfId="0" applyNumberFormat="1" applyFont="1" applyFill="1" applyBorder="1" applyAlignment="1">
      <alignment horizontal="right" wrapText="1"/>
    </xf>
    <xf numFmtId="4" fontId="0" fillId="0" borderId="12" xfId="0" applyNumberFormat="1" applyFont="1" applyFill="1" applyBorder="1" applyAlignment="1">
      <alignment horizontal="right" wrapText="1"/>
    </xf>
    <xf numFmtId="4" fontId="0" fillId="25" borderId="12" xfId="0" applyNumberFormat="1" applyFont="1" applyFill="1" applyBorder="1" applyAlignment="1">
      <alignment horizontal="right" wrapText="1"/>
    </xf>
    <xf numFmtId="180" fontId="0" fillId="25" borderId="13" xfId="0" applyNumberFormat="1" applyFont="1" applyFill="1" applyBorder="1" applyAlignment="1">
      <alignment horizontal="center" vertical="center" wrapText="1"/>
    </xf>
    <xf numFmtId="180" fontId="0" fillId="25" borderId="12" xfId="0" applyNumberFormat="1" applyFont="1" applyFill="1" applyBorder="1" applyAlignment="1">
      <alignment horizontal="center" vertical="center" wrapText="1"/>
    </xf>
    <xf numFmtId="0" fontId="0" fillId="0" borderId="10" xfId="0" applyFont="1" applyBorder="1" applyAlignment="1">
      <alignment horizontal="justify" vertical="center" wrapText="1"/>
    </xf>
    <xf numFmtId="0" fontId="0" fillId="25" borderId="10" xfId="0" applyFont="1" applyFill="1" applyBorder="1" applyAlignment="1">
      <alignment horizontal="center" vertical="center" wrapText="1"/>
    </xf>
    <xf numFmtId="0" fontId="38" fillId="1" borderId="16" xfId="0" applyFont="1" applyFill="1" applyBorder="1" applyAlignment="1">
      <alignment horizontal="center" vertical="center" wrapText="1"/>
    </xf>
    <xf numFmtId="0" fontId="38" fillId="1" borderId="21" xfId="0" applyFont="1" applyFill="1" applyBorder="1" applyAlignment="1">
      <alignment horizontal="center" vertical="center" wrapText="1"/>
    </xf>
    <xf numFmtId="0" fontId="38" fillId="1" borderId="28" xfId="0" applyFont="1" applyFill="1" applyBorder="1" applyAlignment="1">
      <alignment horizontal="center" vertical="center" wrapText="1"/>
    </xf>
    <xf numFmtId="0" fontId="38" fillId="1" borderId="18" xfId="0" applyFont="1" applyFill="1" applyBorder="1" applyAlignment="1">
      <alignment horizontal="center" vertical="center" wrapText="1"/>
    </xf>
    <xf numFmtId="0" fontId="38" fillId="1" borderId="0" xfId="0" applyFont="1" applyFill="1" applyBorder="1" applyAlignment="1">
      <alignment horizontal="center" vertical="center" wrapText="1"/>
    </xf>
    <xf numFmtId="0" fontId="38" fillId="1" borderId="19" xfId="0" applyFont="1" applyFill="1" applyBorder="1" applyAlignment="1">
      <alignment horizontal="center" vertical="center" wrapText="1"/>
    </xf>
    <xf numFmtId="0" fontId="38" fillId="1" borderId="22" xfId="0" applyFont="1" applyFill="1" applyBorder="1" applyAlignment="1">
      <alignment horizontal="center" vertical="center" wrapText="1"/>
    </xf>
    <xf numFmtId="0" fontId="38" fillId="1" borderId="20" xfId="0" applyFont="1" applyFill="1" applyBorder="1" applyAlignment="1">
      <alignment horizontal="center" vertical="center" wrapText="1"/>
    </xf>
    <xf numFmtId="0" fontId="38" fillId="1" borderId="23" xfId="0" applyFont="1" applyFill="1" applyBorder="1" applyAlignment="1">
      <alignment horizontal="center" vertical="center" wrapText="1"/>
    </xf>
    <xf numFmtId="0" fontId="8" fillId="0" borderId="12" xfId="0" applyFont="1" applyFill="1" applyBorder="1" applyAlignment="1">
      <alignment horizontal="center" wrapText="1"/>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3" fontId="8" fillId="22" borderId="17" xfId="0" applyNumberFormat="1" applyFont="1" applyFill="1" applyBorder="1" applyAlignment="1">
      <alignment horizontal="center" vertical="center"/>
    </xf>
    <xf numFmtId="0" fontId="0" fillId="22" borderId="14" xfId="0" applyFont="1" applyFill="1" applyBorder="1" applyAlignment="1">
      <alignment vertical="center"/>
    </xf>
    <xf numFmtId="0" fontId="0" fillId="22" borderId="15" xfId="0" applyFont="1" applyFill="1" applyBorder="1" applyAlignment="1">
      <alignment vertical="center"/>
    </xf>
    <xf numFmtId="0" fontId="8" fillId="22" borderId="20" xfId="0" applyFont="1" applyFill="1" applyBorder="1" applyAlignment="1">
      <alignment horizontal="center" vertical="center" wrapText="1"/>
    </xf>
    <xf numFmtId="0" fontId="8" fillId="22" borderId="23" xfId="0" applyFont="1" applyFill="1" applyBorder="1" applyAlignment="1">
      <alignment horizontal="center" vertical="center" wrapText="1"/>
    </xf>
    <xf numFmtId="0" fontId="0" fillId="22" borderId="14" xfId="0" applyFont="1" applyFill="1" applyBorder="1" applyAlignment="1">
      <alignment horizontal="center" vertical="center"/>
    </xf>
    <xf numFmtId="0" fontId="0" fillId="22" borderId="15" xfId="0" applyFont="1" applyFill="1" applyBorder="1" applyAlignment="1">
      <alignment horizontal="center" vertical="center"/>
    </xf>
    <xf numFmtId="0" fontId="8" fillId="22" borderId="39" xfId="0" applyFont="1" applyFill="1" applyBorder="1" applyAlignment="1">
      <alignment horizontal="center" vertical="center"/>
    </xf>
    <xf numFmtId="0" fontId="8" fillId="22" borderId="10" xfId="0" applyFont="1" applyFill="1" applyBorder="1" applyAlignment="1">
      <alignment vertical="center"/>
    </xf>
    <xf numFmtId="0" fontId="0" fillId="22" borderId="12" xfId="0" applyFont="1" applyFill="1" applyBorder="1" applyAlignment="1">
      <alignment vertical="center" wrapText="1"/>
    </xf>
    <xf numFmtId="0" fontId="0" fillId="0" borderId="13" xfId="0" applyFont="1" applyFill="1" applyBorder="1" applyAlignment="1">
      <alignment vertical="center" wrapText="1"/>
    </xf>
    <xf numFmtId="17" fontId="8" fillId="0" borderId="16"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7" fontId="8" fillId="27" borderId="16" xfId="0" applyNumberFormat="1" applyFont="1" applyFill="1" applyBorder="1" applyAlignment="1">
      <alignment horizontal="center" vertical="center" wrapText="1"/>
    </xf>
    <xf numFmtId="0" fontId="0" fillId="27" borderId="21" xfId="0" applyFont="1" applyFill="1" applyBorder="1" applyAlignment="1">
      <alignment horizontal="center" vertical="center" wrapText="1"/>
    </xf>
    <xf numFmtId="0" fontId="0" fillId="27" borderId="28" xfId="0" applyFont="1" applyFill="1" applyBorder="1" applyAlignment="1">
      <alignment horizontal="center" vertical="center" wrapText="1"/>
    </xf>
    <xf numFmtId="0" fontId="0" fillId="27" borderId="22" xfId="0" applyFont="1" applyFill="1" applyBorder="1" applyAlignment="1">
      <alignment horizontal="center" vertical="center" wrapText="1"/>
    </xf>
    <xf numFmtId="0" fontId="0" fillId="27" borderId="20" xfId="0" applyFont="1" applyFill="1" applyBorder="1" applyAlignment="1">
      <alignment horizontal="center" vertical="center" wrapText="1"/>
    </xf>
    <xf numFmtId="0" fontId="0" fillId="27" borderId="23" xfId="0" applyFont="1" applyFill="1" applyBorder="1" applyAlignment="1">
      <alignment horizontal="center" vertical="center" wrapText="1"/>
    </xf>
    <xf numFmtId="4" fontId="0" fillId="0" borderId="13" xfId="0" applyNumberFormat="1" applyFont="1" applyFill="1" applyBorder="1" applyAlignment="1">
      <alignment vertical="center"/>
    </xf>
    <xf numFmtId="0" fontId="0" fillId="0" borderId="12" xfId="0" applyFont="1" applyBorder="1" applyAlignment="1">
      <alignment vertical="center"/>
    </xf>
    <xf numFmtId="0" fontId="0" fillId="22" borderId="10" xfId="0" applyFont="1" applyFill="1" applyBorder="1" applyAlignment="1">
      <alignment horizontal="center" vertical="center" wrapText="1"/>
    </xf>
    <xf numFmtId="0" fontId="0" fillId="22" borderId="10" xfId="0" applyFont="1" applyFill="1" applyBorder="1" applyAlignment="1">
      <alignment vertical="center"/>
    </xf>
    <xf numFmtId="0" fontId="8" fillId="24" borderId="2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170" fontId="8" fillId="0" borderId="17" xfId="53" applyFont="1" applyFill="1" applyBorder="1" applyAlignment="1">
      <alignment vertical="center"/>
    </xf>
    <xf numFmtId="170" fontId="8" fillId="0" borderId="15" xfId="53" applyFont="1" applyFill="1" applyBorder="1" applyAlignment="1">
      <alignment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14" fontId="8" fillId="0" borderId="40" xfId="0" applyNumberFormat="1" applyFont="1" applyFill="1" applyBorder="1" applyAlignment="1">
      <alignment horizontal="right" vertical="center"/>
    </xf>
    <xf numFmtId="14" fontId="8" fillId="0" borderId="41" xfId="0" applyNumberFormat="1" applyFont="1" applyFill="1" applyBorder="1" applyAlignment="1">
      <alignment horizontal="right" vertical="center"/>
    </xf>
    <xf numFmtId="0" fontId="8" fillId="0" borderId="31" xfId="0" applyFont="1" applyFill="1" applyBorder="1" applyAlignment="1">
      <alignment horizontal="right" vertical="center"/>
    </xf>
    <xf numFmtId="0" fontId="8" fillId="0" borderId="42" xfId="0" applyFont="1" applyFill="1" applyBorder="1" applyAlignment="1">
      <alignment horizontal="right" vertical="center"/>
    </xf>
    <xf numFmtId="14" fontId="8" fillId="0" borderId="33" xfId="0" applyNumberFormat="1" applyFont="1" applyFill="1" applyBorder="1" applyAlignment="1">
      <alignment horizontal="right" vertical="center"/>
    </xf>
    <xf numFmtId="0" fontId="8" fillId="0" borderId="33" xfId="0" applyFont="1" applyFill="1" applyBorder="1" applyAlignment="1">
      <alignment horizontal="right" vertical="center"/>
    </xf>
    <xf numFmtId="0" fontId="8" fillId="0" borderId="43" xfId="0" applyFont="1" applyFill="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8" fillId="24" borderId="19" xfId="0" applyFont="1" applyFill="1" applyBorder="1" applyAlignment="1">
      <alignment horizontal="center" vertical="center" wrapText="1"/>
    </xf>
    <xf numFmtId="4" fontId="8" fillId="24" borderId="13" xfId="0" applyNumberFormat="1" applyFont="1" applyFill="1" applyBorder="1" applyAlignment="1">
      <alignment horizontal="center" vertical="center" wrapText="1"/>
    </xf>
    <xf numFmtId="0" fontId="8" fillId="24" borderId="11" xfId="0" applyFont="1" applyFill="1" applyBorder="1" applyAlignment="1">
      <alignment vertical="center" wrapText="1"/>
    </xf>
    <xf numFmtId="0" fontId="8" fillId="24" borderId="12" xfId="0" applyFont="1" applyFill="1" applyBorder="1" applyAlignment="1">
      <alignment vertical="center" wrapText="1"/>
    </xf>
    <xf numFmtId="0" fontId="0" fillId="0" borderId="16" xfId="0" applyFont="1" applyFill="1" applyBorder="1"/>
    <xf numFmtId="0" fontId="0" fillId="0" borderId="21" xfId="0" applyFont="1" applyFill="1" applyBorder="1"/>
    <xf numFmtId="0" fontId="8" fillId="29" borderId="21" xfId="0" applyFont="1" applyFill="1" applyBorder="1"/>
    <xf numFmtId="0" fontId="8" fillId="29" borderId="28" xfId="0" applyFont="1" applyFill="1" applyBorder="1"/>
    <xf numFmtId="0" fontId="8" fillId="29" borderId="17" xfId="0" applyFont="1" applyFill="1" applyBorder="1" applyAlignment="1">
      <alignment horizontal="center" vertical="center" wrapText="1"/>
    </xf>
    <xf numFmtId="0" fontId="0" fillId="29" borderId="14" xfId="0" applyFont="1" applyFill="1" applyBorder="1" applyAlignment="1">
      <alignment horizontal="center" vertical="center" wrapText="1"/>
    </xf>
    <xf numFmtId="0" fontId="8" fillId="0" borderId="17" xfId="0" applyFont="1" applyBorder="1" applyAlignment="1">
      <alignment horizontal="center" wrapText="1"/>
    </xf>
    <xf numFmtId="0" fontId="8" fillId="0" borderId="15" xfId="0" applyFont="1" applyBorder="1" applyAlignment="1">
      <alignment horizontal="center" wrapText="1"/>
    </xf>
    <xf numFmtId="0" fontId="8" fillId="0" borderId="17" xfId="0" applyFont="1" applyFill="1" applyBorder="1" applyAlignment="1">
      <alignment horizontal="right" vertical="center" wrapText="1"/>
    </xf>
    <xf numFmtId="0" fontId="8" fillId="0" borderId="14" xfId="0" applyFont="1" applyFill="1" applyBorder="1" applyAlignment="1">
      <alignment horizontal="right"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7" borderId="17" xfId="0" applyFont="1" applyFill="1" applyBorder="1" applyAlignment="1">
      <alignment horizontal="center" vertical="center"/>
    </xf>
    <xf numFmtId="0" fontId="8" fillId="27" borderId="14" xfId="0" applyFont="1" applyFill="1" applyBorder="1" applyAlignment="1">
      <alignment horizontal="center" vertical="center"/>
    </xf>
    <xf numFmtId="0" fontId="8" fillId="27" borderId="15" xfId="0" applyFont="1" applyFill="1" applyBorder="1" applyAlignment="1">
      <alignment horizontal="center" vertical="center"/>
    </xf>
    <xf numFmtId="0" fontId="8" fillId="22" borderId="17"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0" borderId="17"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14" fontId="8" fillId="0" borderId="20" xfId="0" applyNumberFormat="1" applyFont="1" applyBorder="1" applyAlignment="1">
      <alignment horizontal="center"/>
    </xf>
    <xf numFmtId="14" fontId="8" fillId="0" borderId="36" xfId="0" applyNumberFormat="1" applyFont="1" applyBorder="1" applyAlignment="1">
      <alignment horizontal="center"/>
    </xf>
    <xf numFmtId="14" fontId="8" fillId="0" borderId="44" xfId="0" applyNumberFormat="1" applyFont="1" applyBorder="1" applyAlignment="1">
      <alignment horizontal="center"/>
    </xf>
    <xf numFmtId="14" fontId="8" fillId="0" borderId="21" xfId="0" applyNumberFormat="1" applyFont="1" applyBorder="1" applyAlignment="1">
      <alignment horizontal="center"/>
    </xf>
    <xf numFmtId="14" fontId="8" fillId="0" borderId="28" xfId="0" applyNumberFormat="1" applyFont="1" applyBorder="1" applyAlignment="1">
      <alignment horizontal="center"/>
    </xf>
    <xf numFmtId="0" fontId="8" fillId="0" borderId="30" xfId="0" applyFont="1" applyBorder="1" applyAlignment="1">
      <alignment horizontal="left"/>
    </xf>
    <xf numFmtId="0" fontId="8" fillId="0" borderId="31" xfId="0" applyFont="1" applyBorder="1" applyAlignment="1">
      <alignment horizontal="left"/>
    </xf>
    <xf numFmtId="14" fontId="8" fillId="0" borderId="31" xfId="0" applyNumberFormat="1" applyFont="1" applyBorder="1" applyAlignment="1">
      <alignment horizontal="center"/>
    </xf>
    <xf numFmtId="14" fontId="8" fillId="0" borderId="42" xfId="0" applyNumberFormat="1" applyFont="1" applyBorder="1" applyAlignment="1">
      <alignment horizontal="center"/>
    </xf>
    <xf numFmtId="0" fontId="8" fillId="25" borderId="0" xfId="0" applyFont="1" applyFill="1" applyBorder="1" applyAlignment="1">
      <alignment/>
    </xf>
    <xf numFmtId="0" fontId="0" fillId="0" borderId="18"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8" fillId="24" borderId="21" xfId="0" applyFont="1" applyFill="1" applyBorder="1" applyAlignment="1">
      <alignment horizontal="center" vertical="center" wrapText="1"/>
    </xf>
    <xf numFmtId="0" fontId="8" fillId="27" borderId="17" xfId="0" applyFont="1" applyFill="1" applyBorder="1" applyAlignment="1">
      <alignment horizontal="center"/>
    </xf>
    <xf numFmtId="0" fontId="8" fillId="27" borderId="14" xfId="0" applyFont="1" applyFill="1" applyBorder="1" applyAlignment="1">
      <alignment horizontal="center"/>
    </xf>
    <xf numFmtId="0" fontId="8" fillId="27" borderId="15" xfId="0" applyFont="1" applyFill="1" applyBorder="1" applyAlignment="1">
      <alignment horizontal="center"/>
    </xf>
    <xf numFmtId="0" fontId="8" fillId="22" borderId="14" xfId="0" applyFont="1" applyFill="1" applyBorder="1" applyAlignment="1">
      <alignment horizontal="center" vertical="center" wrapText="1"/>
    </xf>
  </cellXfs>
  <cellStyles count="51">
    <cellStyle name="Normal" xfId="0"/>
    <cellStyle name="Percent" xfId="15"/>
    <cellStyle name="Currency" xfId="16"/>
    <cellStyle name="Currency [0]" xfId="17"/>
    <cellStyle name="Comma" xfId="18"/>
    <cellStyle name="Comma [0]"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Currency_PAC  Consultoría 2007-2008 Conalep  MODIFICADO 19 julio 07" xfId="42"/>
    <cellStyle name="Encabezado 4" xfId="43"/>
    <cellStyle name="Énfasis1" xfId="44"/>
    <cellStyle name="Énfasis2" xfId="45"/>
    <cellStyle name="Énfasis3" xfId="46"/>
    <cellStyle name="Énfasis4" xfId="47"/>
    <cellStyle name="Énfasis5" xfId="48"/>
    <cellStyle name="Énfasis6" xfId="49"/>
    <cellStyle name="Entrada" xfId="50"/>
    <cellStyle name="Incorrecto" xfId="51"/>
    <cellStyle name="Moneda_220607-Adquisiciones y Servicios DGCFT(RFL)" xfId="52"/>
    <cellStyle name="Moneda_Mod.PAC Revisión ex post conalep 0505" xfId="53"/>
    <cellStyle name="Moneda_PAC Expost Consultoría 2005 jfbn" xfId="54"/>
    <cellStyle name="Neutral" xfId="55"/>
    <cellStyle name="Notas"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50</xdr:row>
      <xdr:rowOff>0</xdr:rowOff>
    </xdr:from>
    <xdr:ext cx="76200" cy="200025"/>
    <xdr:sp macro="" textlink="">
      <xdr:nvSpPr>
        <xdr:cNvPr id="3073" name="Text Box 1"/>
        <xdr:cNvSpPr txBox="1">
          <a:spLocks noChangeArrowheads="1"/>
        </xdr:cNvSpPr>
      </xdr:nvSpPr>
      <xdr:spPr bwMode="auto">
        <a:xfrm>
          <a:off x="2409825" y="11277600"/>
          <a:ext cx="76200" cy="200025"/>
        </a:xfrm>
        <a:prstGeom prst="rect">
          <a:avLst/>
        </a:prstGeom>
        <a:noFill/>
        <a:ln w="9525">
          <a:noFill/>
        </a:ln>
      </xdr:spPr>
    </xdr:sp>
    <xdr:clientData/>
  </xdr:oneCellAnchor>
  <xdr:oneCellAnchor>
    <xdr:from>
      <xdr:col>1</xdr:col>
      <xdr:colOff>0</xdr:colOff>
      <xdr:row>10</xdr:row>
      <xdr:rowOff>0</xdr:rowOff>
    </xdr:from>
    <xdr:ext cx="76200" cy="200025"/>
    <xdr:sp macro="" textlink="">
      <xdr:nvSpPr>
        <xdr:cNvPr id="3074" name="Text Box 2"/>
        <xdr:cNvSpPr txBox="1">
          <a:spLocks noChangeArrowheads="1"/>
        </xdr:cNvSpPr>
      </xdr:nvSpPr>
      <xdr:spPr bwMode="auto">
        <a:xfrm>
          <a:off x="2409825" y="2609850"/>
          <a:ext cx="76200" cy="200025"/>
        </a:xfrm>
        <a:prstGeom prst="rect">
          <a:avLst/>
        </a:prstGeom>
        <a:noFill/>
        <a:ln w="9525">
          <a:noFill/>
        </a:ln>
      </xdr:spPr>
    </xdr:sp>
    <xdr:clientData/>
  </xdr:oneCellAnchor>
  <xdr:oneCellAnchor>
    <xdr:from>
      <xdr:col>1</xdr:col>
      <xdr:colOff>0</xdr:colOff>
      <xdr:row>50</xdr:row>
      <xdr:rowOff>0</xdr:rowOff>
    </xdr:from>
    <xdr:ext cx="76200" cy="200025"/>
    <xdr:sp macro="" textlink="">
      <xdr:nvSpPr>
        <xdr:cNvPr id="3075" name="Text Box 3"/>
        <xdr:cNvSpPr txBox="1">
          <a:spLocks noChangeArrowheads="1"/>
        </xdr:cNvSpPr>
      </xdr:nvSpPr>
      <xdr:spPr bwMode="auto">
        <a:xfrm>
          <a:off x="2409825" y="11277600"/>
          <a:ext cx="76200" cy="200025"/>
        </a:xfrm>
        <a:prstGeom prst="rect">
          <a:avLst/>
        </a:prstGeom>
        <a:noFill/>
        <a:ln w="9525">
          <a:noFill/>
        </a:ln>
      </xdr:spPr>
    </xdr:sp>
    <xdr:clientData/>
  </xdr:oneCellAnchor>
  <xdr:oneCellAnchor>
    <xdr:from>
      <xdr:col>1</xdr:col>
      <xdr:colOff>0</xdr:colOff>
      <xdr:row>10</xdr:row>
      <xdr:rowOff>0</xdr:rowOff>
    </xdr:from>
    <xdr:ext cx="76200" cy="200025"/>
    <xdr:sp macro="" textlink="">
      <xdr:nvSpPr>
        <xdr:cNvPr id="3076" name="Text Box 4"/>
        <xdr:cNvSpPr txBox="1">
          <a:spLocks noChangeArrowheads="1"/>
        </xdr:cNvSpPr>
      </xdr:nvSpPr>
      <xdr:spPr bwMode="auto">
        <a:xfrm>
          <a:off x="2409825" y="2609850"/>
          <a:ext cx="76200" cy="200025"/>
        </a:xfrm>
        <a:prstGeom prst="rect">
          <a:avLst/>
        </a:prstGeom>
        <a:noFill/>
        <a:ln w="9525">
          <a:noFill/>
        </a:ln>
      </xdr:spPr>
    </xdr:sp>
    <xdr:clientData/>
  </xdr:oneCellAnchor>
  <xdr:oneCellAnchor>
    <xdr:from>
      <xdr:col>1</xdr:col>
      <xdr:colOff>0</xdr:colOff>
      <xdr:row>50</xdr:row>
      <xdr:rowOff>0</xdr:rowOff>
    </xdr:from>
    <xdr:ext cx="76200" cy="200025"/>
    <xdr:sp macro="" textlink="">
      <xdr:nvSpPr>
        <xdr:cNvPr id="3077" name="Text Box 5"/>
        <xdr:cNvSpPr txBox="1">
          <a:spLocks noChangeArrowheads="1"/>
        </xdr:cNvSpPr>
      </xdr:nvSpPr>
      <xdr:spPr bwMode="auto">
        <a:xfrm>
          <a:off x="2409825" y="11277600"/>
          <a:ext cx="76200" cy="200025"/>
        </a:xfrm>
        <a:prstGeom prst="rect">
          <a:avLst/>
        </a:prstGeom>
        <a:noFill/>
        <a:ln w="9525">
          <a:noFill/>
        </a:ln>
      </xdr:spPr>
    </xdr:sp>
    <xdr:clientData/>
  </xdr:oneCellAnchor>
  <xdr:oneCellAnchor>
    <xdr:from>
      <xdr:col>1</xdr:col>
      <xdr:colOff>0</xdr:colOff>
      <xdr:row>10</xdr:row>
      <xdr:rowOff>0</xdr:rowOff>
    </xdr:from>
    <xdr:ext cx="76200" cy="200025"/>
    <xdr:sp macro="" textlink="">
      <xdr:nvSpPr>
        <xdr:cNvPr id="3078" name="Text Box 6"/>
        <xdr:cNvSpPr txBox="1">
          <a:spLocks noChangeArrowheads="1"/>
        </xdr:cNvSpPr>
      </xdr:nvSpPr>
      <xdr:spPr bwMode="auto">
        <a:xfrm>
          <a:off x="2409825" y="2609850"/>
          <a:ext cx="76200" cy="200025"/>
        </a:xfrm>
        <a:prstGeom prst="rect">
          <a:avLst/>
        </a:prstGeom>
        <a:noFill/>
        <a:ln w="9525">
          <a:noFill/>
        </a:ln>
      </xdr:spPr>
    </xdr:sp>
    <xdr:clientData/>
  </xdr:oneCellAnchor>
  <xdr:oneCellAnchor>
    <xdr:from>
      <xdr:col>1</xdr:col>
      <xdr:colOff>0</xdr:colOff>
      <xdr:row>50</xdr:row>
      <xdr:rowOff>0</xdr:rowOff>
    </xdr:from>
    <xdr:ext cx="76200" cy="200025"/>
    <xdr:sp macro="" textlink="">
      <xdr:nvSpPr>
        <xdr:cNvPr id="3079" name="Text Box 7"/>
        <xdr:cNvSpPr txBox="1">
          <a:spLocks noChangeArrowheads="1"/>
        </xdr:cNvSpPr>
      </xdr:nvSpPr>
      <xdr:spPr bwMode="auto">
        <a:xfrm>
          <a:off x="2409825" y="11277600"/>
          <a:ext cx="76200" cy="200025"/>
        </a:xfrm>
        <a:prstGeom prst="rect">
          <a:avLst/>
        </a:prstGeom>
        <a:noFill/>
        <a:ln w="9525">
          <a:noFill/>
        </a:ln>
      </xdr:spPr>
    </xdr:sp>
    <xdr:clientData/>
  </xdr:oneCellAnchor>
  <xdr:oneCellAnchor>
    <xdr:from>
      <xdr:col>1</xdr:col>
      <xdr:colOff>0</xdr:colOff>
      <xdr:row>10</xdr:row>
      <xdr:rowOff>0</xdr:rowOff>
    </xdr:from>
    <xdr:ext cx="76200" cy="200025"/>
    <xdr:sp macro="" textlink="">
      <xdr:nvSpPr>
        <xdr:cNvPr id="3080" name="Text Box 8"/>
        <xdr:cNvSpPr txBox="1">
          <a:spLocks noChangeArrowheads="1"/>
        </xdr:cNvSpPr>
      </xdr:nvSpPr>
      <xdr:spPr bwMode="auto">
        <a:xfrm>
          <a:off x="2409825" y="2609850"/>
          <a:ext cx="76200" cy="200025"/>
        </a:xfrm>
        <a:prstGeom prst="rect">
          <a:avLst/>
        </a:prstGeom>
        <a:noFill/>
        <a:ln w="9525">
          <a:noFill/>
        </a:ln>
      </xdr:spPr>
    </xdr:sp>
    <xdr:clientData/>
  </xdr:oneCellAnchor>
  <xdr:oneCellAnchor>
    <xdr:from>
      <xdr:col>1</xdr:col>
      <xdr:colOff>0</xdr:colOff>
      <xdr:row>40</xdr:row>
      <xdr:rowOff>0</xdr:rowOff>
    </xdr:from>
    <xdr:ext cx="76200" cy="200025"/>
    <xdr:sp macro="" textlink="">
      <xdr:nvSpPr>
        <xdr:cNvPr id="3081" name="Text Box 9"/>
        <xdr:cNvSpPr txBox="1">
          <a:spLocks noChangeArrowheads="1"/>
        </xdr:cNvSpPr>
      </xdr:nvSpPr>
      <xdr:spPr bwMode="auto">
        <a:xfrm>
          <a:off x="2409825" y="9658350"/>
          <a:ext cx="76200" cy="200025"/>
        </a:xfrm>
        <a:prstGeom prst="rect">
          <a:avLst/>
        </a:prstGeom>
        <a:noFill/>
        <a:ln w="9525">
          <a:noFill/>
        </a:ln>
      </xdr:spPr>
    </xdr:sp>
    <xdr:clientData/>
  </xdr:oneCellAnchor>
  <xdr:oneCellAnchor>
    <xdr:from>
      <xdr:col>1</xdr:col>
      <xdr:colOff>0</xdr:colOff>
      <xdr:row>10</xdr:row>
      <xdr:rowOff>0</xdr:rowOff>
    </xdr:from>
    <xdr:ext cx="76200" cy="200025"/>
    <xdr:sp macro="" textlink="">
      <xdr:nvSpPr>
        <xdr:cNvPr id="3082" name="Text Box 10"/>
        <xdr:cNvSpPr txBox="1">
          <a:spLocks noChangeArrowheads="1"/>
        </xdr:cNvSpPr>
      </xdr:nvSpPr>
      <xdr:spPr bwMode="auto">
        <a:xfrm>
          <a:off x="2409825" y="2609850"/>
          <a:ext cx="76200" cy="200025"/>
        </a:xfrm>
        <a:prstGeom prst="rect">
          <a:avLst/>
        </a:prstGeom>
        <a:noFill/>
        <a:ln w="9525">
          <a:noFill/>
        </a:ln>
      </xdr:spPr>
    </xdr:sp>
    <xdr:clientData/>
  </xdr:oneCellAnchor>
  <xdr:oneCellAnchor>
    <xdr:from>
      <xdr:col>1</xdr:col>
      <xdr:colOff>0</xdr:colOff>
      <xdr:row>40</xdr:row>
      <xdr:rowOff>0</xdr:rowOff>
    </xdr:from>
    <xdr:ext cx="76200" cy="200025"/>
    <xdr:sp macro="" textlink="">
      <xdr:nvSpPr>
        <xdr:cNvPr id="3083" name="Text Box 11"/>
        <xdr:cNvSpPr txBox="1">
          <a:spLocks noChangeArrowheads="1"/>
        </xdr:cNvSpPr>
      </xdr:nvSpPr>
      <xdr:spPr bwMode="auto">
        <a:xfrm>
          <a:off x="2409825" y="9658350"/>
          <a:ext cx="76200" cy="200025"/>
        </a:xfrm>
        <a:prstGeom prst="rect">
          <a:avLst/>
        </a:prstGeom>
        <a:noFill/>
        <a:ln w="9525">
          <a:noFill/>
        </a:ln>
      </xdr:spPr>
    </xdr:sp>
    <xdr:clientData/>
  </xdr:oneCellAnchor>
  <xdr:oneCellAnchor>
    <xdr:from>
      <xdr:col>1</xdr:col>
      <xdr:colOff>0</xdr:colOff>
      <xdr:row>10</xdr:row>
      <xdr:rowOff>0</xdr:rowOff>
    </xdr:from>
    <xdr:ext cx="76200" cy="200025"/>
    <xdr:sp macro="" textlink="">
      <xdr:nvSpPr>
        <xdr:cNvPr id="3084" name="Text Box 12"/>
        <xdr:cNvSpPr txBox="1">
          <a:spLocks noChangeArrowheads="1"/>
        </xdr:cNvSpPr>
      </xdr:nvSpPr>
      <xdr:spPr bwMode="auto">
        <a:xfrm>
          <a:off x="2409825" y="2609850"/>
          <a:ext cx="76200" cy="200025"/>
        </a:xfrm>
        <a:prstGeom prst="rect">
          <a:avLst/>
        </a:prstGeom>
        <a:noFill/>
        <a:ln w="9525">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yrna%20Chavez\Mis%20documentos\Myrna\2008\POA%20Y%20PAC%202008\POA%20Y%20PAC%202008%2008%20SEPTIEMBRE%202008%20NO%20OBJECI&#211;N%20CME-1438-2008\Documents%20and%20Settings\SEP\Configuraci&#243;n%20local\Archivos%20temporales%20de%20Internet\Content.IE5\N6JDPLZZ\DGESU%20PAC%202008%20N"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MIJARES\Local%20Settings\Temporary%20Internet%20Files\OLKBC\04%20PAC%20CONSOLIDADO%20MODIF%20NOVIEMBRE%2026nov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C BIENES"/>
      <sheetName val="PAC CONSULTORÍAS"/>
    </sheetNames>
    <sheetDataSet>
      <sheetData sheetId="0" refreshError="1"/>
      <sheetData sheetId="1" refreshError="1">
        <row r="35">
          <cell r="AC35">
            <v>7225450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PAC OTROS SERVICIOS"/>
      <sheetName val="CONALEP BIENES"/>
      <sheetName val="CONALEP CONSULTORIAS"/>
      <sheetName val="CONOCER BIENES"/>
      <sheetName val="CONOCER CONSULTORIAS"/>
      <sheetName val="DGCFT BIENES"/>
      <sheetName val="DGECYTM BIENES"/>
      <sheetName val="DGECYTM OTROS SERVICIOS"/>
      <sheetName val="DGESU BIENES"/>
      <sheetName val="DGESU CONSULTORIAS"/>
      <sheetName val="DGETA BIENES"/>
      <sheetName val="DGETA CONSULTORIAS"/>
      <sheetName val="DGETI BIENES"/>
      <sheetName val="DGETI OTROS SERVICIOS"/>
      <sheetName val="UCAP BIENES"/>
      <sheetName val="UCAP CONSULTORIAS"/>
    </sheetNames>
    <sheetDataSet>
      <sheetData sheetId="0"/>
      <sheetData sheetId="1">
        <row r="45">
          <cell r="V45">
            <v>18825303.25</v>
          </cell>
          <cell r="W45">
            <v>14686859.8</v>
          </cell>
          <cell r="X45">
            <v>33512163.049999997</v>
          </cell>
        </row>
      </sheetData>
      <sheetData sheetId="2"/>
      <sheetData sheetId="3">
        <row r="13">
          <cell r="V13">
            <v>739130.43</v>
          </cell>
          <cell r="W13">
            <v>110869.57</v>
          </cell>
        </row>
      </sheetData>
      <sheetData sheetId="4"/>
      <sheetData sheetId="5"/>
      <sheetData sheetId="6"/>
      <sheetData sheetId="7"/>
      <sheetData sheetId="8"/>
      <sheetData sheetId="9"/>
      <sheetData sheetId="10"/>
      <sheetData sheetId="11"/>
      <sheetData sheetId="12"/>
      <sheetData sheetId="13">
        <row r="12">
          <cell r="D12">
            <v>20702968.84</v>
          </cell>
          <cell r="E12">
            <v>3812316.87</v>
          </cell>
          <cell r="F12">
            <v>24515285.71</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5"/>
  <sheetViews>
    <sheetView tabSelected="1" workbookViewId="0" topLeftCell="A1">
      <selection activeCell="A9" sqref="A9:A10"/>
    </sheetView>
  </sheetViews>
  <sheetFormatPr defaultColWidth="11.421875" defaultRowHeight="12.75"/>
  <cols>
    <col min="1" max="1" width="42.7109375" style="44" customWidth="1"/>
    <col min="2" max="2" width="18.28125" style="44" customWidth="1"/>
    <col min="3" max="4" width="16.8515625" style="44" customWidth="1"/>
    <col min="5" max="5" width="17.8515625" style="44" customWidth="1"/>
    <col min="6" max="6" width="14.28125" style="44" customWidth="1"/>
    <col min="7" max="7" width="19.140625" style="44" customWidth="1"/>
    <col min="8" max="8" width="50.140625" style="44" customWidth="1"/>
    <col min="9" max="16384" width="11.421875" style="44" customWidth="1"/>
  </cols>
  <sheetData>
    <row r="1" spans="1:8" s="237" customFormat="1" ht="15.75" customHeight="1">
      <c r="A1" s="986" t="s">
        <v>181</v>
      </c>
      <c r="B1" s="986"/>
      <c r="C1" s="986"/>
      <c r="D1" s="986"/>
      <c r="E1" s="986"/>
      <c r="F1" s="986"/>
      <c r="G1" s="986"/>
      <c r="H1" s="986"/>
    </row>
    <row r="2" spans="1:8" s="237" customFormat="1" ht="15.75" customHeight="1">
      <c r="A2" s="986" t="s">
        <v>182</v>
      </c>
      <c r="B2" s="986"/>
      <c r="C2" s="986"/>
      <c r="D2" s="986"/>
      <c r="E2" s="986"/>
      <c r="F2" s="986"/>
      <c r="G2" s="986"/>
      <c r="H2" s="986"/>
    </row>
    <row r="3" spans="1:12" s="237" customFormat="1" ht="15.6" customHeight="1">
      <c r="A3" s="987" t="s">
        <v>714</v>
      </c>
      <c r="B3" s="987"/>
      <c r="C3" s="987"/>
      <c r="D3" s="987"/>
      <c r="E3" s="987"/>
      <c r="F3" s="987"/>
      <c r="G3" s="987"/>
      <c r="H3" s="987"/>
      <c r="I3" s="238"/>
      <c r="J3" s="238"/>
      <c r="K3" s="238"/>
      <c r="L3" s="238"/>
    </row>
    <row r="4" spans="1:6" ht="12.75">
      <c r="A4" s="988"/>
      <c r="B4" s="988"/>
      <c r="C4" s="988"/>
      <c r="D4" s="988"/>
      <c r="E4" s="988"/>
      <c r="F4" s="988"/>
    </row>
    <row r="5" spans="1:8" ht="29.25" customHeight="1">
      <c r="A5" s="776" t="s">
        <v>571</v>
      </c>
      <c r="B5" s="993" t="s">
        <v>468</v>
      </c>
      <c r="C5" s="994"/>
      <c r="D5" s="409" t="s">
        <v>184</v>
      </c>
      <c r="E5" s="410"/>
      <c r="F5" s="411"/>
      <c r="G5" s="779" t="s">
        <v>572</v>
      </c>
      <c r="H5" s="780">
        <v>11.2</v>
      </c>
    </row>
    <row r="6" spans="1:8" ht="12.75" customHeight="1">
      <c r="A6" s="982" t="s">
        <v>573</v>
      </c>
      <c r="B6" s="995"/>
      <c r="C6" s="996"/>
      <c r="D6" s="984" t="s">
        <v>569</v>
      </c>
      <c r="E6" s="984" t="s">
        <v>185</v>
      </c>
      <c r="F6" s="1001" t="s">
        <v>585</v>
      </c>
      <c r="G6" s="985" t="s">
        <v>586</v>
      </c>
      <c r="H6" s="1004" t="s">
        <v>606</v>
      </c>
    </row>
    <row r="7" spans="1:8" ht="42" customHeight="1">
      <c r="A7" s="983"/>
      <c r="B7" s="775" t="s">
        <v>639</v>
      </c>
      <c r="C7" s="775" t="s">
        <v>640</v>
      </c>
      <c r="D7" s="985"/>
      <c r="E7" s="985"/>
      <c r="F7" s="1002"/>
      <c r="G7" s="1003"/>
      <c r="H7" s="1005"/>
    </row>
    <row r="8" spans="1:8" s="247" customFormat="1" ht="36" customHeight="1">
      <c r="A8" s="248" t="s">
        <v>574</v>
      </c>
      <c r="B8" s="428"/>
      <c r="C8" s="781"/>
      <c r="D8" s="417"/>
      <c r="E8" s="417"/>
      <c r="F8" s="417"/>
      <c r="G8" s="429"/>
      <c r="H8" s="430"/>
    </row>
    <row r="9" spans="1:8" s="247" customFormat="1" ht="170.25" customHeight="1">
      <c r="A9" s="997" t="s">
        <v>575</v>
      </c>
      <c r="B9" s="989">
        <v>40000000</v>
      </c>
      <c r="C9" s="989">
        <f>+B9/11.2</f>
        <v>3571428.571428572</v>
      </c>
      <c r="D9" s="989">
        <f>+B9/1.15</f>
        <v>34782608.69565218</v>
      </c>
      <c r="E9" s="989">
        <f>+D9*0.15</f>
        <v>5217391.304347827</v>
      </c>
      <c r="F9" s="989">
        <f>SUM(D9:E10)</f>
        <v>40000000.00000001</v>
      </c>
      <c r="G9" s="991" t="s">
        <v>349</v>
      </c>
      <c r="H9" s="999" t="s">
        <v>576</v>
      </c>
    </row>
    <row r="10" spans="1:8" s="247" customFormat="1" ht="129" customHeight="1">
      <c r="A10" s="998"/>
      <c r="B10" s="990"/>
      <c r="C10" s="990"/>
      <c r="D10" s="990"/>
      <c r="E10" s="990"/>
      <c r="F10" s="990"/>
      <c r="G10" s="992"/>
      <c r="H10" s="1000"/>
    </row>
    <row r="11" spans="1:8" s="247" customFormat="1" ht="25.5">
      <c r="A11" s="432" t="s">
        <v>577</v>
      </c>
      <c r="B11" s="278">
        <f>SUM(B9)</f>
        <v>40000000</v>
      </c>
      <c r="C11" s="278">
        <f>SUM(C9)</f>
        <v>3571428.571428572</v>
      </c>
      <c r="D11" s="278">
        <f>SUM(D9)</f>
        <v>34782608.69565218</v>
      </c>
      <c r="E11" s="278">
        <f>SUM(E9)</f>
        <v>5217391.304347827</v>
      </c>
      <c r="F11" s="278">
        <f>SUM(F9)</f>
        <v>40000000.00000001</v>
      </c>
      <c r="G11" s="425"/>
      <c r="H11" s="421"/>
    </row>
    <row r="12" spans="1:8" ht="12.75">
      <c r="A12" s="129"/>
      <c r="B12" s="130"/>
      <c r="C12" s="130"/>
      <c r="D12" s="130"/>
      <c r="E12" s="130"/>
      <c r="F12" s="130"/>
      <c r="G12" s="129"/>
      <c r="H12" s="446"/>
    </row>
    <row r="13" spans="2:6" ht="12.75">
      <c r="B13" s="454"/>
      <c r="C13" s="454"/>
      <c r="D13" s="454"/>
      <c r="E13" s="454"/>
      <c r="F13" s="454"/>
    </row>
    <row r="14" spans="2:6" ht="12.75">
      <c r="B14" s="454"/>
      <c r="C14" s="454"/>
      <c r="D14" s="454"/>
      <c r="E14" s="454"/>
      <c r="F14" s="454"/>
    </row>
    <row r="15" spans="2:6" ht="12.75">
      <c r="B15" s="454"/>
      <c r="C15" s="454"/>
      <c r="D15" s="454"/>
      <c r="E15" s="454"/>
      <c r="F15" s="454"/>
    </row>
  </sheetData>
  <mergeCells count="19">
    <mergeCell ref="H9:H10"/>
    <mergeCell ref="F6:F7"/>
    <mergeCell ref="G6:G7"/>
    <mergeCell ref="H6:H7"/>
    <mergeCell ref="E9:E10"/>
    <mergeCell ref="F9:F10"/>
    <mergeCell ref="G9:G10"/>
    <mergeCell ref="B5:C6"/>
    <mergeCell ref="A9:A10"/>
    <mergeCell ref="B9:B10"/>
    <mergeCell ref="C9:C10"/>
    <mergeCell ref="D9:D10"/>
    <mergeCell ref="A6:A7"/>
    <mergeCell ref="D6:D7"/>
    <mergeCell ref="E6:E7"/>
    <mergeCell ref="A1:H1"/>
    <mergeCell ref="A2:H2"/>
    <mergeCell ref="A3:H3"/>
    <mergeCell ref="A4:F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O121"/>
  <sheetViews>
    <sheetView workbookViewId="0" topLeftCell="A1">
      <selection activeCell="A3" sqref="A3:AE3"/>
    </sheetView>
  </sheetViews>
  <sheetFormatPr defaultColWidth="11.421875" defaultRowHeight="12.75"/>
  <cols>
    <col min="1" max="1" width="37.57421875" style="398" customWidth="1"/>
    <col min="2" max="2" width="19.00390625" style="44" customWidth="1"/>
    <col min="3" max="3" width="15.7109375" style="44" customWidth="1"/>
    <col min="4" max="4" width="11.8515625" style="44" customWidth="1"/>
    <col min="5" max="5" width="12.421875" style="44" customWidth="1"/>
    <col min="6" max="6" width="15.421875" style="44" bestFit="1" customWidth="1"/>
    <col min="7" max="7" width="9.8515625" style="44" customWidth="1"/>
    <col min="8" max="8" width="10.57421875" style="44" customWidth="1"/>
    <col min="9" max="9" width="10.28125" style="44" customWidth="1"/>
    <col min="10" max="10" width="10.7109375" style="44" customWidth="1"/>
    <col min="11" max="11" width="11.7109375" style="44" customWidth="1"/>
    <col min="12" max="12" width="11.421875" style="44" customWidth="1"/>
    <col min="13" max="13" width="10.8515625" style="44" customWidth="1"/>
    <col min="14" max="14" width="10.140625" style="44" customWidth="1"/>
    <col min="15" max="15" width="9.57421875" style="44" customWidth="1"/>
    <col min="16" max="16" width="10.57421875" style="44" customWidth="1"/>
    <col min="17" max="17" width="10.28125" style="44" customWidth="1"/>
    <col min="18" max="18" width="11.140625" style="44" customWidth="1"/>
    <col min="19" max="19" width="17.421875" style="44" customWidth="1"/>
    <col min="20" max="20" width="16.421875" style="44" customWidth="1"/>
    <col min="21" max="21" width="15.8515625" style="44" customWidth="1"/>
    <col min="22" max="22" width="10.8515625" style="44" customWidth="1"/>
    <col min="23" max="23" width="11.00390625" style="239" customWidth="1"/>
    <col min="24" max="24" width="11.00390625" style="44" customWidth="1"/>
    <col min="25" max="25" width="8.140625" style="44" customWidth="1"/>
    <col min="26" max="26" width="8.7109375" style="44" customWidth="1"/>
    <col min="27" max="27" width="15.57421875" style="44" customWidth="1"/>
    <col min="28" max="28" width="16.57421875" style="44" customWidth="1"/>
    <col min="29" max="29" width="16.8515625" style="44" customWidth="1"/>
    <col min="30" max="30" width="14.8515625" style="44" customWidth="1"/>
    <col min="31" max="31" width="25.8515625" style="44" customWidth="1"/>
    <col min="32" max="16384" width="11.421875" style="44" customWidth="1"/>
  </cols>
  <sheetData>
    <row r="1" spans="1:31" s="501" customFormat="1" ht="15.75" customHeight="1">
      <c r="A1" s="1423" t="s">
        <v>77</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row>
    <row r="2" spans="1:31" s="501" customFormat="1" ht="15.75" customHeight="1">
      <c r="A2" s="1500" t="s">
        <v>225</v>
      </c>
      <c r="B2" s="1500"/>
      <c r="C2" s="1500"/>
      <c r="D2" s="1500"/>
      <c r="E2" s="1500"/>
      <c r="F2" s="1500"/>
      <c r="G2" s="1500"/>
      <c r="H2" s="1500"/>
      <c r="I2" s="1500"/>
      <c r="J2" s="1500"/>
      <c r="K2" s="1500"/>
      <c r="L2" s="1500"/>
      <c r="M2" s="1500"/>
      <c r="N2" s="1500"/>
      <c r="O2" s="1500"/>
      <c r="P2" s="1500"/>
      <c r="Q2" s="1500"/>
      <c r="R2" s="1500"/>
      <c r="S2" s="1500"/>
      <c r="T2" s="1500"/>
      <c r="U2" s="1500"/>
      <c r="V2" s="1500"/>
      <c r="W2" s="1500"/>
      <c r="X2" s="1500"/>
      <c r="Y2" s="1500"/>
      <c r="Z2" s="1500"/>
      <c r="AA2" s="1500"/>
      <c r="AB2" s="1500"/>
      <c r="AC2" s="1500"/>
      <c r="AD2" s="1500"/>
      <c r="AE2" s="1500"/>
    </row>
    <row r="3" spans="1:31" s="501" customFormat="1" ht="15.75" customHeight="1">
      <c r="A3" s="1500" t="s">
        <v>226</v>
      </c>
      <c r="B3" s="1500"/>
      <c r="C3" s="1500"/>
      <c r="D3" s="1500"/>
      <c r="E3" s="1500"/>
      <c r="F3" s="1500"/>
      <c r="G3" s="1500"/>
      <c r="H3" s="1500"/>
      <c r="I3" s="1500"/>
      <c r="J3" s="1500"/>
      <c r="K3" s="1500"/>
      <c r="L3" s="1500"/>
      <c r="M3" s="1500"/>
      <c r="N3" s="1500"/>
      <c r="O3" s="1500"/>
      <c r="P3" s="1500"/>
      <c r="Q3" s="1500"/>
      <c r="R3" s="1500"/>
      <c r="S3" s="1500"/>
      <c r="T3" s="1500"/>
      <c r="U3" s="1500"/>
      <c r="V3" s="1500"/>
      <c r="W3" s="1500"/>
      <c r="X3" s="1500"/>
      <c r="Y3" s="1500"/>
      <c r="Z3" s="1500"/>
      <c r="AA3" s="1500"/>
      <c r="AB3" s="1500"/>
      <c r="AC3" s="1500"/>
      <c r="AD3" s="1500"/>
      <c r="AE3" s="1500"/>
    </row>
    <row r="4" spans="1:33" ht="15.75" customHeight="1">
      <c r="A4" s="1281" t="s">
        <v>717</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860"/>
      <c r="AB4" s="860"/>
      <c r="AC4" s="860"/>
      <c r="AD4" s="860"/>
      <c r="AE4" s="860"/>
      <c r="AF4" s="389"/>
      <c r="AG4" s="389"/>
    </row>
    <row r="5" spans="1:33" ht="12.75">
      <c r="A5" s="1495"/>
      <c r="B5" s="1495"/>
      <c r="C5" s="1495"/>
      <c r="D5" s="1495"/>
      <c r="E5" s="1495"/>
      <c r="F5" s="1495"/>
      <c r="G5" s="1495"/>
      <c r="H5" s="1495"/>
      <c r="I5" s="1495"/>
      <c r="J5" s="1495"/>
      <c r="K5" s="1495"/>
      <c r="L5" s="1495"/>
      <c r="M5" s="1495"/>
      <c r="N5" s="1495"/>
      <c r="O5" s="1495"/>
      <c r="P5" s="1495"/>
      <c r="Q5" s="1495"/>
      <c r="R5" s="1495"/>
      <c r="S5" s="1495"/>
      <c r="T5" s="1495"/>
      <c r="U5" s="1495"/>
      <c r="V5" s="1495"/>
      <c r="W5" s="1495"/>
      <c r="X5" s="1495"/>
      <c r="Y5" s="1495"/>
      <c r="Z5" s="1495"/>
      <c r="AA5" s="1495"/>
      <c r="AB5" s="1495"/>
      <c r="AC5" s="247"/>
      <c r="AD5" s="247"/>
      <c r="AE5" s="247"/>
      <c r="AF5" s="357"/>
      <c r="AG5" s="357"/>
    </row>
    <row r="6" spans="1:34" ht="15" customHeight="1">
      <c r="A6" s="536" t="s">
        <v>609</v>
      </c>
      <c r="B6" s="1496" t="s">
        <v>610</v>
      </c>
      <c r="C6" s="1497"/>
      <c r="D6" s="1464" t="s">
        <v>227</v>
      </c>
      <c r="E6" s="1496" t="s">
        <v>149</v>
      </c>
      <c r="F6" s="1497"/>
      <c r="G6" s="1497"/>
      <c r="H6" s="1497"/>
      <c r="I6" s="1497"/>
      <c r="J6" s="1497"/>
      <c r="K6" s="1497"/>
      <c r="L6" s="1497"/>
      <c r="M6" s="1497"/>
      <c r="N6" s="1497"/>
      <c r="O6" s="1497"/>
      <c r="P6" s="1497"/>
      <c r="Q6" s="1497"/>
      <c r="R6" s="1497"/>
      <c r="S6" s="1498"/>
      <c r="T6" s="1499" t="s">
        <v>613</v>
      </c>
      <c r="U6" s="1499"/>
      <c r="V6" s="1499"/>
      <c r="W6" s="1499"/>
      <c r="X6" s="1499"/>
      <c r="Y6" s="1499"/>
      <c r="Z6" s="1499"/>
      <c r="AA6" s="1499"/>
      <c r="AB6" s="1499"/>
      <c r="AC6" s="1499"/>
      <c r="AD6" s="1491" t="s">
        <v>150</v>
      </c>
      <c r="AE6" s="1492" t="s">
        <v>606</v>
      </c>
      <c r="AF6" s="129"/>
      <c r="AG6" s="129"/>
      <c r="AH6" s="129"/>
    </row>
    <row r="7" spans="1:31" ht="40.5" customHeight="1">
      <c r="A7" s="1464" t="s">
        <v>228</v>
      </c>
      <c r="B7" s="1467" t="s">
        <v>151</v>
      </c>
      <c r="C7" s="1468"/>
      <c r="D7" s="1493"/>
      <c r="E7" s="1489" t="s">
        <v>152</v>
      </c>
      <c r="F7" s="1490"/>
      <c r="G7" s="1464" t="s">
        <v>619</v>
      </c>
      <c r="H7" s="1489" t="s">
        <v>153</v>
      </c>
      <c r="I7" s="1490"/>
      <c r="J7" s="1489" t="s">
        <v>154</v>
      </c>
      <c r="K7" s="1490"/>
      <c r="L7" s="1467" t="s">
        <v>622</v>
      </c>
      <c r="M7" s="1468"/>
      <c r="N7" s="1489" t="s">
        <v>229</v>
      </c>
      <c r="O7" s="1490"/>
      <c r="P7" s="1467" t="s">
        <v>622</v>
      </c>
      <c r="Q7" s="1468"/>
      <c r="R7" s="1492" t="s">
        <v>155</v>
      </c>
      <c r="S7" s="1492"/>
      <c r="T7" s="1464" t="s">
        <v>156</v>
      </c>
      <c r="U7" s="1464" t="s">
        <v>157</v>
      </c>
      <c r="V7" s="1464" t="s">
        <v>628</v>
      </c>
      <c r="W7" s="1464" t="s">
        <v>158</v>
      </c>
      <c r="X7" s="1464" t="s">
        <v>159</v>
      </c>
      <c r="Y7" s="1467" t="s">
        <v>160</v>
      </c>
      <c r="Z7" s="1468"/>
      <c r="AA7" s="1471" t="s">
        <v>632</v>
      </c>
      <c r="AB7" s="1472"/>
      <c r="AC7" s="1473"/>
      <c r="AD7" s="1491"/>
      <c r="AE7" s="1492"/>
    </row>
    <row r="8" spans="1:31" ht="31.5" customHeight="1">
      <c r="A8" s="1493"/>
      <c r="B8" s="1469"/>
      <c r="C8" s="1470"/>
      <c r="D8" s="1493"/>
      <c r="E8" s="1487" t="s">
        <v>161</v>
      </c>
      <c r="F8" s="1488"/>
      <c r="G8" s="1493"/>
      <c r="H8" s="1489" t="s">
        <v>162</v>
      </c>
      <c r="I8" s="1490"/>
      <c r="J8" s="1489" t="s">
        <v>163</v>
      </c>
      <c r="K8" s="1490"/>
      <c r="L8" s="1469"/>
      <c r="M8" s="1470"/>
      <c r="N8" s="1489" t="s">
        <v>636</v>
      </c>
      <c r="O8" s="1490"/>
      <c r="P8" s="1469"/>
      <c r="Q8" s="1470"/>
      <c r="R8" s="1492"/>
      <c r="S8" s="1492"/>
      <c r="T8" s="1465"/>
      <c r="U8" s="1465"/>
      <c r="V8" s="1465"/>
      <c r="W8" s="1465"/>
      <c r="X8" s="1465"/>
      <c r="Y8" s="1469"/>
      <c r="Z8" s="1470"/>
      <c r="AA8" s="1474"/>
      <c r="AB8" s="1475"/>
      <c r="AC8" s="1476"/>
      <c r="AD8" s="1491"/>
      <c r="AE8" s="1492"/>
    </row>
    <row r="9" spans="1:31" ht="12.75">
      <c r="A9" s="1494"/>
      <c r="B9" s="539" t="s">
        <v>637</v>
      </c>
      <c r="C9" s="538" t="s">
        <v>471</v>
      </c>
      <c r="D9" s="1494"/>
      <c r="E9" s="538" t="s">
        <v>638</v>
      </c>
      <c r="F9" s="540" t="s">
        <v>471</v>
      </c>
      <c r="G9" s="1494"/>
      <c r="H9" s="538" t="s">
        <v>638</v>
      </c>
      <c r="I9" s="540" t="s">
        <v>471</v>
      </c>
      <c r="J9" s="538" t="s">
        <v>638</v>
      </c>
      <c r="K9" s="540" t="s">
        <v>471</v>
      </c>
      <c r="L9" s="538" t="s">
        <v>638</v>
      </c>
      <c r="M9" s="540" t="s">
        <v>471</v>
      </c>
      <c r="N9" s="538" t="s">
        <v>638</v>
      </c>
      <c r="O9" s="540" t="s">
        <v>471</v>
      </c>
      <c r="P9" s="538" t="s">
        <v>638</v>
      </c>
      <c r="Q9" s="540" t="s">
        <v>471</v>
      </c>
      <c r="R9" s="360" t="s">
        <v>638</v>
      </c>
      <c r="S9" s="363" t="s">
        <v>471</v>
      </c>
      <c r="T9" s="1466"/>
      <c r="U9" s="1466"/>
      <c r="V9" s="1466"/>
      <c r="W9" s="1466"/>
      <c r="X9" s="1466"/>
      <c r="Y9" s="360" t="s">
        <v>639</v>
      </c>
      <c r="Z9" s="363" t="s">
        <v>640</v>
      </c>
      <c r="AA9" s="538" t="s">
        <v>641</v>
      </c>
      <c r="AB9" s="538" t="s">
        <v>642</v>
      </c>
      <c r="AC9" s="538" t="s">
        <v>643</v>
      </c>
      <c r="AD9" s="1491"/>
      <c r="AE9" s="1492"/>
    </row>
    <row r="10" spans="1:31" ht="18.75" customHeight="1">
      <c r="A10" s="248" t="s">
        <v>644</v>
      </c>
      <c r="B10" s="510"/>
      <c r="C10" s="423"/>
      <c r="D10" s="423"/>
      <c r="E10" s="541"/>
      <c r="F10" s="541"/>
      <c r="G10" s="541"/>
      <c r="H10" s="541"/>
      <c r="I10" s="541"/>
      <c r="J10" s="542"/>
      <c r="K10" s="542"/>
      <c r="L10" s="541"/>
      <c r="M10" s="541"/>
      <c r="N10" s="541"/>
      <c r="O10" s="541"/>
      <c r="P10" s="541"/>
      <c r="Q10" s="541"/>
      <c r="R10" s="541"/>
      <c r="S10" s="541"/>
      <c r="T10" s="121"/>
      <c r="U10" s="543"/>
      <c r="V10" s="121"/>
      <c r="W10" s="121"/>
      <c r="X10" s="543"/>
      <c r="Y10" s="121"/>
      <c r="Z10" s="121"/>
      <c r="AA10" s="121"/>
      <c r="AB10" s="121"/>
      <c r="AC10" s="119"/>
      <c r="AD10" s="129"/>
      <c r="AE10" s="129"/>
    </row>
    <row r="11" spans="1:31" s="374" customFormat="1" ht="12.75">
      <c r="A11" s="378">
        <v>2008</v>
      </c>
      <c r="B11" s="524"/>
      <c r="C11" s="426"/>
      <c r="D11" s="426"/>
      <c r="E11" s="544"/>
      <c r="F11" s="544"/>
      <c r="G11" s="544"/>
      <c r="H11" s="544"/>
      <c r="I11" s="544"/>
      <c r="J11" s="545"/>
      <c r="K11" s="545"/>
      <c r="L11" s="544"/>
      <c r="M11" s="544"/>
      <c r="N11" s="544"/>
      <c r="O11" s="544"/>
      <c r="P11" s="544"/>
      <c r="Q11" s="544"/>
      <c r="R11" s="544"/>
      <c r="S11" s="544"/>
      <c r="T11" s="45"/>
      <c r="U11" s="546"/>
      <c r="V11" s="45"/>
      <c r="W11" s="45"/>
      <c r="X11" s="546"/>
      <c r="Y11" s="45"/>
      <c r="Z11" s="45"/>
      <c r="AA11" s="45"/>
      <c r="AB11" s="45"/>
      <c r="AC11" s="399"/>
      <c r="AD11" s="319"/>
      <c r="AE11" s="408"/>
    </row>
    <row r="12" spans="1:41" s="559" customFormat="1" ht="108" customHeight="1">
      <c r="A12" s="547" t="s">
        <v>171</v>
      </c>
      <c r="B12" s="386" t="s">
        <v>645</v>
      </c>
      <c r="C12" s="548"/>
      <c r="D12" s="548" t="s">
        <v>54</v>
      </c>
      <c r="E12" s="549">
        <v>39480</v>
      </c>
      <c r="F12" s="550"/>
      <c r="G12" s="551" t="s">
        <v>230</v>
      </c>
      <c r="H12" s="549">
        <v>39539</v>
      </c>
      <c r="I12" s="550"/>
      <c r="J12" s="549">
        <v>39569</v>
      </c>
      <c r="K12" s="550"/>
      <c r="L12" s="551" t="s">
        <v>231</v>
      </c>
      <c r="M12" s="550"/>
      <c r="N12" s="549">
        <v>39569</v>
      </c>
      <c r="O12" s="550"/>
      <c r="P12" s="549">
        <v>39600</v>
      </c>
      <c r="Q12" s="550"/>
      <c r="R12" s="549">
        <v>39600</v>
      </c>
      <c r="S12" s="552"/>
      <c r="T12" s="553">
        <v>3622500</v>
      </c>
      <c r="U12" s="553">
        <f>T12/11</f>
        <v>329318.1818181818</v>
      </c>
      <c r="V12" s="554"/>
      <c r="W12" s="554"/>
      <c r="X12" s="555"/>
      <c r="Y12" s="554"/>
      <c r="Z12" s="554"/>
      <c r="AA12" s="553">
        <f>T12/1.15</f>
        <v>3150000.0000000005</v>
      </c>
      <c r="AB12" s="553">
        <f>T12-AA12</f>
        <v>472499.99999999953</v>
      </c>
      <c r="AC12" s="553">
        <f>AA12+AB12</f>
        <v>3622500</v>
      </c>
      <c r="AD12" s="556">
        <v>1.2</v>
      </c>
      <c r="AE12" s="857" t="s">
        <v>172</v>
      </c>
      <c r="AF12" s="557"/>
      <c r="AG12" s="558"/>
      <c r="AH12" s="558"/>
      <c r="AI12" s="558"/>
      <c r="AJ12" s="558"/>
      <c r="AK12" s="558"/>
      <c r="AL12" s="558"/>
      <c r="AM12" s="558"/>
      <c r="AN12" s="558"/>
      <c r="AO12" s="558"/>
    </row>
    <row r="13" spans="1:41" s="247" customFormat="1" ht="30.75" customHeight="1">
      <c r="A13" s="384" t="s">
        <v>663</v>
      </c>
      <c r="B13" s="387"/>
      <c r="C13" s="473"/>
      <c r="D13" s="473"/>
      <c r="E13" s="473"/>
      <c r="F13" s="473"/>
      <c r="G13" s="473"/>
      <c r="H13" s="473"/>
      <c r="I13" s="473"/>
      <c r="J13" s="473"/>
      <c r="K13" s="473"/>
      <c r="L13" s="473"/>
      <c r="M13" s="473"/>
      <c r="N13" s="473"/>
      <c r="O13" s="473"/>
      <c r="P13" s="473"/>
      <c r="Q13" s="473"/>
      <c r="R13" s="473"/>
      <c r="S13" s="473"/>
      <c r="T13" s="560">
        <f>SUM(T12)</f>
        <v>3622500</v>
      </c>
      <c r="U13" s="560">
        <f aca="true" t="shared" si="0" ref="U13:Z13">SUM(U12)</f>
        <v>329318.1818181818</v>
      </c>
      <c r="V13" s="560"/>
      <c r="W13" s="560">
        <f t="shared" si="0"/>
        <v>0</v>
      </c>
      <c r="X13" s="560">
        <f t="shared" si="0"/>
        <v>0</v>
      </c>
      <c r="Y13" s="560">
        <f t="shared" si="0"/>
        <v>0</v>
      </c>
      <c r="Z13" s="560">
        <f t="shared" si="0"/>
        <v>0</v>
      </c>
      <c r="AA13" s="560">
        <f>SUM(AA12)</f>
        <v>3150000.0000000005</v>
      </c>
      <c r="AB13" s="560">
        <f>SUM(AB12)</f>
        <v>472499.99999999953</v>
      </c>
      <c r="AC13" s="560">
        <f>SUM(AC12)</f>
        <v>3622500</v>
      </c>
      <c r="AD13" s="560"/>
      <c r="AE13" s="561"/>
      <c r="AF13" s="243"/>
      <c r="AG13" s="243"/>
      <c r="AH13" s="243"/>
      <c r="AI13" s="243"/>
      <c r="AJ13" s="243"/>
      <c r="AK13" s="243"/>
      <c r="AL13" s="243"/>
      <c r="AM13" s="243"/>
      <c r="AN13" s="243"/>
      <c r="AO13" s="243"/>
    </row>
    <row r="14" spans="1:41" s="470" customFormat="1" ht="21" customHeight="1">
      <c r="A14" s="248" t="s">
        <v>665</v>
      </c>
      <c r="B14" s="562"/>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3"/>
      <c r="AF14" s="564"/>
      <c r="AG14" s="564"/>
      <c r="AH14" s="564"/>
      <c r="AI14" s="564"/>
      <c r="AJ14" s="564"/>
      <c r="AK14" s="564"/>
      <c r="AL14" s="564"/>
      <c r="AM14" s="564"/>
      <c r="AN14" s="564"/>
      <c r="AO14" s="564"/>
    </row>
    <row r="15" spans="1:41" s="470" customFormat="1" ht="20.25" customHeight="1">
      <c r="A15" s="248">
        <v>2008</v>
      </c>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3"/>
      <c r="AF15" s="564"/>
      <c r="AG15" s="564"/>
      <c r="AH15" s="564"/>
      <c r="AI15" s="564"/>
      <c r="AJ15" s="564"/>
      <c r="AK15" s="564"/>
      <c r="AL15" s="564"/>
      <c r="AM15" s="564"/>
      <c r="AN15" s="564"/>
      <c r="AO15" s="564"/>
    </row>
    <row r="16" spans="1:41" s="460" customFormat="1" ht="71.45" customHeight="1">
      <c r="A16" s="858" t="s">
        <v>232</v>
      </c>
      <c r="B16" s="565" t="s">
        <v>695</v>
      </c>
      <c r="C16" s="367"/>
      <c r="D16" s="549" t="s">
        <v>54</v>
      </c>
      <c r="E16" s="566"/>
      <c r="F16" s="566"/>
      <c r="G16" s="566"/>
      <c r="H16" s="566"/>
      <c r="I16" s="567"/>
      <c r="J16" s="567"/>
      <c r="K16" s="567"/>
      <c r="L16" s="567"/>
      <c r="M16" s="567"/>
      <c r="N16" s="567"/>
      <c r="O16" s="567"/>
      <c r="P16" s="568">
        <v>39508</v>
      </c>
      <c r="Q16" s="382"/>
      <c r="R16" s="568">
        <v>39527</v>
      </c>
      <c r="S16" s="568"/>
      <c r="T16" s="372">
        <v>287500</v>
      </c>
      <c r="U16" s="372">
        <f aca="true" t="shared" si="1" ref="U16:U29">T16/11</f>
        <v>26136.363636363636</v>
      </c>
      <c r="V16" s="569"/>
      <c r="W16" s="372"/>
      <c r="X16" s="372"/>
      <c r="Y16" s="570"/>
      <c r="Z16" s="570"/>
      <c r="AA16" s="373">
        <f>T16/1.15</f>
        <v>250000.00000000003</v>
      </c>
      <c r="AB16" s="373">
        <f>T16-AA16</f>
        <v>37499.99999999997</v>
      </c>
      <c r="AC16" s="373">
        <f>AA16+AB16</f>
        <v>287500</v>
      </c>
      <c r="AD16" s="367" t="s">
        <v>233</v>
      </c>
      <c r="AE16" s="442" t="s">
        <v>234</v>
      </c>
      <c r="AF16" s="571"/>
      <c r="AG16" s="571"/>
      <c r="AH16" s="571"/>
      <c r="AI16" s="571"/>
      <c r="AJ16" s="571"/>
      <c r="AK16" s="571"/>
      <c r="AL16" s="571"/>
      <c r="AM16" s="571"/>
      <c r="AN16" s="571"/>
      <c r="AO16" s="571"/>
    </row>
    <row r="17" spans="1:41" s="460" customFormat="1" ht="74.45" customHeight="1">
      <c r="A17" s="858" t="s">
        <v>235</v>
      </c>
      <c r="B17" s="565" t="s">
        <v>695</v>
      </c>
      <c r="C17" s="367"/>
      <c r="D17" s="572" t="s">
        <v>54</v>
      </c>
      <c r="E17" s="1477"/>
      <c r="F17" s="1478"/>
      <c r="G17" s="1478"/>
      <c r="H17" s="1478"/>
      <c r="I17" s="1478"/>
      <c r="J17" s="1478"/>
      <c r="K17" s="1478"/>
      <c r="L17" s="1478"/>
      <c r="M17" s="1478"/>
      <c r="N17" s="1478"/>
      <c r="O17" s="1478"/>
      <c r="P17" s="568">
        <v>39508</v>
      </c>
      <c r="Q17" s="382"/>
      <c r="R17" s="568">
        <v>39527</v>
      </c>
      <c r="S17" s="568"/>
      <c r="T17" s="372">
        <v>172500</v>
      </c>
      <c r="U17" s="372">
        <f t="shared" si="1"/>
        <v>15681.818181818182</v>
      </c>
      <c r="V17" s="569"/>
      <c r="W17" s="372"/>
      <c r="X17" s="372"/>
      <c r="Y17" s="570"/>
      <c r="Z17" s="570"/>
      <c r="AA17" s="373">
        <f>T17/1.15</f>
        <v>150000</v>
      </c>
      <c r="AB17" s="373">
        <f aca="true" t="shared" si="2" ref="AB17:AB30">T17-AA17</f>
        <v>22500</v>
      </c>
      <c r="AC17" s="373">
        <f aca="true" t="shared" si="3" ref="AC17:AC29">AA17+AB17</f>
        <v>172500</v>
      </c>
      <c r="AD17" s="367" t="s">
        <v>233</v>
      </c>
      <c r="AE17" s="1355" t="s">
        <v>234</v>
      </c>
      <c r="AF17" s="571"/>
      <c r="AG17" s="571"/>
      <c r="AH17" s="571"/>
      <c r="AI17" s="571"/>
      <c r="AJ17" s="571"/>
      <c r="AK17" s="571"/>
      <c r="AL17" s="571"/>
      <c r="AM17" s="571"/>
      <c r="AN17" s="571"/>
      <c r="AO17" s="571"/>
    </row>
    <row r="18" spans="1:41" s="460" customFormat="1" ht="78" customHeight="1">
      <c r="A18" s="858" t="s">
        <v>236</v>
      </c>
      <c r="B18" s="565" t="s">
        <v>695</v>
      </c>
      <c r="C18" s="367"/>
      <c r="D18" s="572" t="s">
        <v>54</v>
      </c>
      <c r="E18" s="1477"/>
      <c r="F18" s="1478"/>
      <c r="G18" s="1478"/>
      <c r="H18" s="1478"/>
      <c r="I18" s="1478"/>
      <c r="J18" s="1478"/>
      <c r="K18" s="1478"/>
      <c r="L18" s="1478"/>
      <c r="M18" s="1478"/>
      <c r="N18" s="1478"/>
      <c r="O18" s="1478"/>
      <c r="P18" s="568">
        <v>39508</v>
      </c>
      <c r="Q18" s="382"/>
      <c r="R18" s="568">
        <v>39527</v>
      </c>
      <c r="S18" s="568"/>
      <c r="T18" s="372">
        <v>172500</v>
      </c>
      <c r="U18" s="372">
        <f t="shared" si="1"/>
        <v>15681.818181818182</v>
      </c>
      <c r="V18" s="569"/>
      <c r="W18" s="372"/>
      <c r="X18" s="372"/>
      <c r="Y18" s="570"/>
      <c r="Z18" s="570"/>
      <c r="AA18" s="373">
        <v>150000</v>
      </c>
      <c r="AB18" s="373">
        <f t="shared" si="2"/>
        <v>22500</v>
      </c>
      <c r="AC18" s="373">
        <f t="shared" si="3"/>
        <v>172500</v>
      </c>
      <c r="AD18" s="367" t="s">
        <v>233</v>
      </c>
      <c r="AE18" s="1376"/>
      <c r="AF18" s="571"/>
      <c r="AG18" s="571"/>
      <c r="AH18" s="571"/>
      <c r="AI18" s="571"/>
      <c r="AJ18" s="571"/>
      <c r="AK18" s="571"/>
      <c r="AL18" s="571"/>
      <c r="AM18" s="571"/>
      <c r="AN18" s="571"/>
      <c r="AO18" s="571"/>
    </row>
    <row r="19" spans="1:41" s="460" customFormat="1" ht="78" customHeight="1">
      <c r="A19" s="858" t="s">
        <v>267</v>
      </c>
      <c r="B19" s="565" t="s">
        <v>695</v>
      </c>
      <c r="C19" s="367"/>
      <c r="D19" s="572" t="s">
        <v>54</v>
      </c>
      <c r="E19" s="1477"/>
      <c r="F19" s="1478"/>
      <c r="G19" s="1478"/>
      <c r="H19" s="1478"/>
      <c r="I19" s="1478"/>
      <c r="J19" s="1478"/>
      <c r="K19" s="1478"/>
      <c r="L19" s="1478"/>
      <c r="M19" s="1478"/>
      <c r="N19" s="1478"/>
      <c r="O19" s="1478"/>
      <c r="P19" s="568">
        <v>39508</v>
      </c>
      <c r="Q19" s="382"/>
      <c r="R19" s="568">
        <v>39527</v>
      </c>
      <c r="S19" s="568"/>
      <c r="T19" s="372">
        <v>143750</v>
      </c>
      <c r="U19" s="372">
        <f t="shared" si="1"/>
        <v>13068.181818181818</v>
      </c>
      <c r="V19" s="569"/>
      <c r="W19" s="372"/>
      <c r="X19" s="372"/>
      <c r="Y19" s="570"/>
      <c r="Z19" s="570"/>
      <c r="AA19" s="373">
        <f aca="true" t="shared" si="4" ref="AA19:AA29">T19/1.15</f>
        <v>125000.00000000001</v>
      </c>
      <c r="AB19" s="373">
        <f t="shared" si="2"/>
        <v>18749.999999999985</v>
      </c>
      <c r="AC19" s="373">
        <f t="shared" si="3"/>
        <v>143750</v>
      </c>
      <c r="AD19" s="367" t="s">
        <v>233</v>
      </c>
      <c r="AE19" s="1376"/>
      <c r="AF19" s="571"/>
      <c r="AG19" s="571"/>
      <c r="AH19" s="571"/>
      <c r="AI19" s="571"/>
      <c r="AJ19" s="571"/>
      <c r="AK19" s="571"/>
      <c r="AL19" s="571"/>
      <c r="AM19" s="571"/>
      <c r="AN19" s="571"/>
      <c r="AO19" s="571"/>
    </row>
    <row r="20" spans="1:41" s="460" customFormat="1" ht="64.15" customHeight="1">
      <c r="A20" s="858" t="s">
        <v>268</v>
      </c>
      <c r="B20" s="565" t="s">
        <v>695</v>
      </c>
      <c r="C20" s="367"/>
      <c r="D20" s="572" t="s">
        <v>54</v>
      </c>
      <c r="E20" s="1477"/>
      <c r="F20" s="1478"/>
      <c r="G20" s="1478"/>
      <c r="H20" s="1478"/>
      <c r="I20" s="1478"/>
      <c r="J20" s="1478"/>
      <c r="K20" s="1478"/>
      <c r="L20" s="1478"/>
      <c r="M20" s="1478"/>
      <c r="N20" s="1478"/>
      <c r="O20" s="1478"/>
      <c r="P20" s="568">
        <v>39508</v>
      </c>
      <c r="Q20" s="382"/>
      <c r="R20" s="568">
        <v>39527</v>
      </c>
      <c r="S20" s="568"/>
      <c r="T20" s="372">
        <v>207000</v>
      </c>
      <c r="U20" s="372">
        <f t="shared" si="1"/>
        <v>18818.18181818182</v>
      </c>
      <c r="V20" s="569"/>
      <c r="W20" s="372"/>
      <c r="X20" s="372"/>
      <c r="Y20" s="570"/>
      <c r="Z20" s="570"/>
      <c r="AA20" s="373">
        <f t="shared" si="4"/>
        <v>180000</v>
      </c>
      <c r="AB20" s="373">
        <f t="shared" si="2"/>
        <v>27000</v>
      </c>
      <c r="AC20" s="373">
        <f t="shared" si="3"/>
        <v>207000</v>
      </c>
      <c r="AD20" s="367" t="s">
        <v>233</v>
      </c>
      <c r="AE20" s="1356"/>
      <c r="AF20" s="571"/>
      <c r="AG20" s="571"/>
      <c r="AH20" s="571"/>
      <c r="AI20" s="571"/>
      <c r="AJ20" s="571"/>
      <c r="AK20" s="571"/>
      <c r="AL20" s="571"/>
      <c r="AM20" s="571"/>
      <c r="AN20" s="571"/>
      <c r="AO20" s="571"/>
    </row>
    <row r="21" spans="1:41" s="460" customFormat="1" ht="80.45" customHeight="1">
      <c r="A21" s="859" t="s">
        <v>269</v>
      </c>
      <c r="B21" s="565" t="s">
        <v>693</v>
      </c>
      <c r="C21" s="367"/>
      <c r="D21" s="573" t="s">
        <v>501</v>
      </c>
      <c r="E21" s="1477"/>
      <c r="F21" s="1478"/>
      <c r="G21" s="1478"/>
      <c r="H21" s="1478"/>
      <c r="I21" s="1478"/>
      <c r="J21" s="1478"/>
      <c r="K21" s="1478"/>
      <c r="L21" s="1478"/>
      <c r="M21" s="1478"/>
      <c r="N21" s="1478"/>
      <c r="O21" s="1478"/>
      <c r="P21" s="1481"/>
      <c r="Q21" s="1482"/>
      <c r="R21" s="568">
        <v>39527</v>
      </c>
      <c r="S21" s="568"/>
      <c r="T21" s="372">
        <v>331200</v>
      </c>
      <c r="U21" s="372">
        <f t="shared" si="1"/>
        <v>30109.090909090908</v>
      </c>
      <c r="V21" s="569"/>
      <c r="W21" s="372"/>
      <c r="X21" s="372"/>
      <c r="Y21" s="570"/>
      <c r="Z21" s="570"/>
      <c r="AA21" s="373">
        <v>0</v>
      </c>
      <c r="AB21" s="373">
        <f t="shared" si="2"/>
        <v>331200</v>
      </c>
      <c r="AC21" s="373">
        <f t="shared" si="3"/>
        <v>331200</v>
      </c>
      <c r="AD21" s="367">
        <v>3.7</v>
      </c>
      <c r="AE21" s="1032" t="s">
        <v>270</v>
      </c>
      <c r="AF21" s="571"/>
      <c r="AG21" s="571"/>
      <c r="AH21" s="571"/>
      <c r="AI21" s="571"/>
      <c r="AJ21" s="571"/>
      <c r="AK21" s="571"/>
      <c r="AL21" s="571"/>
      <c r="AM21" s="571"/>
      <c r="AN21" s="571"/>
      <c r="AO21" s="571"/>
    </row>
    <row r="22" spans="1:41" s="460" customFormat="1" ht="97.9" customHeight="1">
      <c r="A22" s="859" t="s">
        <v>271</v>
      </c>
      <c r="B22" s="565" t="s">
        <v>693</v>
      </c>
      <c r="C22" s="367"/>
      <c r="D22" s="573" t="s">
        <v>501</v>
      </c>
      <c r="E22" s="1477"/>
      <c r="F22" s="1478"/>
      <c r="G22" s="1478"/>
      <c r="H22" s="1478"/>
      <c r="I22" s="1478"/>
      <c r="J22" s="1478"/>
      <c r="K22" s="1478"/>
      <c r="L22" s="1478"/>
      <c r="M22" s="1478"/>
      <c r="N22" s="1478"/>
      <c r="O22" s="1478"/>
      <c r="P22" s="1483"/>
      <c r="Q22" s="1484"/>
      <c r="R22" s="568">
        <v>39527</v>
      </c>
      <c r="S22" s="568"/>
      <c r="T22" s="372">
        <v>248400</v>
      </c>
      <c r="U22" s="372">
        <f t="shared" si="1"/>
        <v>22581.81818181818</v>
      </c>
      <c r="V22" s="569"/>
      <c r="W22" s="372"/>
      <c r="X22" s="372"/>
      <c r="Y22" s="570"/>
      <c r="Z22" s="570"/>
      <c r="AA22" s="373">
        <v>0</v>
      </c>
      <c r="AB22" s="373">
        <f t="shared" si="2"/>
        <v>248400</v>
      </c>
      <c r="AC22" s="373">
        <f t="shared" si="3"/>
        <v>248400</v>
      </c>
      <c r="AD22" s="367">
        <v>3.7</v>
      </c>
      <c r="AE22" s="1032"/>
      <c r="AF22" s="571"/>
      <c r="AG22" s="571"/>
      <c r="AH22" s="571"/>
      <c r="AI22" s="571"/>
      <c r="AJ22" s="571"/>
      <c r="AK22" s="571"/>
      <c r="AL22" s="571"/>
      <c r="AM22" s="571"/>
      <c r="AN22" s="571"/>
      <c r="AO22" s="571"/>
    </row>
    <row r="23" spans="1:41" s="460" customFormat="1" ht="85.15" customHeight="1">
      <c r="A23" s="859" t="s">
        <v>272</v>
      </c>
      <c r="B23" s="565" t="s">
        <v>693</v>
      </c>
      <c r="C23" s="367"/>
      <c r="D23" s="573" t="s">
        <v>501</v>
      </c>
      <c r="E23" s="1477"/>
      <c r="F23" s="1478"/>
      <c r="G23" s="1478"/>
      <c r="H23" s="1478"/>
      <c r="I23" s="1478"/>
      <c r="J23" s="1478"/>
      <c r="K23" s="1478"/>
      <c r="L23" s="1478"/>
      <c r="M23" s="1478"/>
      <c r="N23" s="1478"/>
      <c r="O23" s="1478"/>
      <c r="P23" s="1483"/>
      <c r="Q23" s="1484"/>
      <c r="R23" s="568">
        <v>39527</v>
      </c>
      <c r="S23" s="568"/>
      <c r="T23" s="372">
        <v>207000</v>
      </c>
      <c r="U23" s="372">
        <f t="shared" si="1"/>
        <v>18818.18181818182</v>
      </c>
      <c r="V23" s="569"/>
      <c r="W23" s="372"/>
      <c r="X23" s="372"/>
      <c r="Y23" s="570"/>
      <c r="Z23" s="570"/>
      <c r="AA23" s="373">
        <v>0</v>
      </c>
      <c r="AB23" s="373">
        <f t="shared" si="2"/>
        <v>207000</v>
      </c>
      <c r="AC23" s="373">
        <f t="shared" si="3"/>
        <v>207000</v>
      </c>
      <c r="AD23" s="367">
        <v>3.7</v>
      </c>
      <c r="AE23" s="1032"/>
      <c r="AF23" s="571"/>
      <c r="AG23" s="571"/>
      <c r="AH23" s="571"/>
      <c r="AI23" s="571"/>
      <c r="AJ23" s="571"/>
      <c r="AK23" s="571"/>
      <c r="AL23" s="571"/>
      <c r="AM23" s="571"/>
      <c r="AN23" s="571"/>
      <c r="AO23" s="571"/>
    </row>
    <row r="24" spans="1:41" s="460" customFormat="1" ht="64.15" customHeight="1">
      <c r="A24" s="859" t="s">
        <v>273</v>
      </c>
      <c r="B24" s="565" t="s">
        <v>693</v>
      </c>
      <c r="C24" s="367"/>
      <c r="D24" s="573" t="s">
        <v>501</v>
      </c>
      <c r="E24" s="1477"/>
      <c r="F24" s="1478"/>
      <c r="G24" s="1478"/>
      <c r="H24" s="1478"/>
      <c r="I24" s="1478"/>
      <c r="J24" s="1478"/>
      <c r="K24" s="1478"/>
      <c r="L24" s="1478"/>
      <c r="M24" s="1478"/>
      <c r="N24" s="1478"/>
      <c r="O24" s="1478"/>
      <c r="P24" s="1483"/>
      <c r="Q24" s="1484"/>
      <c r="R24" s="568">
        <v>39527</v>
      </c>
      <c r="S24" s="568"/>
      <c r="T24" s="372">
        <v>115000</v>
      </c>
      <c r="U24" s="372">
        <f t="shared" si="1"/>
        <v>10454.545454545454</v>
      </c>
      <c r="V24" s="569"/>
      <c r="W24" s="372"/>
      <c r="X24" s="372"/>
      <c r="Y24" s="570"/>
      <c r="Z24" s="570"/>
      <c r="AA24" s="373">
        <v>0</v>
      </c>
      <c r="AB24" s="373">
        <f t="shared" si="2"/>
        <v>115000</v>
      </c>
      <c r="AC24" s="373">
        <f t="shared" si="3"/>
        <v>115000</v>
      </c>
      <c r="AD24" s="367">
        <v>3.7</v>
      </c>
      <c r="AE24" s="1032"/>
      <c r="AF24" s="571"/>
      <c r="AG24" s="571"/>
      <c r="AH24" s="571"/>
      <c r="AI24" s="571"/>
      <c r="AJ24" s="571"/>
      <c r="AK24" s="571"/>
      <c r="AL24" s="571"/>
      <c r="AM24" s="571"/>
      <c r="AN24" s="571"/>
      <c r="AO24" s="571"/>
    </row>
    <row r="25" spans="1:41" s="460" customFormat="1" ht="64.15" customHeight="1">
      <c r="A25" s="859" t="s">
        <v>274</v>
      </c>
      <c r="B25" s="565" t="s">
        <v>693</v>
      </c>
      <c r="C25" s="367"/>
      <c r="D25" s="573" t="s">
        <v>501</v>
      </c>
      <c r="E25" s="1477"/>
      <c r="F25" s="1478"/>
      <c r="G25" s="1478"/>
      <c r="H25" s="1478"/>
      <c r="I25" s="1478"/>
      <c r="J25" s="1478"/>
      <c r="K25" s="1478"/>
      <c r="L25" s="1478"/>
      <c r="M25" s="1478"/>
      <c r="N25" s="1478"/>
      <c r="O25" s="1478"/>
      <c r="P25" s="1485"/>
      <c r="Q25" s="1486"/>
      <c r="R25" s="568">
        <v>39527</v>
      </c>
      <c r="S25" s="568"/>
      <c r="T25" s="372">
        <v>138000</v>
      </c>
      <c r="U25" s="372">
        <f t="shared" si="1"/>
        <v>12545.454545454546</v>
      </c>
      <c r="V25" s="569"/>
      <c r="W25" s="372"/>
      <c r="X25" s="372"/>
      <c r="Y25" s="570"/>
      <c r="Z25" s="570"/>
      <c r="AA25" s="373">
        <v>0</v>
      </c>
      <c r="AB25" s="373">
        <f t="shared" si="2"/>
        <v>138000</v>
      </c>
      <c r="AC25" s="373">
        <f t="shared" si="3"/>
        <v>138000</v>
      </c>
      <c r="AD25" s="367">
        <v>3.7</v>
      </c>
      <c r="AE25" s="1032"/>
      <c r="AF25" s="571"/>
      <c r="AG25" s="571"/>
      <c r="AH25" s="571"/>
      <c r="AI25" s="571"/>
      <c r="AJ25" s="571"/>
      <c r="AK25" s="571"/>
      <c r="AL25" s="571"/>
      <c r="AM25" s="571"/>
      <c r="AN25" s="571"/>
      <c r="AO25" s="571"/>
    </row>
    <row r="26" spans="1:41" s="460" customFormat="1" ht="150.6" customHeight="1">
      <c r="A26" s="859" t="s">
        <v>275</v>
      </c>
      <c r="B26" s="565" t="s">
        <v>695</v>
      </c>
      <c r="C26" s="367"/>
      <c r="D26" s="572" t="s">
        <v>54</v>
      </c>
      <c r="E26" s="1477"/>
      <c r="F26" s="1478"/>
      <c r="G26" s="1478"/>
      <c r="H26" s="1478"/>
      <c r="I26" s="1478"/>
      <c r="J26" s="1478"/>
      <c r="K26" s="1478"/>
      <c r="L26" s="1478"/>
      <c r="M26" s="1478"/>
      <c r="N26" s="1478"/>
      <c r="O26" s="1478"/>
      <c r="P26" s="568">
        <v>39508</v>
      </c>
      <c r="Q26" s="382"/>
      <c r="R26" s="568">
        <v>39527</v>
      </c>
      <c r="S26" s="568"/>
      <c r="T26" s="372">
        <v>365700</v>
      </c>
      <c r="U26" s="372">
        <f t="shared" si="1"/>
        <v>33245.454545454544</v>
      </c>
      <c r="V26" s="569"/>
      <c r="W26" s="372"/>
      <c r="X26" s="372"/>
      <c r="Y26" s="570"/>
      <c r="Z26" s="570"/>
      <c r="AA26" s="373">
        <f t="shared" si="4"/>
        <v>318000</v>
      </c>
      <c r="AB26" s="373">
        <f t="shared" si="2"/>
        <v>47700</v>
      </c>
      <c r="AC26" s="373">
        <f t="shared" si="3"/>
        <v>365700</v>
      </c>
      <c r="AD26" s="367">
        <v>3.7</v>
      </c>
      <c r="AE26" s="1032"/>
      <c r="AF26" s="571"/>
      <c r="AG26" s="571"/>
      <c r="AH26" s="571"/>
      <c r="AI26" s="571"/>
      <c r="AJ26" s="571"/>
      <c r="AK26" s="571"/>
      <c r="AL26" s="571"/>
      <c r="AM26" s="571"/>
      <c r="AN26" s="571"/>
      <c r="AO26" s="571"/>
    </row>
    <row r="27" spans="1:41" s="460" customFormat="1" ht="64.15" customHeight="1">
      <c r="A27" s="859" t="s">
        <v>276</v>
      </c>
      <c r="B27" s="386" t="s">
        <v>277</v>
      </c>
      <c r="C27" s="367"/>
      <c r="D27" s="572" t="s">
        <v>54</v>
      </c>
      <c r="E27" s="1477"/>
      <c r="F27" s="1478"/>
      <c r="G27" s="1478"/>
      <c r="H27" s="1478"/>
      <c r="I27" s="1478"/>
      <c r="J27" s="1478"/>
      <c r="K27" s="1478"/>
      <c r="L27" s="1478"/>
      <c r="M27" s="1478"/>
      <c r="N27" s="1478"/>
      <c r="O27" s="1478"/>
      <c r="P27" s="568">
        <v>39508</v>
      </c>
      <c r="Q27" s="382"/>
      <c r="R27" s="568">
        <v>39527</v>
      </c>
      <c r="S27" s="568"/>
      <c r="T27" s="372">
        <v>317400</v>
      </c>
      <c r="U27" s="372">
        <f t="shared" si="1"/>
        <v>28854.545454545456</v>
      </c>
      <c r="V27" s="569"/>
      <c r="W27" s="372"/>
      <c r="X27" s="372"/>
      <c r="Y27" s="570"/>
      <c r="Z27" s="570"/>
      <c r="AA27" s="373">
        <f t="shared" si="4"/>
        <v>276000</v>
      </c>
      <c r="AB27" s="373">
        <f t="shared" si="2"/>
        <v>41400</v>
      </c>
      <c r="AC27" s="373">
        <f t="shared" si="3"/>
        <v>317400</v>
      </c>
      <c r="AD27" s="367">
        <v>3.7</v>
      </c>
      <c r="AE27" s="1355" t="s">
        <v>278</v>
      </c>
      <c r="AF27" s="571"/>
      <c r="AG27" s="571"/>
      <c r="AH27" s="571"/>
      <c r="AI27" s="571"/>
      <c r="AJ27" s="571"/>
      <c r="AK27" s="571"/>
      <c r="AL27" s="571"/>
      <c r="AM27" s="571"/>
      <c r="AN27" s="571"/>
      <c r="AO27" s="571"/>
    </row>
    <row r="28" spans="1:41" s="460" customFormat="1" ht="64.15" customHeight="1">
      <c r="A28" s="859" t="s">
        <v>279</v>
      </c>
      <c r="B28" s="386" t="s">
        <v>277</v>
      </c>
      <c r="C28" s="367"/>
      <c r="D28" s="572" t="s">
        <v>54</v>
      </c>
      <c r="E28" s="1477"/>
      <c r="F28" s="1478"/>
      <c r="G28" s="1478"/>
      <c r="H28" s="1478"/>
      <c r="I28" s="1478"/>
      <c r="J28" s="1478"/>
      <c r="K28" s="1478"/>
      <c r="L28" s="1478"/>
      <c r="M28" s="1478"/>
      <c r="N28" s="1478"/>
      <c r="O28" s="1478"/>
      <c r="P28" s="568">
        <v>39508</v>
      </c>
      <c r="Q28" s="382"/>
      <c r="R28" s="568">
        <v>39527</v>
      </c>
      <c r="S28" s="568"/>
      <c r="T28" s="372">
        <v>317400</v>
      </c>
      <c r="U28" s="372">
        <f t="shared" si="1"/>
        <v>28854.545454545456</v>
      </c>
      <c r="V28" s="569"/>
      <c r="W28" s="372"/>
      <c r="X28" s="372"/>
      <c r="Y28" s="570"/>
      <c r="Z28" s="570"/>
      <c r="AA28" s="373">
        <f t="shared" si="4"/>
        <v>276000</v>
      </c>
      <c r="AB28" s="373">
        <f t="shared" si="2"/>
        <v>41400</v>
      </c>
      <c r="AC28" s="373">
        <f t="shared" si="3"/>
        <v>317400</v>
      </c>
      <c r="AD28" s="367">
        <v>3.7</v>
      </c>
      <c r="AE28" s="1376"/>
      <c r="AF28" s="571"/>
      <c r="AG28" s="571"/>
      <c r="AH28" s="571"/>
      <c r="AI28" s="571"/>
      <c r="AJ28" s="571"/>
      <c r="AK28" s="571"/>
      <c r="AL28" s="571"/>
      <c r="AM28" s="571"/>
      <c r="AN28" s="571"/>
      <c r="AO28" s="571"/>
    </row>
    <row r="29" spans="1:41" s="460" customFormat="1" ht="64.15" customHeight="1">
      <c r="A29" s="859" t="s">
        <v>280</v>
      </c>
      <c r="B29" s="386" t="s">
        <v>277</v>
      </c>
      <c r="C29" s="367"/>
      <c r="D29" s="572" t="s">
        <v>54</v>
      </c>
      <c r="E29" s="1477"/>
      <c r="F29" s="1478"/>
      <c r="G29" s="1478"/>
      <c r="H29" s="1478"/>
      <c r="I29" s="1478"/>
      <c r="J29" s="1478"/>
      <c r="K29" s="1478"/>
      <c r="L29" s="1478"/>
      <c r="M29" s="1478"/>
      <c r="N29" s="1478"/>
      <c r="O29" s="1478"/>
      <c r="P29" s="568">
        <v>39508</v>
      </c>
      <c r="Q29" s="382"/>
      <c r="R29" s="568">
        <v>39527</v>
      </c>
      <c r="S29" s="568"/>
      <c r="T29" s="372">
        <v>317400</v>
      </c>
      <c r="U29" s="372">
        <f t="shared" si="1"/>
        <v>28854.545454545456</v>
      </c>
      <c r="V29" s="574"/>
      <c r="W29" s="575"/>
      <c r="X29" s="575"/>
      <c r="Y29" s="368"/>
      <c r="Z29" s="368"/>
      <c r="AA29" s="373">
        <f t="shared" si="4"/>
        <v>276000</v>
      </c>
      <c r="AB29" s="373">
        <f t="shared" si="2"/>
        <v>41400</v>
      </c>
      <c r="AC29" s="373">
        <f t="shared" si="3"/>
        <v>317400</v>
      </c>
      <c r="AD29" s="367">
        <v>3.7</v>
      </c>
      <c r="AE29" s="1376"/>
      <c r="AF29" s="571"/>
      <c r="AG29" s="571"/>
      <c r="AH29" s="571"/>
      <c r="AI29" s="571"/>
      <c r="AJ29" s="571"/>
      <c r="AK29" s="571"/>
      <c r="AL29" s="571"/>
      <c r="AM29" s="571"/>
      <c r="AN29" s="571"/>
      <c r="AO29" s="571"/>
    </row>
    <row r="30" spans="1:41" s="273" customFormat="1" ht="64.15" customHeight="1">
      <c r="A30" s="859" t="s">
        <v>281</v>
      </c>
      <c r="B30" s="386" t="s">
        <v>277</v>
      </c>
      <c r="C30" s="368"/>
      <c r="D30" s="572" t="s">
        <v>54</v>
      </c>
      <c r="E30" s="1479"/>
      <c r="F30" s="1480"/>
      <c r="G30" s="1480"/>
      <c r="H30" s="1480"/>
      <c r="I30" s="1480"/>
      <c r="J30" s="1480"/>
      <c r="K30" s="1480"/>
      <c r="L30" s="1480"/>
      <c r="M30" s="1480"/>
      <c r="N30" s="1480"/>
      <c r="O30" s="1480"/>
      <c r="P30" s="568">
        <v>39508</v>
      </c>
      <c r="Q30" s="382"/>
      <c r="R30" s="568">
        <v>39527</v>
      </c>
      <c r="S30" s="371"/>
      <c r="T30" s="553">
        <v>262200</v>
      </c>
      <c r="U30" s="553">
        <f>T30/11</f>
        <v>23836.363636363636</v>
      </c>
      <c r="V30" s="368"/>
      <c r="W30" s="368"/>
      <c r="X30" s="262"/>
      <c r="Y30" s="368"/>
      <c r="Z30" s="368"/>
      <c r="AA30" s="553">
        <f>T30/1.15</f>
        <v>228000.00000000003</v>
      </c>
      <c r="AB30" s="373">
        <f t="shared" si="2"/>
        <v>34199.99999999997</v>
      </c>
      <c r="AC30" s="553">
        <f>AA30+AB30</f>
        <v>262200</v>
      </c>
      <c r="AD30" s="576">
        <v>3.7</v>
      </c>
      <c r="AE30" s="1356"/>
      <c r="AF30" s="577"/>
      <c r="AG30" s="577"/>
      <c r="AH30" s="577"/>
      <c r="AI30" s="577"/>
      <c r="AJ30" s="577"/>
      <c r="AK30" s="577"/>
      <c r="AL30" s="577"/>
      <c r="AM30" s="577"/>
      <c r="AN30" s="577"/>
      <c r="AO30" s="577"/>
    </row>
    <row r="31" spans="1:41" s="247" customFormat="1" ht="28.5" customHeight="1">
      <c r="A31" s="578" t="s">
        <v>669</v>
      </c>
      <c r="B31" s="579"/>
      <c r="C31" s="473"/>
      <c r="D31" s="473"/>
      <c r="E31" s="580"/>
      <c r="F31" s="580"/>
      <c r="G31" s="580"/>
      <c r="H31" s="473"/>
      <c r="I31" s="473"/>
      <c r="J31" s="473"/>
      <c r="K31" s="473"/>
      <c r="L31" s="473"/>
      <c r="M31" s="473"/>
      <c r="N31" s="473"/>
      <c r="O31" s="473"/>
      <c r="P31" s="473"/>
      <c r="Q31" s="473"/>
      <c r="R31" s="473"/>
      <c r="S31" s="473"/>
      <c r="T31" s="560">
        <f>SUM(T16:T30)</f>
        <v>3602950</v>
      </c>
      <c r="U31" s="560" t="s">
        <v>664</v>
      </c>
      <c r="V31" s="581"/>
      <c r="W31" s="581" t="s">
        <v>664</v>
      </c>
      <c r="X31" s="582" t="s">
        <v>664</v>
      </c>
      <c r="Y31" s="581" t="s">
        <v>664</v>
      </c>
      <c r="Z31" s="581" t="s">
        <v>664</v>
      </c>
      <c r="AA31" s="560">
        <f>SUM(AA16:AA30)</f>
        <v>2229000</v>
      </c>
      <c r="AB31" s="560">
        <f>SUM(AB16:AB30)</f>
        <v>1373950</v>
      </c>
      <c r="AC31" s="560">
        <f>SUM(AC16:AC30)</f>
        <v>3602950</v>
      </c>
      <c r="AD31" s="583"/>
      <c r="AE31" s="561"/>
      <c r="AF31" s="243"/>
      <c r="AG31" s="243"/>
      <c r="AH31" s="243"/>
      <c r="AI31" s="243"/>
      <c r="AJ31" s="243"/>
      <c r="AK31" s="243"/>
      <c r="AL31" s="243"/>
      <c r="AM31" s="243"/>
      <c r="AN31" s="243"/>
      <c r="AO31" s="243"/>
    </row>
    <row r="32" spans="1:41" s="482" customFormat="1" ht="12.75">
      <c r="A32" s="474"/>
      <c r="B32" s="475"/>
      <c r="C32" s="476"/>
      <c r="D32" s="476"/>
      <c r="E32" s="476"/>
      <c r="F32" s="476"/>
      <c r="G32" s="476"/>
      <c r="H32" s="476"/>
      <c r="I32" s="476"/>
      <c r="J32" s="476"/>
      <c r="K32" s="476"/>
      <c r="L32" s="476"/>
      <c r="M32" s="476"/>
      <c r="N32" s="476"/>
      <c r="O32" s="476"/>
      <c r="P32" s="476"/>
      <c r="Q32" s="476"/>
      <c r="R32" s="476"/>
      <c r="S32" s="476"/>
      <c r="T32" s="477"/>
      <c r="U32" s="477"/>
      <c r="V32" s="478"/>
      <c r="W32" s="479"/>
      <c r="X32" s="480"/>
      <c r="Y32" s="478"/>
      <c r="Z32" s="478"/>
      <c r="AA32" s="477"/>
      <c r="AB32" s="477"/>
      <c r="AC32" s="477"/>
      <c r="AD32" s="481"/>
      <c r="AE32" s="481"/>
      <c r="AF32" s="479"/>
      <c r="AG32" s="478"/>
      <c r="AH32" s="478"/>
      <c r="AI32" s="478"/>
      <c r="AJ32" s="478"/>
      <c r="AK32" s="478"/>
      <c r="AL32" s="478"/>
      <c r="AM32" s="478"/>
      <c r="AN32" s="478"/>
      <c r="AO32" s="478"/>
    </row>
    <row r="33" spans="1:41" s="482" customFormat="1" ht="12.75">
      <c r="A33" s="474"/>
      <c r="B33" s="475"/>
      <c r="C33" s="476"/>
      <c r="D33" s="476"/>
      <c r="E33" s="476"/>
      <c r="F33" s="476"/>
      <c r="G33" s="476"/>
      <c r="H33" s="476"/>
      <c r="I33" s="476"/>
      <c r="J33" s="476"/>
      <c r="K33" s="476"/>
      <c r="L33" s="476"/>
      <c r="M33" s="476"/>
      <c r="N33" s="476"/>
      <c r="O33" s="476"/>
      <c r="P33" s="476"/>
      <c r="Q33" s="476"/>
      <c r="R33" s="476"/>
      <c r="S33" s="476"/>
      <c r="T33" s="477"/>
      <c r="U33" s="477"/>
      <c r="V33" s="478"/>
      <c r="W33" s="479"/>
      <c r="X33" s="480"/>
      <c r="Y33" s="478"/>
      <c r="Z33" s="478"/>
      <c r="AA33" s="477"/>
      <c r="AB33" s="477"/>
      <c r="AC33" s="477"/>
      <c r="AD33" s="481"/>
      <c r="AE33" s="481"/>
      <c r="AF33" s="479"/>
      <c r="AG33" s="478"/>
      <c r="AH33" s="478"/>
      <c r="AI33" s="478"/>
      <c r="AJ33" s="478"/>
      <c r="AK33" s="478"/>
      <c r="AL33" s="478"/>
      <c r="AM33" s="478"/>
      <c r="AN33" s="478"/>
      <c r="AO33" s="478"/>
    </row>
    <row r="34" spans="1:40" ht="18" customHeight="1">
      <c r="A34" s="388"/>
      <c r="B34" s="389"/>
      <c r="C34" s="1457" t="s">
        <v>282</v>
      </c>
      <c r="D34" s="1458"/>
      <c r="E34" s="1458"/>
      <c r="F34" s="1458"/>
      <c r="G34" s="1458"/>
      <c r="H34" s="1458"/>
      <c r="I34" s="1459"/>
      <c r="J34" s="1504" t="s">
        <v>676</v>
      </c>
      <c r="K34" s="1505"/>
      <c r="L34" s="1504" t="s">
        <v>477</v>
      </c>
      <c r="M34" s="1505"/>
      <c r="N34" s="389"/>
      <c r="O34" s="389"/>
      <c r="P34" s="389"/>
      <c r="Q34" s="389"/>
      <c r="R34" s="389"/>
      <c r="S34" s="389"/>
      <c r="T34" s="389"/>
      <c r="U34" s="389"/>
      <c r="V34" s="389"/>
      <c r="W34" s="483"/>
      <c r="X34" s="377"/>
      <c r="Y34" s="377"/>
      <c r="Z34" s="484"/>
      <c r="AA34" s="855">
        <f>+AA13+AA31</f>
        <v>5379000</v>
      </c>
      <c r="AB34" s="855">
        <f>+AB13+AB31</f>
        <v>1846449.9999999995</v>
      </c>
      <c r="AC34" s="855">
        <f>+AC13+AC31</f>
        <v>7225450</v>
      </c>
      <c r="AD34" s="484"/>
      <c r="AE34" s="484"/>
      <c r="AF34" s="484"/>
      <c r="AG34" s="484"/>
      <c r="AH34" s="484"/>
      <c r="AI34" s="484"/>
      <c r="AJ34" s="484"/>
      <c r="AK34" s="484"/>
      <c r="AL34" s="484"/>
      <c r="AM34" s="484"/>
      <c r="AN34" s="484"/>
    </row>
    <row r="35" spans="1:40" ht="22.5" customHeight="1">
      <c r="A35" s="388"/>
      <c r="B35" s="389"/>
      <c r="C35" s="1501" t="s">
        <v>644</v>
      </c>
      <c r="D35" s="1502"/>
      <c r="E35" s="1502"/>
      <c r="F35" s="1502"/>
      <c r="G35" s="1502"/>
      <c r="H35" s="1502"/>
      <c r="I35" s="1503"/>
      <c r="J35" s="1506"/>
      <c r="K35" s="1507"/>
      <c r="L35" s="1506"/>
      <c r="M35" s="1507"/>
      <c r="N35" s="389"/>
      <c r="O35" s="389"/>
      <c r="P35" s="389"/>
      <c r="Q35" s="389"/>
      <c r="R35" s="389"/>
      <c r="S35" s="389"/>
      <c r="T35" s="486"/>
      <c r="U35" s="389"/>
      <c r="V35" s="389"/>
      <c r="W35" s="483"/>
      <c r="X35" s="484"/>
      <c r="Y35" s="484"/>
      <c r="Z35" s="484"/>
      <c r="AA35" s="484"/>
      <c r="AB35" s="393"/>
      <c r="AC35" s="484"/>
      <c r="AD35" s="484"/>
      <c r="AE35" s="484"/>
      <c r="AF35" s="484"/>
      <c r="AG35" s="484"/>
      <c r="AH35" s="484"/>
      <c r="AI35" s="484"/>
      <c r="AJ35" s="484"/>
      <c r="AK35" s="484"/>
      <c r="AL35" s="484"/>
      <c r="AM35" s="484"/>
      <c r="AN35" s="484"/>
    </row>
    <row r="36" spans="1:40" ht="12.75">
      <c r="A36" s="388"/>
      <c r="B36" s="389"/>
      <c r="C36" s="401" t="s">
        <v>677</v>
      </c>
      <c r="D36" s="1457" t="s">
        <v>678</v>
      </c>
      <c r="E36" s="1458"/>
      <c r="F36" s="1458"/>
      <c r="G36" s="1458"/>
      <c r="H36" s="1459"/>
      <c r="I36" s="402" t="s">
        <v>645</v>
      </c>
      <c r="J36" s="1460" t="s">
        <v>679</v>
      </c>
      <c r="K36" s="1461"/>
      <c r="L36" s="1457" t="s">
        <v>680</v>
      </c>
      <c r="M36" s="1459"/>
      <c r="N36" s="389"/>
      <c r="O36" s="389"/>
      <c r="P36" s="389"/>
      <c r="Q36" s="389"/>
      <c r="R36" s="389"/>
      <c r="S36" s="389"/>
      <c r="T36" s="486"/>
      <c r="U36" s="389"/>
      <c r="V36" s="389"/>
      <c r="W36" s="487"/>
      <c r="X36" s="484"/>
      <c r="Y36" s="484"/>
      <c r="Z36" s="484"/>
      <c r="AA36" s="484"/>
      <c r="AB36" s="485"/>
      <c r="AC36" s="484"/>
      <c r="AD36" s="484"/>
      <c r="AE36" s="484"/>
      <c r="AF36" s="484"/>
      <c r="AG36" s="484"/>
      <c r="AH36" s="484"/>
      <c r="AI36" s="484"/>
      <c r="AJ36" s="484"/>
      <c r="AK36" s="484"/>
      <c r="AL36" s="484"/>
      <c r="AM36" s="484"/>
      <c r="AN36" s="484"/>
    </row>
    <row r="37" spans="1:40" ht="12.75">
      <c r="A37" s="388"/>
      <c r="B37" s="389"/>
      <c r="C37" s="403" t="s">
        <v>681</v>
      </c>
      <c r="D37" s="1457" t="s">
        <v>682</v>
      </c>
      <c r="E37" s="1458"/>
      <c r="F37" s="1458"/>
      <c r="G37" s="1458"/>
      <c r="H37" s="1459"/>
      <c r="I37" s="404" t="s">
        <v>683</v>
      </c>
      <c r="J37" s="1460" t="s">
        <v>679</v>
      </c>
      <c r="K37" s="1461"/>
      <c r="L37" s="1457" t="s">
        <v>684</v>
      </c>
      <c r="M37" s="1459"/>
      <c r="N37" s="1508"/>
      <c r="O37" s="1508"/>
      <c r="P37" s="1508"/>
      <c r="Q37" s="1508"/>
      <c r="R37" s="1508"/>
      <c r="S37" s="408"/>
      <c r="T37" s="488"/>
      <c r="U37" s="389"/>
      <c r="V37" s="389"/>
      <c r="W37" s="487"/>
      <c r="X37" s="484"/>
      <c r="Y37" s="484"/>
      <c r="Z37" s="484"/>
      <c r="AA37" s="484"/>
      <c r="AB37" s="484"/>
      <c r="AC37" s="484"/>
      <c r="AD37" s="484"/>
      <c r="AE37" s="484"/>
      <c r="AF37" s="484"/>
      <c r="AG37" s="484"/>
      <c r="AH37" s="484"/>
      <c r="AI37" s="484"/>
      <c r="AJ37" s="484"/>
      <c r="AK37" s="484"/>
      <c r="AL37" s="484"/>
      <c r="AM37" s="484"/>
      <c r="AN37" s="484"/>
    </row>
    <row r="38" spans="1:40" ht="12.75">
      <c r="A38" s="388"/>
      <c r="B38" s="389"/>
      <c r="C38" s="403" t="s">
        <v>685</v>
      </c>
      <c r="D38" s="1457" t="s">
        <v>686</v>
      </c>
      <c r="E38" s="1458"/>
      <c r="F38" s="1458"/>
      <c r="G38" s="1458"/>
      <c r="H38" s="1459"/>
      <c r="I38" s="404" t="s">
        <v>687</v>
      </c>
      <c r="J38" s="1460" t="s">
        <v>679</v>
      </c>
      <c r="K38" s="1461"/>
      <c r="L38" s="1457" t="s">
        <v>680</v>
      </c>
      <c r="M38" s="1459"/>
      <c r="N38" s="408"/>
      <c r="O38" s="408"/>
      <c r="P38" s="408"/>
      <c r="Q38" s="408"/>
      <c r="R38" s="408"/>
      <c r="S38" s="408"/>
      <c r="T38" s="408"/>
      <c r="U38" s="389"/>
      <c r="V38" s="389"/>
      <c r="W38" s="487"/>
      <c r="X38" s="484"/>
      <c r="Y38" s="484"/>
      <c r="Z38" s="484"/>
      <c r="AA38" s="484"/>
      <c r="AB38" s="489"/>
      <c r="AC38" s="484"/>
      <c r="AD38" s="484"/>
      <c r="AE38" s="484"/>
      <c r="AF38" s="484"/>
      <c r="AG38" s="484"/>
      <c r="AH38" s="484"/>
      <c r="AI38" s="484"/>
      <c r="AJ38" s="484"/>
      <c r="AK38" s="484"/>
      <c r="AL38" s="484"/>
      <c r="AM38" s="484"/>
      <c r="AN38" s="484"/>
    </row>
    <row r="39" spans="1:40" ht="12.75">
      <c r="A39" s="388"/>
      <c r="B39" s="389"/>
      <c r="C39" s="403" t="s">
        <v>688</v>
      </c>
      <c r="D39" s="1457" t="s">
        <v>689</v>
      </c>
      <c r="E39" s="1458"/>
      <c r="F39" s="1458"/>
      <c r="G39" s="1458"/>
      <c r="H39" s="1459"/>
      <c r="I39" s="404" t="s">
        <v>690</v>
      </c>
      <c r="J39" s="1460" t="s">
        <v>679</v>
      </c>
      <c r="K39" s="1461"/>
      <c r="L39" s="1457" t="s">
        <v>680</v>
      </c>
      <c r="M39" s="1459"/>
      <c r="N39" s="399"/>
      <c r="O39" s="399"/>
      <c r="P39" s="399"/>
      <c r="Q39" s="399"/>
      <c r="R39" s="399"/>
      <c r="S39" s="408"/>
      <c r="T39" s="408"/>
      <c r="U39" s="389"/>
      <c r="V39" s="389"/>
      <c r="W39" s="487"/>
      <c r="X39" s="484"/>
      <c r="Y39" s="484"/>
      <c r="Z39" s="484"/>
      <c r="AA39" s="484"/>
      <c r="AB39" s="484"/>
      <c r="AC39" s="484"/>
      <c r="AD39" s="484"/>
      <c r="AE39" s="484"/>
      <c r="AF39" s="484"/>
      <c r="AG39" s="484"/>
      <c r="AH39" s="484"/>
      <c r="AI39" s="484"/>
      <c r="AJ39" s="484"/>
      <c r="AK39" s="484"/>
      <c r="AL39" s="484"/>
      <c r="AM39" s="484"/>
      <c r="AN39" s="484"/>
    </row>
    <row r="40" spans="1:40" ht="12.75">
      <c r="A40" s="388"/>
      <c r="B40" s="389"/>
      <c r="C40" s="403" t="s">
        <v>691</v>
      </c>
      <c r="D40" s="1457" t="s">
        <v>692</v>
      </c>
      <c r="E40" s="1458"/>
      <c r="F40" s="1458"/>
      <c r="G40" s="1458"/>
      <c r="H40" s="1459"/>
      <c r="I40" s="404" t="s">
        <v>693</v>
      </c>
      <c r="J40" s="1462" t="s">
        <v>694</v>
      </c>
      <c r="K40" s="1463"/>
      <c r="L40" s="1457" t="s">
        <v>684</v>
      </c>
      <c r="M40" s="1459"/>
      <c r="N40" s="1508"/>
      <c r="O40" s="1508"/>
      <c r="P40" s="1508"/>
      <c r="Q40" s="1508"/>
      <c r="R40" s="1508"/>
      <c r="S40" s="408"/>
      <c r="T40" s="408"/>
      <c r="U40" s="389"/>
      <c r="V40" s="389"/>
      <c r="W40" s="487"/>
      <c r="X40" s="484"/>
      <c r="Y40" s="484"/>
      <c r="Z40" s="484"/>
      <c r="AA40" s="484"/>
      <c r="AB40" s="490"/>
      <c r="AC40" s="484"/>
      <c r="AD40" s="484"/>
      <c r="AE40" s="484"/>
      <c r="AF40" s="484"/>
      <c r="AG40" s="484"/>
      <c r="AH40" s="484"/>
      <c r="AI40" s="484"/>
      <c r="AJ40" s="484"/>
      <c r="AK40" s="484"/>
      <c r="AL40" s="484"/>
      <c r="AM40" s="484"/>
      <c r="AN40" s="484"/>
    </row>
    <row r="41" spans="1:40" ht="12.75">
      <c r="A41" s="388"/>
      <c r="B41" s="389"/>
      <c r="C41" s="1501" t="s">
        <v>665</v>
      </c>
      <c r="D41" s="1502"/>
      <c r="E41" s="1502"/>
      <c r="F41" s="1502"/>
      <c r="G41" s="1502"/>
      <c r="H41" s="1502"/>
      <c r="I41" s="1513"/>
      <c r="J41" s="1501"/>
      <c r="K41" s="1502"/>
      <c r="L41" s="1502"/>
      <c r="M41" s="1503"/>
      <c r="N41" s="491"/>
      <c r="O41" s="491"/>
      <c r="P41" s="491"/>
      <c r="Q41" s="491"/>
      <c r="R41" s="491"/>
      <c r="S41" s="389"/>
      <c r="T41" s="389"/>
      <c r="U41" s="389"/>
      <c r="V41" s="389"/>
      <c r="W41" s="487"/>
      <c r="X41" s="484"/>
      <c r="Y41" s="484"/>
      <c r="Z41" s="484"/>
      <c r="AA41" s="484"/>
      <c r="AB41" s="484"/>
      <c r="AC41" s="484"/>
      <c r="AD41" s="484"/>
      <c r="AE41" s="484"/>
      <c r="AF41" s="484"/>
      <c r="AG41" s="484"/>
      <c r="AH41" s="484"/>
      <c r="AI41" s="484"/>
      <c r="AJ41" s="484"/>
      <c r="AK41" s="484"/>
      <c r="AL41" s="484"/>
      <c r="AM41" s="484"/>
      <c r="AN41" s="484"/>
    </row>
    <row r="42" spans="1:40" ht="12.75">
      <c r="A42" s="388"/>
      <c r="B42" s="389"/>
      <c r="C42" s="403" t="s">
        <v>695</v>
      </c>
      <c r="D42" s="1457" t="s">
        <v>696</v>
      </c>
      <c r="E42" s="1458"/>
      <c r="F42" s="1458"/>
      <c r="G42" s="1458"/>
      <c r="H42" s="1459"/>
      <c r="I42" s="404" t="s">
        <v>666</v>
      </c>
      <c r="J42" s="1460" t="s">
        <v>697</v>
      </c>
      <c r="K42" s="1461"/>
      <c r="L42" s="1457" t="s">
        <v>698</v>
      </c>
      <c r="M42" s="1459"/>
      <c r="N42" s="408"/>
      <c r="O42" s="408"/>
      <c r="P42" s="408"/>
      <c r="Q42" s="408"/>
      <c r="R42" s="408"/>
      <c r="S42" s="389"/>
      <c r="T42" s="389"/>
      <c r="U42" s="389"/>
      <c r="V42" s="389"/>
      <c r="W42" s="487"/>
      <c r="X42" s="484"/>
      <c r="Y42" s="484"/>
      <c r="Z42" s="484"/>
      <c r="AA42" s="484"/>
      <c r="AB42" s="484"/>
      <c r="AC42" s="484"/>
      <c r="AD42" s="484"/>
      <c r="AE42" s="484"/>
      <c r="AF42" s="484"/>
      <c r="AG42" s="484"/>
      <c r="AH42" s="484"/>
      <c r="AI42" s="484"/>
      <c r="AJ42" s="484"/>
      <c r="AK42" s="484"/>
      <c r="AL42" s="484"/>
      <c r="AM42" s="484"/>
      <c r="AN42" s="484"/>
    </row>
    <row r="43" spans="1:40" ht="12.75" customHeight="1">
      <c r="A43" s="388"/>
      <c r="B43" s="389"/>
      <c r="C43" s="403" t="s">
        <v>691</v>
      </c>
      <c r="D43" s="1457" t="s">
        <v>699</v>
      </c>
      <c r="E43" s="1458"/>
      <c r="F43" s="1458"/>
      <c r="G43" s="1458"/>
      <c r="H43" s="1459"/>
      <c r="I43" s="404" t="s">
        <v>700</v>
      </c>
      <c r="J43" s="1462" t="s">
        <v>694</v>
      </c>
      <c r="K43" s="1463"/>
      <c r="L43" s="1515" t="s">
        <v>698</v>
      </c>
      <c r="M43" s="1515"/>
      <c r="N43" s="1514"/>
      <c r="O43" s="1514"/>
      <c r="P43" s="1514"/>
      <c r="Q43" s="1514"/>
      <c r="R43" s="1514"/>
      <c r="S43" s="389"/>
      <c r="T43" s="389"/>
      <c r="U43" s="389"/>
      <c r="V43" s="389"/>
      <c r="W43" s="487"/>
      <c r="X43" s="484"/>
      <c r="Y43" s="484"/>
      <c r="Z43" s="484"/>
      <c r="AA43" s="484"/>
      <c r="AB43" s="484"/>
      <c r="AC43" s="484"/>
      <c r="AD43" s="484"/>
      <c r="AE43" s="484"/>
      <c r="AF43" s="484"/>
      <c r="AG43" s="484"/>
      <c r="AH43" s="484"/>
      <c r="AI43" s="484"/>
      <c r="AJ43" s="484"/>
      <c r="AK43" s="484"/>
      <c r="AL43" s="484"/>
      <c r="AM43" s="484"/>
      <c r="AN43" s="484"/>
    </row>
    <row r="44" spans="1:40" ht="12.75" customHeight="1">
      <c r="A44" s="388"/>
      <c r="B44" s="389"/>
      <c r="C44" s="408"/>
      <c r="D44" s="408"/>
      <c r="E44" s="408"/>
      <c r="F44" s="408"/>
      <c r="G44" s="408"/>
      <c r="H44" s="408"/>
      <c r="I44" s="408"/>
      <c r="J44" s="493"/>
      <c r="K44" s="493"/>
      <c r="L44" s="391"/>
      <c r="M44" s="391"/>
      <c r="N44" s="1514"/>
      <c r="O44" s="1514"/>
      <c r="P44" s="1514"/>
      <c r="Q44" s="1514"/>
      <c r="R44" s="1514"/>
      <c r="S44" s="389"/>
      <c r="T44" s="389"/>
      <c r="U44" s="389"/>
      <c r="V44" s="389"/>
      <c r="W44" s="487"/>
      <c r="X44" s="484"/>
      <c r="Y44" s="484"/>
      <c r="Z44" s="484"/>
      <c r="AA44" s="484"/>
      <c r="AB44" s="484"/>
      <c r="AC44" s="484"/>
      <c r="AD44" s="484"/>
      <c r="AE44" s="484"/>
      <c r="AF44" s="484"/>
      <c r="AG44" s="484"/>
      <c r="AH44" s="484"/>
      <c r="AI44" s="484"/>
      <c r="AJ44" s="484"/>
      <c r="AK44" s="484"/>
      <c r="AL44" s="484"/>
      <c r="AM44" s="484"/>
      <c r="AN44" s="484"/>
    </row>
    <row r="45" spans="1:40" ht="12.75" customHeight="1">
      <c r="A45" s="388"/>
      <c r="B45" s="389"/>
      <c r="C45" s="408"/>
      <c r="D45" s="408"/>
      <c r="E45" s="408"/>
      <c r="F45" s="408"/>
      <c r="G45" s="408"/>
      <c r="H45" s="408"/>
      <c r="I45" s="408"/>
      <c r="J45" s="493"/>
      <c r="K45" s="493"/>
      <c r="L45" s="391"/>
      <c r="M45" s="391"/>
      <c r="N45" s="1514"/>
      <c r="O45" s="1514"/>
      <c r="P45" s="1514"/>
      <c r="Q45" s="1514"/>
      <c r="R45" s="1514"/>
      <c r="S45" s="389"/>
      <c r="T45" s="389"/>
      <c r="U45" s="389"/>
      <c r="V45" s="389"/>
      <c r="W45" s="487"/>
      <c r="X45" s="484"/>
      <c r="Y45" s="484"/>
      <c r="Z45" s="484"/>
      <c r="AA45" s="484"/>
      <c r="AB45" s="484"/>
      <c r="AC45" s="484"/>
      <c r="AD45" s="484"/>
      <c r="AE45" s="484"/>
      <c r="AF45" s="484"/>
      <c r="AG45" s="484"/>
      <c r="AH45" s="484"/>
      <c r="AI45" s="484"/>
      <c r="AJ45" s="484"/>
      <c r="AK45" s="484"/>
      <c r="AL45" s="484"/>
      <c r="AM45" s="484"/>
      <c r="AN45" s="484"/>
    </row>
    <row r="46" spans="1:40" ht="12.75" customHeight="1">
      <c r="A46" s="388"/>
      <c r="B46" s="389"/>
      <c r="C46" s="408"/>
      <c r="D46" s="408"/>
      <c r="E46" s="408"/>
      <c r="F46" s="408"/>
      <c r="G46" s="408"/>
      <c r="H46" s="408"/>
      <c r="I46" s="408"/>
      <c r="J46" s="493"/>
      <c r="K46" s="493"/>
      <c r="L46" s="391"/>
      <c r="M46" s="391"/>
      <c r="N46" s="1514"/>
      <c r="O46" s="1514"/>
      <c r="P46" s="1514"/>
      <c r="Q46" s="1514"/>
      <c r="R46" s="1514"/>
      <c r="S46" s="389"/>
      <c r="T46" s="389"/>
      <c r="U46" s="389"/>
      <c r="V46" s="389"/>
      <c r="W46" s="487"/>
      <c r="X46" s="484"/>
      <c r="Y46" s="484"/>
      <c r="Z46" s="484"/>
      <c r="AA46" s="484"/>
      <c r="AB46" s="484"/>
      <c r="AC46" s="484"/>
      <c r="AD46" s="484"/>
      <c r="AE46" s="484"/>
      <c r="AF46" s="484"/>
      <c r="AG46" s="484"/>
      <c r="AH46" s="484"/>
      <c r="AI46" s="484"/>
      <c r="AJ46" s="484"/>
      <c r="AK46" s="484"/>
      <c r="AL46" s="484"/>
      <c r="AM46" s="484"/>
      <c r="AN46" s="484"/>
    </row>
    <row r="47" spans="1:40" ht="14.25" customHeight="1">
      <c r="A47" s="388"/>
      <c r="B47" s="389"/>
      <c r="C47" s="389"/>
      <c r="D47" s="389"/>
      <c r="E47" s="389"/>
      <c r="F47" s="389"/>
      <c r="G47" s="389"/>
      <c r="H47" s="389"/>
      <c r="I47" s="389"/>
      <c r="J47" s="389"/>
      <c r="K47" s="389"/>
      <c r="L47" s="389"/>
      <c r="M47" s="389"/>
      <c r="N47" s="1514"/>
      <c r="O47" s="1514"/>
      <c r="P47" s="1514"/>
      <c r="Q47" s="1514"/>
      <c r="R47" s="1514"/>
      <c r="S47" s="389"/>
      <c r="T47" s="389"/>
      <c r="U47" s="389"/>
      <c r="V47" s="389"/>
      <c r="W47" s="487"/>
      <c r="X47" s="484"/>
      <c r="Y47" s="484"/>
      <c r="Z47" s="484"/>
      <c r="AA47" s="484"/>
      <c r="AB47" s="484"/>
      <c r="AC47" s="484"/>
      <c r="AD47" s="484"/>
      <c r="AE47" s="484"/>
      <c r="AF47" s="484"/>
      <c r="AG47" s="484"/>
      <c r="AH47" s="484"/>
      <c r="AI47" s="484"/>
      <c r="AJ47" s="484"/>
      <c r="AK47" s="484"/>
      <c r="AL47" s="484"/>
      <c r="AM47" s="484"/>
      <c r="AN47" s="484"/>
    </row>
    <row r="48" spans="1:25" ht="12.75">
      <c r="A48" s="388"/>
      <c r="B48" s="129"/>
      <c r="C48" s="129"/>
      <c r="D48" s="390"/>
      <c r="E48" s="391"/>
      <c r="H48" s="392"/>
      <c r="I48" s="392"/>
      <c r="J48" s="388"/>
      <c r="K48" s="388"/>
      <c r="L48" s="393"/>
      <c r="M48" s="393"/>
      <c r="N48" s="395"/>
      <c r="O48" s="395"/>
      <c r="P48" s="395"/>
      <c r="Q48" s="395"/>
      <c r="R48" s="395"/>
      <c r="S48" s="395"/>
      <c r="T48" s="395"/>
      <c r="U48" s="395"/>
      <c r="V48" s="395"/>
      <c r="W48" s="242"/>
      <c r="X48" s="484"/>
      <c r="Y48" s="484"/>
    </row>
    <row r="49" spans="1:25" ht="12.75">
      <c r="A49" s="388"/>
      <c r="B49" s="129"/>
      <c r="C49" s="129"/>
      <c r="D49" s="390"/>
      <c r="E49" s="391"/>
      <c r="H49" s="392"/>
      <c r="I49" s="392"/>
      <c r="J49" s="388"/>
      <c r="K49" s="388"/>
      <c r="L49" s="393"/>
      <c r="M49" s="393"/>
      <c r="N49" s="395"/>
      <c r="O49" s="395"/>
      <c r="P49" s="395"/>
      <c r="Q49" s="395"/>
      <c r="R49" s="395"/>
      <c r="S49" s="395"/>
      <c r="T49" s="395"/>
      <c r="U49" s="395"/>
      <c r="V49" s="395"/>
      <c r="W49" s="242"/>
      <c r="X49" s="484"/>
      <c r="Y49" s="484"/>
    </row>
    <row r="50" spans="1:25" ht="12.75">
      <c r="A50" s="388"/>
      <c r="B50" s="395"/>
      <c r="C50" s="395"/>
      <c r="D50" s="395"/>
      <c r="E50" s="395"/>
      <c r="F50" s="395"/>
      <c r="G50" s="395"/>
      <c r="H50" s="395"/>
      <c r="I50" s="395"/>
      <c r="J50" s="395"/>
      <c r="K50" s="395"/>
      <c r="L50" s="395"/>
      <c r="M50" s="395"/>
      <c r="N50" s="395"/>
      <c r="O50" s="395"/>
      <c r="P50" s="395"/>
      <c r="Q50" s="395"/>
      <c r="R50" s="395"/>
      <c r="S50" s="395"/>
      <c r="T50" s="395"/>
      <c r="U50" s="395"/>
      <c r="V50" s="395"/>
      <c r="W50" s="242"/>
      <c r="X50" s="484"/>
      <c r="Y50" s="484"/>
    </row>
    <row r="51" spans="1:23" ht="12.75">
      <c r="A51" s="1410" t="s">
        <v>492</v>
      </c>
      <c r="B51" s="1411"/>
      <c r="C51" s="1411"/>
      <c r="D51" s="1411"/>
      <c r="E51" s="1411"/>
      <c r="F51" s="1412"/>
      <c r="G51" s="395"/>
      <c r="H51" s="395"/>
      <c r="I51" s="395"/>
      <c r="J51" s="395"/>
      <c r="K51" s="395"/>
      <c r="L51" s="395"/>
      <c r="M51" s="395"/>
      <c r="N51" s="395"/>
      <c r="O51" s="395"/>
      <c r="P51" s="395"/>
      <c r="Q51" s="395"/>
      <c r="R51" s="395"/>
      <c r="S51" s="395"/>
      <c r="T51" s="395"/>
      <c r="U51" s="395"/>
      <c r="V51" s="395"/>
      <c r="W51" s="242"/>
    </row>
    <row r="52" spans="2:23" ht="45.75" customHeight="1">
      <c r="B52" s="129"/>
      <c r="C52" s="129"/>
      <c r="D52" s="129"/>
      <c r="E52" s="129"/>
      <c r="F52" s="146"/>
      <c r="G52" s="395"/>
      <c r="H52" s="498"/>
      <c r="I52" s="498"/>
      <c r="J52" s="498"/>
      <c r="K52" s="498"/>
      <c r="L52" s="498"/>
      <c r="M52" s="498"/>
      <c r="N52" s="498"/>
      <c r="O52" s="498"/>
      <c r="P52" s="498"/>
      <c r="Q52" s="498"/>
      <c r="R52" s="498"/>
      <c r="S52" s="407"/>
      <c r="T52" s="407"/>
      <c r="U52" s="395"/>
      <c r="V52" s="395"/>
      <c r="W52" s="242"/>
    </row>
    <row r="53" spans="1:23" ht="20.25" customHeight="1">
      <c r="A53" s="1510" t="s">
        <v>224</v>
      </c>
      <c r="B53" s="1511"/>
      <c r="C53" s="1511"/>
      <c r="D53" s="1511"/>
      <c r="E53" s="1511"/>
      <c r="F53" s="1512"/>
      <c r="G53" s="395"/>
      <c r="H53" s="395"/>
      <c r="I53" s="395"/>
      <c r="J53" s="395"/>
      <c r="K53" s="395"/>
      <c r="L53" s="395"/>
      <c r="M53" s="395"/>
      <c r="N53" s="395"/>
      <c r="O53" s="395"/>
      <c r="P53" s="395"/>
      <c r="Q53" s="395"/>
      <c r="R53" s="395"/>
      <c r="S53" s="395"/>
      <c r="T53" s="395"/>
      <c r="U53" s="395"/>
      <c r="V53" s="395"/>
      <c r="W53" s="242"/>
    </row>
    <row r="54" spans="1:23" ht="18.75" customHeight="1">
      <c r="A54" s="1401" t="s">
        <v>283</v>
      </c>
      <c r="B54" s="1402"/>
      <c r="C54" s="1402"/>
      <c r="D54" s="1402"/>
      <c r="E54" s="1402"/>
      <c r="F54" s="1403"/>
      <c r="G54" s="395"/>
      <c r="H54" s="395"/>
      <c r="I54" s="395"/>
      <c r="J54" s="395"/>
      <c r="K54" s="395"/>
      <c r="L54" s="395"/>
      <c r="M54" s="395"/>
      <c r="N54" s="395"/>
      <c r="O54" s="395"/>
      <c r="P54" s="395"/>
      <c r="Q54" s="395"/>
      <c r="R54" s="395"/>
      <c r="S54" s="395"/>
      <c r="T54" s="395"/>
      <c r="U54" s="395"/>
      <c r="V54" s="395"/>
      <c r="W54" s="242"/>
    </row>
    <row r="55" spans="1:23" ht="12.75">
      <c r="A55" s="585"/>
      <c r="B55" s="586"/>
      <c r="C55" s="586"/>
      <c r="D55" s="586"/>
      <c r="E55" s="586"/>
      <c r="F55" s="587"/>
      <c r="G55" s="395"/>
      <c r="H55" s="395"/>
      <c r="I55" s="395"/>
      <c r="J55" s="395"/>
      <c r="K55" s="395"/>
      <c r="L55" s="395"/>
      <c r="M55" s="395"/>
      <c r="N55" s="395"/>
      <c r="O55" s="395"/>
      <c r="P55" s="395"/>
      <c r="Q55" s="395"/>
      <c r="R55" s="395"/>
      <c r="S55" s="395"/>
      <c r="T55" s="395"/>
      <c r="U55" s="395"/>
      <c r="V55" s="395"/>
      <c r="W55" s="242"/>
    </row>
    <row r="56" spans="1:23" ht="12.75">
      <c r="A56" s="129"/>
      <c r="B56" s="129"/>
      <c r="C56" s="129"/>
      <c r="D56" s="129"/>
      <c r="E56" s="129"/>
      <c r="F56" s="129"/>
      <c r="G56" s="395"/>
      <c r="H56" s="395"/>
      <c r="I56" s="395"/>
      <c r="J56" s="395"/>
      <c r="K56" s="395"/>
      <c r="L56" s="395"/>
      <c r="M56" s="395"/>
      <c r="N56" s="395"/>
      <c r="O56" s="395"/>
      <c r="P56" s="395"/>
      <c r="Q56" s="395"/>
      <c r="R56" s="395"/>
      <c r="S56" s="395"/>
      <c r="T56" s="395"/>
      <c r="U56" s="395"/>
      <c r="V56" s="395"/>
      <c r="W56" s="242"/>
    </row>
    <row r="57" spans="1:23" ht="12.75">
      <c r="A57" s="129"/>
      <c r="B57" s="129"/>
      <c r="C57" s="129"/>
      <c r="D57" s="129"/>
      <c r="E57" s="129"/>
      <c r="F57" s="129"/>
      <c r="G57" s="395"/>
      <c r="H57" s="395"/>
      <c r="I57" s="395"/>
      <c r="J57" s="395"/>
      <c r="K57" s="395"/>
      <c r="L57" s="395"/>
      <c r="M57" s="395"/>
      <c r="N57" s="395"/>
      <c r="O57" s="395"/>
      <c r="P57" s="395"/>
      <c r="Q57" s="395"/>
      <c r="R57" s="395"/>
      <c r="S57" s="395"/>
      <c r="T57" s="395"/>
      <c r="U57" s="395"/>
      <c r="V57" s="395"/>
      <c r="W57" s="242"/>
    </row>
    <row r="58" spans="1:23" ht="12.75">
      <c r="A58" s="388"/>
      <c r="B58" s="395"/>
      <c r="C58" s="395"/>
      <c r="D58" s="395"/>
      <c r="E58" s="395"/>
      <c r="F58" s="395"/>
      <c r="G58" s="395"/>
      <c r="H58" s="395"/>
      <c r="I58" s="395"/>
      <c r="J58" s="395"/>
      <c r="K58" s="395"/>
      <c r="L58" s="395"/>
      <c r="M58" s="395"/>
      <c r="N58" s="395"/>
      <c r="P58" s="395"/>
      <c r="Q58" s="395"/>
      <c r="R58" s="395"/>
      <c r="S58" s="395"/>
      <c r="T58" s="395"/>
      <c r="U58" s="395"/>
      <c r="V58" s="395"/>
      <c r="W58" s="242"/>
    </row>
    <row r="59" spans="1:23" ht="12.75">
      <c r="A59" s="388"/>
      <c r="B59" s="395"/>
      <c r="C59" s="395"/>
      <c r="D59" s="395"/>
      <c r="E59" s="395"/>
      <c r="F59" s="395"/>
      <c r="G59" s="395"/>
      <c r="H59" s="395"/>
      <c r="I59" s="395"/>
      <c r="J59" s="395"/>
      <c r="K59" s="395"/>
      <c r="L59" s="395"/>
      <c r="M59" s="395"/>
      <c r="N59" s="395"/>
      <c r="O59" s="395"/>
      <c r="P59" s="395"/>
      <c r="Q59" s="395"/>
      <c r="R59" s="395"/>
      <c r="S59" s="395"/>
      <c r="T59" s="395"/>
      <c r="U59" s="395"/>
      <c r="V59" s="395"/>
      <c r="W59" s="242"/>
    </row>
    <row r="60" ht="12.75">
      <c r="A60" s="129"/>
    </row>
    <row r="61" ht="12.75">
      <c r="A61" s="129"/>
    </row>
    <row r="62" ht="12.75">
      <c r="A62" s="129"/>
    </row>
    <row r="63" ht="12.75">
      <c r="A63" s="129"/>
    </row>
    <row r="64" ht="12.75">
      <c r="A64" s="129"/>
    </row>
    <row r="65" ht="12.75">
      <c r="A65" s="129"/>
    </row>
    <row r="66" ht="12.75">
      <c r="A66" s="129"/>
    </row>
    <row r="67" ht="12.75">
      <c r="A67" s="129"/>
    </row>
    <row r="68" ht="12.75">
      <c r="A68" s="129"/>
    </row>
    <row r="69" ht="12.75">
      <c r="A69" s="129"/>
    </row>
    <row r="70" ht="12.75">
      <c r="A70" s="129"/>
    </row>
    <row r="71" ht="12.75">
      <c r="A71" s="129"/>
    </row>
    <row r="72" ht="12.75">
      <c r="A72" s="129"/>
    </row>
    <row r="73" ht="12.75">
      <c r="A73" s="129"/>
    </row>
    <row r="74" ht="12.75">
      <c r="A74" s="129"/>
    </row>
    <row r="75" ht="12.75">
      <c r="A75" s="129"/>
    </row>
    <row r="76" ht="12.75">
      <c r="A76" s="129"/>
    </row>
    <row r="77" ht="12.75">
      <c r="A77" s="129"/>
    </row>
    <row r="78" ht="12.75">
      <c r="A78" s="129"/>
    </row>
    <row r="79" spans="1:37" s="592" customFormat="1" ht="12.75">
      <c r="A79" s="588"/>
      <c r="B79" s="588"/>
      <c r="C79" s="589"/>
      <c r="D79" s="590"/>
      <c r="E79" s="590"/>
      <c r="F79" s="590"/>
      <c r="G79" s="588"/>
      <c r="H79" s="590"/>
      <c r="I79" s="588"/>
      <c r="J79" s="588"/>
      <c r="K79" s="588"/>
      <c r="L79" s="588"/>
      <c r="M79" s="588"/>
      <c r="N79" s="588"/>
      <c r="O79" s="588"/>
      <c r="P79" s="588"/>
      <c r="Q79" s="588"/>
      <c r="R79" s="588"/>
      <c r="S79" s="588"/>
      <c r="T79" s="588"/>
      <c r="U79" s="588"/>
      <c r="V79" s="588"/>
      <c r="W79" s="591"/>
      <c r="X79" s="588"/>
      <c r="Y79" s="588"/>
      <c r="Z79" s="588"/>
      <c r="AA79" s="588"/>
      <c r="AB79" s="588"/>
      <c r="AC79" s="588"/>
      <c r="AD79" s="588"/>
      <c r="AE79" s="588"/>
      <c r="AF79" s="588"/>
      <c r="AG79" s="588"/>
      <c r="AH79" s="588"/>
      <c r="AI79" s="588"/>
      <c r="AJ79" s="588"/>
      <c r="AK79" s="588"/>
    </row>
    <row r="80" spans="1:37" s="592" customFormat="1" ht="12.75">
      <c r="A80" s="588"/>
      <c r="B80" s="588"/>
      <c r="C80" s="588"/>
      <c r="D80" s="590"/>
      <c r="E80" s="590"/>
      <c r="F80" s="590"/>
      <c r="G80" s="588"/>
      <c r="H80" s="590"/>
      <c r="I80" s="588"/>
      <c r="J80" s="588"/>
      <c r="K80" s="588"/>
      <c r="L80" s="588"/>
      <c r="M80" s="588"/>
      <c r="N80" s="588"/>
      <c r="O80" s="588"/>
      <c r="P80" s="588"/>
      <c r="Q80" s="588"/>
      <c r="R80" s="588"/>
      <c r="S80" s="588"/>
      <c r="T80" s="588"/>
      <c r="U80" s="588"/>
      <c r="V80" s="588"/>
      <c r="W80" s="591"/>
      <c r="X80" s="588"/>
      <c r="Y80" s="588"/>
      <c r="Z80" s="588"/>
      <c r="AA80" s="588"/>
      <c r="AB80" s="588"/>
      <c r="AC80" s="588"/>
      <c r="AD80" s="588"/>
      <c r="AE80" s="588"/>
      <c r="AF80" s="588"/>
      <c r="AG80" s="588"/>
      <c r="AH80" s="588"/>
      <c r="AI80" s="588"/>
      <c r="AJ80" s="588"/>
      <c r="AK80" s="588"/>
    </row>
    <row r="81" spans="1:37" s="592" customFormat="1" ht="12.75">
      <c r="A81" s="588"/>
      <c r="B81" s="588"/>
      <c r="C81" s="588"/>
      <c r="D81" s="590"/>
      <c r="E81" s="590"/>
      <c r="F81" s="590"/>
      <c r="G81" s="588"/>
      <c r="H81" s="590"/>
      <c r="I81" s="588"/>
      <c r="J81" s="588"/>
      <c r="K81" s="588"/>
      <c r="L81" s="588"/>
      <c r="M81" s="588"/>
      <c r="N81" s="588"/>
      <c r="O81" s="588"/>
      <c r="P81" s="588"/>
      <c r="Q81" s="588"/>
      <c r="R81" s="588"/>
      <c r="S81" s="588"/>
      <c r="T81" s="588"/>
      <c r="U81" s="588"/>
      <c r="V81" s="588"/>
      <c r="W81" s="591"/>
      <c r="X81" s="588"/>
      <c r="Y81" s="588"/>
      <c r="Z81" s="588"/>
      <c r="AA81" s="588"/>
      <c r="AB81" s="588"/>
      <c r="AC81" s="588"/>
      <c r="AD81" s="588"/>
      <c r="AE81" s="588"/>
      <c r="AF81" s="588"/>
      <c r="AG81" s="588"/>
      <c r="AH81" s="588"/>
      <c r="AI81" s="588"/>
      <c r="AJ81" s="588"/>
      <c r="AK81" s="588"/>
    </row>
    <row r="82" spans="1:37" s="592" customFormat="1" ht="12.75">
      <c r="A82" s="588"/>
      <c r="B82" s="588"/>
      <c r="C82" s="588"/>
      <c r="D82" s="590"/>
      <c r="E82" s="590"/>
      <c r="F82" s="590"/>
      <c r="G82" s="588"/>
      <c r="H82" s="590"/>
      <c r="I82" s="588"/>
      <c r="J82" s="588"/>
      <c r="K82" s="588"/>
      <c r="L82" s="588"/>
      <c r="M82" s="588"/>
      <c r="N82" s="588"/>
      <c r="O82" s="588"/>
      <c r="P82" s="588"/>
      <c r="Q82" s="588"/>
      <c r="R82" s="588"/>
      <c r="S82" s="588"/>
      <c r="T82" s="588"/>
      <c r="U82" s="588"/>
      <c r="V82" s="588"/>
      <c r="W82" s="591"/>
      <c r="X82" s="588"/>
      <c r="Y82" s="588"/>
      <c r="Z82" s="588"/>
      <c r="AA82" s="588"/>
      <c r="AB82" s="588"/>
      <c r="AC82" s="588"/>
      <c r="AD82" s="588"/>
      <c r="AE82" s="588"/>
      <c r="AF82" s="588"/>
      <c r="AG82" s="588"/>
      <c r="AH82" s="588"/>
      <c r="AI82" s="588"/>
      <c r="AJ82" s="588"/>
      <c r="AK82" s="588"/>
    </row>
    <row r="83" spans="1:37" s="592" customFormat="1" ht="12.75">
      <c r="A83" s="588"/>
      <c r="B83" s="588"/>
      <c r="C83" s="588"/>
      <c r="D83" s="590"/>
      <c r="E83" s="590"/>
      <c r="F83" s="590"/>
      <c r="G83" s="588"/>
      <c r="H83" s="590"/>
      <c r="I83" s="588"/>
      <c r="J83" s="588"/>
      <c r="K83" s="588"/>
      <c r="L83" s="588"/>
      <c r="M83" s="588"/>
      <c r="N83" s="588"/>
      <c r="O83" s="588"/>
      <c r="P83" s="588"/>
      <c r="Q83" s="588"/>
      <c r="R83" s="588"/>
      <c r="S83" s="588"/>
      <c r="T83" s="588"/>
      <c r="U83" s="588"/>
      <c r="V83" s="588"/>
      <c r="W83" s="591"/>
      <c r="X83" s="588"/>
      <c r="Y83" s="588"/>
      <c r="Z83" s="588"/>
      <c r="AA83" s="588"/>
      <c r="AB83" s="588"/>
      <c r="AC83" s="588"/>
      <c r="AD83" s="588"/>
      <c r="AE83" s="588"/>
      <c r="AF83" s="588"/>
      <c r="AG83" s="588"/>
      <c r="AH83" s="588"/>
      <c r="AI83" s="588"/>
      <c r="AJ83" s="588"/>
      <c r="AK83" s="588"/>
    </row>
    <row r="84" spans="1:37" s="592" customFormat="1" ht="12.75">
      <c r="A84" s="588"/>
      <c r="B84" s="588"/>
      <c r="C84" s="588"/>
      <c r="D84" s="590"/>
      <c r="E84" s="590"/>
      <c r="F84" s="590"/>
      <c r="G84" s="588"/>
      <c r="H84" s="590"/>
      <c r="I84" s="588"/>
      <c r="J84" s="588"/>
      <c r="K84" s="588"/>
      <c r="L84" s="588"/>
      <c r="M84" s="588"/>
      <c r="N84" s="588"/>
      <c r="O84" s="588"/>
      <c r="P84" s="588"/>
      <c r="Q84" s="588"/>
      <c r="R84" s="588"/>
      <c r="S84" s="588"/>
      <c r="T84" s="588"/>
      <c r="U84" s="588"/>
      <c r="V84" s="588"/>
      <c r="W84" s="591"/>
      <c r="X84" s="588"/>
      <c r="Y84" s="588"/>
      <c r="Z84" s="588"/>
      <c r="AA84" s="588"/>
      <c r="AB84" s="588"/>
      <c r="AC84" s="588"/>
      <c r="AD84" s="588"/>
      <c r="AE84" s="588"/>
      <c r="AF84" s="588"/>
      <c r="AG84" s="588"/>
      <c r="AH84" s="588"/>
      <c r="AI84" s="588"/>
      <c r="AJ84" s="588"/>
      <c r="AK84" s="588"/>
    </row>
    <row r="85" spans="1:37" s="592" customFormat="1" ht="12.75">
      <c r="A85" s="588"/>
      <c r="B85" s="588"/>
      <c r="C85" s="588"/>
      <c r="D85" s="590"/>
      <c r="E85" s="590"/>
      <c r="F85" s="590"/>
      <c r="G85" s="588"/>
      <c r="H85" s="590"/>
      <c r="I85" s="588"/>
      <c r="J85" s="588"/>
      <c r="K85" s="588"/>
      <c r="L85" s="588"/>
      <c r="M85" s="588"/>
      <c r="N85" s="588"/>
      <c r="O85" s="588"/>
      <c r="P85" s="588"/>
      <c r="Q85" s="588"/>
      <c r="R85" s="588"/>
      <c r="S85" s="588"/>
      <c r="T85" s="588"/>
      <c r="U85" s="588"/>
      <c r="V85" s="588"/>
      <c r="W85" s="591"/>
      <c r="X85" s="588"/>
      <c r="Y85" s="588"/>
      <c r="Z85" s="588"/>
      <c r="AA85" s="588"/>
      <c r="AB85" s="588"/>
      <c r="AC85" s="588"/>
      <c r="AD85" s="588"/>
      <c r="AE85" s="588"/>
      <c r="AF85" s="588"/>
      <c r="AG85" s="588"/>
      <c r="AH85" s="588"/>
      <c r="AI85" s="588"/>
      <c r="AJ85" s="588"/>
      <c r="AK85" s="588"/>
    </row>
    <row r="86" spans="1:37" s="592" customFormat="1" ht="12.75">
      <c r="A86" s="588"/>
      <c r="B86" s="588"/>
      <c r="C86" s="588"/>
      <c r="D86" s="590"/>
      <c r="E86" s="590"/>
      <c r="F86" s="590"/>
      <c r="G86" s="588"/>
      <c r="H86" s="590"/>
      <c r="I86" s="588"/>
      <c r="J86" s="588"/>
      <c r="K86" s="588"/>
      <c r="L86" s="588"/>
      <c r="M86" s="588"/>
      <c r="N86" s="588"/>
      <c r="O86" s="588"/>
      <c r="P86" s="588"/>
      <c r="Q86" s="588"/>
      <c r="R86" s="588"/>
      <c r="S86" s="588"/>
      <c r="T86" s="588"/>
      <c r="U86" s="588"/>
      <c r="V86" s="588"/>
      <c r="W86" s="591"/>
      <c r="X86" s="588"/>
      <c r="Y86" s="588"/>
      <c r="Z86" s="588"/>
      <c r="AA86" s="588"/>
      <c r="AB86" s="588"/>
      <c r="AC86" s="588"/>
      <c r="AD86" s="588"/>
      <c r="AE86" s="588"/>
      <c r="AF86" s="588"/>
      <c r="AG86" s="588"/>
      <c r="AH86" s="588"/>
      <c r="AI86" s="588"/>
      <c r="AJ86" s="588"/>
      <c r="AK86" s="588"/>
    </row>
    <row r="87" spans="1:37" s="592" customFormat="1" ht="12.75">
      <c r="A87" s="588"/>
      <c r="B87" s="588"/>
      <c r="C87" s="588"/>
      <c r="D87" s="590"/>
      <c r="E87" s="590"/>
      <c r="F87" s="590"/>
      <c r="G87" s="588"/>
      <c r="H87" s="590"/>
      <c r="I87" s="588"/>
      <c r="J87" s="588"/>
      <c r="K87" s="588"/>
      <c r="L87" s="588"/>
      <c r="M87" s="588"/>
      <c r="N87" s="588"/>
      <c r="O87" s="588"/>
      <c r="P87" s="588"/>
      <c r="Q87" s="588"/>
      <c r="R87" s="588"/>
      <c r="S87" s="588"/>
      <c r="T87" s="588"/>
      <c r="U87" s="588"/>
      <c r="V87" s="588"/>
      <c r="W87" s="591"/>
      <c r="X87" s="588"/>
      <c r="Y87" s="588"/>
      <c r="Z87" s="588"/>
      <c r="AA87" s="588"/>
      <c r="AB87" s="588"/>
      <c r="AC87" s="588"/>
      <c r="AD87" s="588"/>
      <c r="AE87" s="588"/>
      <c r="AF87" s="588"/>
      <c r="AG87" s="588"/>
      <c r="AH87" s="588"/>
      <c r="AI87" s="588"/>
      <c r="AJ87" s="588"/>
      <c r="AK87" s="588"/>
    </row>
    <row r="88" spans="1:37" s="592" customFormat="1" ht="12.75">
      <c r="A88" s="588"/>
      <c r="B88" s="588"/>
      <c r="C88" s="588"/>
      <c r="D88" s="590"/>
      <c r="E88" s="590"/>
      <c r="F88" s="590"/>
      <c r="G88" s="588"/>
      <c r="H88" s="590"/>
      <c r="I88" s="588"/>
      <c r="J88" s="588"/>
      <c r="K88" s="588"/>
      <c r="L88" s="588"/>
      <c r="M88" s="588"/>
      <c r="N88" s="588"/>
      <c r="O88" s="588"/>
      <c r="P88" s="588"/>
      <c r="Q88" s="588"/>
      <c r="R88" s="588"/>
      <c r="S88" s="588"/>
      <c r="T88" s="588"/>
      <c r="U88" s="588"/>
      <c r="V88" s="588"/>
      <c r="W88" s="591"/>
      <c r="X88" s="588"/>
      <c r="Y88" s="588"/>
      <c r="Z88" s="588"/>
      <c r="AA88" s="588"/>
      <c r="AB88" s="588"/>
      <c r="AC88" s="588"/>
      <c r="AD88" s="588"/>
      <c r="AE88" s="588"/>
      <c r="AF88" s="588"/>
      <c r="AG88" s="588"/>
      <c r="AH88" s="588"/>
      <c r="AI88" s="588"/>
      <c r="AJ88" s="588"/>
      <c r="AK88" s="588"/>
    </row>
    <row r="89" spans="1:37" s="592" customFormat="1" ht="12.75">
      <c r="A89" s="588"/>
      <c r="B89" s="588"/>
      <c r="C89" s="588"/>
      <c r="D89" s="590"/>
      <c r="E89" s="590"/>
      <c r="F89" s="590"/>
      <c r="G89" s="588"/>
      <c r="H89" s="590"/>
      <c r="I89" s="588"/>
      <c r="J89" s="588"/>
      <c r="K89" s="588"/>
      <c r="L89" s="588"/>
      <c r="M89" s="588"/>
      <c r="N89" s="588"/>
      <c r="O89" s="588"/>
      <c r="P89" s="588"/>
      <c r="Q89" s="588"/>
      <c r="R89" s="588"/>
      <c r="S89" s="588"/>
      <c r="T89" s="588"/>
      <c r="U89" s="588"/>
      <c r="V89" s="588"/>
      <c r="W89" s="591"/>
      <c r="X89" s="588"/>
      <c r="Y89" s="588"/>
      <c r="Z89" s="588"/>
      <c r="AA89" s="588"/>
      <c r="AB89" s="588"/>
      <c r="AC89" s="588"/>
      <c r="AD89" s="588"/>
      <c r="AE89" s="588"/>
      <c r="AF89" s="588"/>
      <c r="AG89" s="588"/>
      <c r="AH89" s="588"/>
      <c r="AI89" s="588"/>
      <c r="AJ89" s="588"/>
      <c r="AK89" s="588"/>
    </row>
    <row r="90" spans="1:37" s="592" customFormat="1" ht="12.75">
      <c r="A90" s="588"/>
      <c r="B90" s="588"/>
      <c r="C90" s="588"/>
      <c r="D90" s="590"/>
      <c r="E90" s="590"/>
      <c r="F90" s="590"/>
      <c r="G90" s="588"/>
      <c r="H90" s="590"/>
      <c r="I90" s="588"/>
      <c r="J90" s="588"/>
      <c r="K90" s="588"/>
      <c r="L90" s="588"/>
      <c r="M90" s="588"/>
      <c r="N90" s="588"/>
      <c r="O90" s="588"/>
      <c r="P90" s="588"/>
      <c r="Q90" s="588"/>
      <c r="R90" s="588"/>
      <c r="S90" s="588"/>
      <c r="T90" s="588"/>
      <c r="U90" s="588"/>
      <c r="V90" s="588"/>
      <c r="W90" s="591"/>
      <c r="X90" s="588"/>
      <c r="Y90" s="588"/>
      <c r="Z90" s="588"/>
      <c r="AA90" s="588"/>
      <c r="AB90" s="588"/>
      <c r="AC90" s="588"/>
      <c r="AD90" s="588"/>
      <c r="AE90" s="588"/>
      <c r="AF90" s="588"/>
      <c r="AG90" s="588"/>
      <c r="AH90" s="588"/>
      <c r="AI90" s="588"/>
      <c r="AJ90" s="588"/>
      <c r="AK90" s="588"/>
    </row>
    <row r="91" spans="1:37" s="592" customFormat="1" ht="12.75">
      <c r="A91" s="588"/>
      <c r="B91" s="588"/>
      <c r="C91" s="588"/>
      <c r="D91" s="590"/>
      <c r="E91" s="590"/>
      <c r="F91" s="590"/>
      <c r="G91" s="588"/>
      <c r="H91" s="590"/>
      <c r="I91" s="588"/>
      <c r="J91" s="588"/>
      <c r="K91" s="588"/>
      <c r="L91" s="588"/>
      <c r="M91" s="588"/>
      <c r="N91" s="588"/>
      <c r="O91" s="588"/>
      <c r="P91" s="588"/>
      <c r="Q91" s="588"/>
      <c r="R91" s="588"/>
      <c r="S91" s="588"/>
      <c r="T91" s="588"/>
      <c r="U91" s="588"/>
      <c r="V91" s="588"/>
      <c r="W91" s="591"/>
      <c r="X91" s="588"/>
      <c r="Y91" s="588"/>
      <c r="Z91" s="588"/>
      <c r="AA91" s="588"/>
      <c r="AB91" s="588"/>
      <c r="AC91" s="588"/>
      <c r="AD91" s="588"/>
      <c r="AE91" s="588"/>
      <c r="AF91" s="588"/>
      <c r="AG91" s="588"/>
      <c r="AH91" s="588"/>
      <c r="AI91" s="588"/>
      <c r="AJ91" s="588"/>
      <c r="AK91" s="588"/>
    </row>
    <row r="92" spans="1:37" s="592" customFormat="1" ht="12.75">
      <c r="A92" s="588"/>
      <c r="B92" s="588"/>
      <c r="C92" s="588"/>
      <c r="D92" s="590"/>
      <c r="E92" s="590"/>
      <c r="F92" s="590"/>
      <c r="G92" s="588"/>
      <c r="H92" s="590"/>
      <c r="I92" s="588"/>
      <c r="J92" s="588"/>
      <c r="K92" s="588"/>
      <c r="L92" s="588"/>
      <c r="M92" s="588"/>
      <c r="N92" s="588"/>
      <c r="O92" s="588"/>
      <c r="P92" s="588"/>
      <c r="Q92" s="588"/>
      <c r="R92" s="588"/>
      <c r="S92" s="588"/>
      <c r="T92" s="588"/>
      <c r="U92" s="588"/>
      <c r="V92" s="588"/>
      <c r="W92" s="591"/>
      <c r="X92" s="588"/>
      <c r="Y92" s="588"/>
      <c r="Z92" s="588"/>
      <c r="AA92" s="588"/>
      <c r="AB92" s="588"/>
      <c r="AC92" s="588"/>
      <c r="AD92" s="588"/>
      <c r="AE92" s="588"/>
      <c r="AF92" s="588"/>
      <c r="AG92" s="588"/>
      <c r="AH92" s="588"/>
      <c r="AI92" s="588"/>
      <c r="AJ92" s="588"/>
      <c r="AK92" s="588"/>
    </row>
    <row r="93" spans="1:37" s="592" customFormat="1" ht="12.75">
      <c r="A93" s="588"/>
      <c r="B93" s="588"/>
      <c r="C93" s="588"/>
      <c r="D93" s="590"/>
      <c r="E93" s="590"/>
      <c r="F93" s="590"/>
      <c r="G93" s="588"/>
      <c r="H93" s="590"/>
      <c r="I93" s="588"/>
      <c r="J93" s="588"/>
      <c r="K93" s="588"/>
      <c r="L93" s="588"/>
      <c r="M93" s="588"/>
      <c r="N93" s="588"/>
      <c r="O93" s="588"/>
      <c r="P93" s="588"/>
      <c r="Q93" s="588"/>
      <c r="R93" s="588"/>
      <c r="S93" s="588"/>
      <c r="T93" s="588"/>
      <c r="U93" s="588"/>
      <c r="V93" s="588"/>
      <c r="W93" s="591"/>
      <c r="X93" s="588"/>
      <c r="Y93" s="588"/>
      <c r="Z93" s="588"/>
      <c r="AA93" s="588"/>
      <c r="AB93" s="588"/>
      <c r="AC93" s="588"/>
      <c r="AD93" s="588"/>
      <c r="AE93" s="588"/>
      <c r="AF93" s="588"/>
      <c r="AG93" s="588"/>
      <c r="AH93" s="588"/>
      <c r="AI93" s="588"/>
      <c r="AJ93" s="588"/>
      <c r="AK93" s="588"/>
    </row>
    <row r="94" spans="1:6" ht="12.75">
      <c r="A94" s="129"/>
      <c r="C94" s="593"/>
      <c r="D94" s="455"/>
      <c r="E94" s="455"/>
      <c r="F94" s="455"/>
    </row>
    <row r="95" spans="1:3" ht="12.75">
      <c r="A95" s="129"/>
      <c r="C95" s="593"/>
    </row>
    <row r="96" spans="1:6" ht="12.75">
      <c r="A96" s="129"/>
      <c r="D96" s="455"/>
      <c r="E96" s="455"/>
      <c r="F96" s="455"/>
    </row>
    <row r="97" spans="1:6" ht="12.75">
      <c r="A97" s="129"/>
      <c r="D97" s="455"/>
      <c r="E97" s="455"/>
      <c r="F97" s="455"/>
    </row>
    <row r="98" spans="1:9" ht="12.75">
      <c r="A98" s="129"/>
      <c r="I98" s="455"/>
    </row>
    <row r="99" spans="1:6" ht="12.75">
      <c r="A99" s="129"/>
      <c r="C99" s="593"/>
      <c r="D99" s="455"/>
      <c r="E99" s="455"/>
      <c r="F99" s="455"/>
    </row>
    <row r="100" spans="1:6" ht="12.75">
      <c r="A100" s="129"/>
      <c r="E100" s="455"/>
      <c r="F100" s="455"/>
    </row>
    <row r="101" spans="1:5" ht="12.75">
      <c r="A101" s="129"/>
      <c r="C101" s="594"/>
      <c r="E101" s="455"/>
    </row>
    <row r="102" spans="1:6" ht="12.75">
      <c r="A102" s="129"/>
      <c r="C102" s="374"/>
      <c r="D102" s="455"/>
      <c r="E102" s="455"/>
      <c r="F102" s="455"/>
    </row>
    <row r="103" spans="1:9" ht="12.75">
      <c r="A103" s="129"/>
      <c r="C103" s="374"/>
      <c r="D103" s="374"/>
      <c r="E103" s="455"/>
      <c r="H103" s="1509"/>
      <c r="I103" s="1509"/>
    </row>
    <row r="104" spans="1:9" ht="12.75">
      <c r="A104" s="129"/>
      <c r="C104" s="374"/>
      <c r="D104" s="595"/>
      <c r="E104" s="455"/>
      <c r="H104" s="1509"/>
      <c r="I104" s="1509"/>
    </row>
    <row r="105" spans="1:9" ht="12.75">
      <c r="A105" s="129"/>
      <c r="C105" s="374"/>
      <c r="D105" s="455"/>
      <c r="E105" s="455"/>
      <c r="F105" s="455"/>
      <c r="H105" s="1509"/>
      <c r="I105" s="1509"/>
    </row>
    <row r="106" spans="1:9" ht="12.75">
      <c r="A106" s="129"/>
      <c r="C106" s="374"/>
      <c r="D106" s="595"/>
      <c r="E106" s="455"/>
      <c r="H106" s="1509"/>
      <c r="I106" s="1509"/>
    </row>
    <row r="107" spans="1:9" ht="12.75">
      <c r="A107" s="129"/>
      <c r="D107" s="595"/>
      <c r="E107" s="455"/>
      <c r="H107" s="1509"/>
      <c r="I107" s="1509"/>
    </row>
    <row r="108" spans="1:9" ht="12.75">
      <c r="A108" s="129"/>
      <c r="D108" s="455"/>
      <c r="E108" s="455"/>
      <c r="F108" s="455"/>
      <c r="H108" s="1509"/>
      <c r="I108" s="1509"/>
    </row>
    <row r="109" spans="1:5" ht="12.75">
      <c r="A109" s="129"/>
      <c r="E109" s="455"/>
    </row>
    <row r="110" spans="1:5" ht="12.75">
      <c r="A110" s="129"/>
      <c r="E110" s="455"/>
    </row>
    <row r="111" spans="1:6" ht="12.75">
      <c r="A111" s="129"/>
      <c r="D111" s="455"/>
      <c r="E111" s="455"/>
      <c r="F111" s="455"/>
    </row>
    <row r="114" spans="4:6" ht="12.75">
      <c r="D114" s="455"/>
      <c r="E114" s="455"/>
      <c r="F114" s="455"/>
    </row>
    <row r="115" spans="4:5" ht="12.75">
      <c r="D115" s="596"/>
      <c r="E115" s="596"/>
    </row>
    <row r="116" spans="4:6" ht="12.75">
      <c r="D116" s="455"/>
      <c r="E116" s="455"/>
      <c r="F116" s="455"/>
    </row>
    <row r="117" spans="4:6" ht="12.75">
      <c r="D117" s="455"/>
      <c r="E117" s="455"/>
      <c r="F117" s="455"/>
    </row>
    <row r="121" ht="12.75">
      <c r="F121" s="455"/>
    </row>
  </sheetData>
  <mergeCells count="76">
    <mergeCell ref="H106:I106"/>
    <mergeCell ref="H107:I107"/>
    <mergeCell ref="H108:I108"/>
    <mergeCell ref="N43:R47"/>
    <mergeCell ref="J43:K43"/>
    <mergeCell ref="L43:M43"/>
    <mergeCell ref="H105:I105"/>
    <mergeCell ref="D40:H40"/>
    <mergeCell ref="A53:F53"/>
    <mergeCell ref="H103:I103"/>
    <mergeCell ref="D43:H43"/>
    <mergeCell ref="D42:H42"/>
    <mergeCell ref="C41:I41"/>
    <mergeCell ref="AE27:AE30"/>
    <mergeCell ref="N37:R37"/>
    <mergeCell ref="N40:R40"/>
    <mergeCell ref="J41:M41"/>
    <mergeCell ref="A54:F54"/>
    <mergeCell ref="H104:I104"/>
    <mergeCell ref="A1:AE1"/>
    <mergeCell ref="A2:AE2"/>
    <mergeCell ref="A3:AE3"/>
    <mergeCell ref="A4:Z4"/>
    <mergeCell ref="C35:I35"/>
    <mergeCell ref="C34:I34"/>
    <mergeCell ref="J34:K35"/>
    <mergeCell ref="L34:M35"/>
    <mergeCell ref="AE17:AE20"/>
    <mergeCell ref="AE21:AE26"/>
    <mergeCell ref="A5:AB5"/>
    <mergeCell ref="B6:C6"/>
    <mergeCell ref="D6:D9"/>
    <mergeCell ref="E6:S6"/>
    <mergeCell ref="T6:AC6"/>
    <mergeCell ref="P7:Q8"/>
    <mergeCell ref="R7:S8"/>
    <mergeCell ref="T7:T9"/>
    <mergeCell ref="U7:U9"/>
    <mergeCell ref="V7:V9"/>
    <mergeCell ref="AD6:AD9"/>
    <mergeCell ref="AE6:AE9"/>
    <mergeCell ref="A7:A9"/>
    <mergeCell ref="B7:C8"/>
    <mergeCell ref="E7:F7"/>
    <mergeCell ref="G7:G9"/>
    <mergeCell ref="H7:I7"/>
    <mergeCell ref="J7:K7"/>
    <mergeCell ref="L7:M8"/>
    <mergeCell ref="N7:O7"/>
    <mergeCell ref="X7:X9"/>
    <mergeCell ref="Y7:Z8"/>
    <mergeCell ref="AA7:AC8"/>
    <mergeCell ref="E17:O30"/>
    <mergeCell ref="P21:Q25"/>
    <mergeCell ref="E8:F8"/>
    <mergeCell ref="H8:I8"/>
    <mergeCell ref="J8:K8"/>
    <mergeCell ref="N8:O8"/>
    <mergeCell ref="W7:W9"/>
    <mergeCell ref="A51:F51"/>
    <mergeCell ref="D38:H38"/>
    <mergeCell ref="J38:K38"/>
    <mergeCell ref="L38:M38"/>
    <mergeCell ref="D39:H39"/>
    <mergeCell ref="J39:K39"/>
    <mergeCell ref="L39:M39"/>
    <mergeCell ref="J42:K42"/>
    <mergeCell ref="L42:M42"/>
    <mergeCell ref="D37:H37"/>
    <mergeCell ref="J37:K37"/>
    <mergeCell ref="L37:M37"/>
    <mergeCell ref="J40:K40"/>
    <mergeCell ref="L40:M40"/>
    <mergeCell ref="D36:H36"/>
    <mergeCell ref="J36:K36"/>
    <mergeCell ref="L36:M36"/>
  </mergeCells>
  <printOptions horizontalCentered="1" verticalCentered="1"/>
  <pageMargins left="0.984251968503937" right="0.3937007874015748" top="0.3937007874015748" bottom="0.3937007874015748" header="0" footer="0.1968503937007874"/>
  <pageSetup fitToHeight="1" fitToWidth="1" horizontalDpi="600" verticalDpi="600" orientation="landscape" paperSize="5" scale="34" r:id="rId1"/>
  <headerFooter alignWithMargins="0">
    <oddFooter>&amp;R&amp;P de &amp;N
VERSION 31 MARZO 2008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E61"/>
  <sheetViews>
    <sheetView workbookViewId="0" topLeftCell="A1">
      <selection activeCell="A3" sqref="A3:W3"/>
    </sheetView>
  </sheetViews>
  <sheetFormatPr defaultColWidth="11.421875" defaultRowHeight="12.75"/>
  <cols>
    <col min="1" max="1" width="32.7109375" style="44" customWidth="1"/>
    <col min="2" max="2" width="7.8515625" style="44" customWidth="1"/>
    <col min="3" max="3" width="9.7109375" style="44" customWidth="1"/>
    <col min="4" max="4" width="12.00390625" style="44" customWidth="1"/>
    <col min="5" max="5" width="12.8515625" style="44" customWidth="1"/>
    <col min="6" max="6" width="11.421875" style="44" customWidth="1"/>
    <col min="7" max="7" width="9.57421875" style="44" customWidth="1"/>
    <col min="8" max="8" width="13.7109375" style="44" customWidth="1"/>
    <col min="9" max="11" width="11.421875" style="44" customWidth="1"/>
    <col min="12" max="12" width="13.28125" style="44" customWidth="1"/>
    <col min="13" max="13" width="9.28125" style="44" customWidth="1"/>
    <col min="14" max="16" width="11.421875" style="44" customWidth="1"/>
    <col min="17" max="17" width="13.140625" style="44" customWidth="1"/>
    <col min="18" max="18" width="11.421875" style="44" customWidth="1"/>
    <col min="19" max="19" width="9.7109375" style="44" customWidth="1"/>
    <col min="20" max="20" width="8.57421875" style="44" customWidth="1"/>
    <col min="21" max="21" width="13.28125" style="44" customWidth="1"/>
    <col min="22" max="22" width="16.28125" style="44" customWidth="1"/>
    <col min="23" max="23" width="14.7109375" style="44" customWidth="1"/>
    <col min="24" max="24" width="9.8515625" style="44" customWidth="1"/>
    <col min="25" max="25" width="26.7109375" style="44" customWidth="1"/>
    <col min="26" max="16384" width="11.421875" style="44" customWidth="1"/>
  </cols>
  <sheetData>
    <row r="1" spans="1:23" s="237" customFormat="1" ht="15.75">
      <c r="A1" s="986" t="s">
        <v>284</v>
      </c>
      <c r="B1" s="986"/>
      <c r="C1" s="986"/>
      <c r="D1" s="986"/>
      <c r="E1" s="986"/>
      <c r="F1" s="986"/>
      <c r="G1" s="986"/>
      <c r="H1" s="986"/>
      <c r="I1" s="986"/>
      <c r="J1" s="986"/>
      <c r="K1" s="986"/>
      <c r="L1" s="986"/>
      <c r="M1" s="986"/>
      <c r="N1" s="986"/>
      <c r="O1" s="986"/>
      <c r="P1" s="986"/>
      <c r="Q1" s="986"/>
      <c r="R1" s="986"/>
      <c r="S1" s="986"/>
      <c r="T1" s="986"/>
      <c r="U1" s="986"/>
      <c r="V1" s="986"/>
      <c r="W1" s="986"/>
    </row>
    <row r="2" spans="1:23" s="237" customFormat="1" ht="15.75">
      <c r="A2" s="986" t="s">
        <v>182</v>
      </c>
      <c r="B2" s="986"/>
      <c r="C2" s="986"/>
      <c r="D2" s="986"/>
      <c r="E2" s="986"/>
      <c r="F2" s="986"/>
      <c r="G2" s="986"/>
      <c r="H2" s="986"/>
      <c r="I2" s="986"/>
      <c r="J2" s="986"/>
      <c r="K2" s="986"/>
      <c r="L2" s="986"/>
      <c r="M2" s="986"/>
      <c r="N2" s="986"/>
      <c r="O2" s="986"/>
      <c r="P2" s="986"/>
      <c r="Q2" s="986"/>
      <c r="R2" s="986"/>
      <c r="S2" s="986"/>
      <c r="T2" s="986"/>
      <c r="U2" s="986"/>
      <c r="V2" s="986"/>
      <c r="W2" s="986"/>
    </row>
    <row r="3" spans="1:23" s="237" customFormat="1" ht="15.75">
      <c r="A3" s="986" t="s">
        <v>285</v>
      </c>
      <c r="B3" s="986"/>
      <c r="C3" s="986"/>
      <c r="D3" s="986"/>
      <c r="E3" s="986"/>
      <c r="F3" s="986"/>
      <c r="G3" s="986"/>
      <c r="H3" s="986"/>
      <c r="I3" s="986"/>
      <c r="J3" s="986"/>
      <c r="K3" s="986"/>
      <c r="L3" s="986"/>
      <c r="M3" s="986"/>
      <c r="N3" s="986"/>
      <c r="O3" s="986"/>
      <c r="P3" s="986"/>
      <c r="Q3" s="986"/>
      <c r="R3" s="986"/>
      <c r="S3" s="986"/>
      <c r="T3" s="986"/>
      <c r="U3" s="986"/>
      <c r="V3" s="986"/>
      <c r="W3" s="986"/>
    </row>
    <row r="4" spans="1:31" s="237" customFormat="1" ht="18" customHeight="1">
      <c r="A4" s="987" t="s">
        <v>717</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860"/>
      <c r="AB4" s="860"/>
      <c r="AC4" s="860"/>
      <c r="AD4" s="860"/>
      <c r="AE4" s="860"/>
    </row>
    <row r="5" spans="1:23" ht="12.75">
      <c r="A5" s="988"/>
      <c r="B5" s="988"/>
      <c r="C5" s="988"/>
      <c r="D5" s="988"/>
      <c r="E5" s="988"/>
      <c r="F5" s="988"/>
      <c r="G5" s="988"/>
      <c r="H5" s="988"/>
      <c r="I5" s="988"/>
      <c r="J5" s="988"/>
      <c r="K5" s="988"/>
      <c r="L5" s="988"/>
      <c r="M5" s="988"/>
      <c r="N5" s="988"/>
      <c r="O5" s="988"/>
      <c r="P5" s="988"/>
      <c r="Q5" s="988"/>
      <c r="R5" s="988"/>
      <c r="S5" s="988"/>
      <c r="T5" s="988"/>
      <c r="U5" s="988"/>
      <c r="V5" s="988"/>
      <c r="W5" s="988"/>
    </row>
    <row r="6" spans="1:25" ht="12.75">
      <c r="A6" s="1398" t="s">
        <v>286</v>
      </c>
      <c r="B6" s="1399"/>
      <c r="C6" s="1399"/>
      <c r="D6" s="1400"/>
      <c r="E6" s="1338"/>
      <c r="F6" s="1338"/>
      <c r="G6" s="1338"/>
      <c r="H6" s="1339"/>
      <c r="I6" s="244" t="s">
        <v>463</v>
      </c>
      <c r="J6" s="1338" t="s">
        <v>464</v>
      </c>
      <c r="K6" s="1338"/>
      <c r="L6" s="1338"/>
      <c r="M6" s="1338" t="s">
        <v>465</v>
      </c>
      <c r="N6" s="1338"/>
      <c r="O6" s="1338"/>
      <c r="P6" s="1338"/>
      <c r="Q6" s="1396" t="s">
        <v>466</v>
      </c>
      <c r="R6" s="1397"/>
      <c r="S6" s="1397"/>
      <c r="T6" s="1397"/>
      <c r="U6" s="1424" t="s">
        <v>467</v>
      </c>
      <c r="V6" s="1425"/>
      <c r="W6" s="1426"/>
      <c r="X6" s="412"/>
      <c r="Y6" s="413"/>
    </row>
    <row r="7" spans="1:25" ht="18.75" customHeight="1">
      <c r="A7" s="982" t="s">
        <v>549</v>
      </c>
      <c r="B7" s="982" t="s">
        <v>550</v>
      </c>
      <c r="C7" s="251" t="s">
        <v>37</v>
      </c>
      <c r="D7" s="982" t="s">
        <v>552</v>
      </c>
      <c r="E7" s="1004" t="s">
        <v>553</v>
      </c>
      <c r="F7" s="1004" t="s">
        <v>554</v>
      </c>
      <c r="G7" s="1004" t="s">
        <v>555</v>
      </c>
      <c r="H7" s="1004" t="s">
        <v>556</v>
      </c>
      <c r="I7" s="1004" t="s">
        <v>557</v>
      </c>
      <c r="J7" s="1331" t="s">
        <v>558</v>
      </c>
      <c r="K7" s="1341" t="s">
        <v>559</v>
      </c>
      <c r="L7" s="1004" t="s">
        <v>560</v>
      </c>
      <c r="M7" s="1004" t="s">
        <v>561</v>
      </c>
      <c r="N7" s="1004" t="s">
        <v>562</v>
      </c>
      <c r="O7" s="1004" t="s">
        <v>563</v>
      </c>
      <c r="P7" s="1004" t="s">
        <v>564</v>
      </c>
      <c r="Q7" s="993" t="s">
        <v>468</v>
      </c>
      <c r="R7" s="994"/>
      <c r="S7" s="993" t="s">
        <v>469</v>
      </c>
      <c r="T7" s="994"/>
      <c r="U7" s="984" t="s">
        <v>569</v>
      </c>
      <c r="V7" s="984" t="s">
        <v>185</v>
      </c>
      <c r="W7" s="1001" t="s">
        <v>585</v>
      </c>
      <c r="X7" s="1532" t="s">
        <v>586</v>
      </c>
      <c r="Y7" s="1004" t="s">
        <v>606</v>
      </c>
    </row>
    <row r="8" spans="1:25" ht="42" customHeight="1">
      <c r="A8" s="983"/>
      <c r="B8" s="983"/>
      <c r="C8" s="253" t="s">
        <v>490</v>
      </c>
      <c r="D8" s="983"/>
      <c r="E8" s="983"/>
      <c r="F8" s="983"/>
      <c r="G8" s="983"/>
      <c r="H8" s="983"/>
      <c r="I8" s="983"/>
      <c r="J8" s="1393"/>
      <c r="K8" s="1341"/>
      <c r="L8" s="983"/>
      <c r="M8" s="983"/>
      <c r="N8" s="983"/>
      <c r="O8" s="983"/>
      <c r="P8" s="983"/>
      <c r="Q8" s="414" t="s">
        <v>639</v>
      </c>
      <c r="R8" s="414" t="s">
        <v>640</v>
      </c>
      <c r="S8" s="414" t="s">
        <v>639</v>
      </c>
      <c r="T8" s="414" t="s">
        <v>196</v>
      </c>
      <c r="U8" s="985"/>
      <c r="V8" s="985"/>
      <c r="W8" s="1002"/>
      <c r="X8" s="1533"/>
      <c r="Y8" s="1005"/>
    </row>
    <row r="9" spans="1:25" ht="12.75">
      <c r="A9" s="253" t="s">
        <v>470</v>
      </c>
      <c r="B9" s="415"/>
      <c r="C9" s="416"/>
      <c r="D9" s="416"/>
      <c r="E9" s="416"/>
      <c r="F9" s="416"/>
      <c r="G9" s="416"/>
      <c r="H9" s="416"/>
      <c r="I9" s="416"/>
      <c r="J9" s="416"/>
      <c r="K9" s="416"/>
      <c r="L9" s="416"/>
      <c r="M9" s="416"/>
      <c r="N9" s="416"/>
      <c r="O9" s="416"/>
      <c r="P9" s="416"/>
      <c r="Q9" s="417"/>
      <c r="R9" s="417"/>
      <c r="S9" s="418"/>
      <c r="T9" s="418"/>
      <c r="U9" s="502"/>
      <c r="V9" s="502"/>
      <c r="W9" s="502"/>
      <c r="X9" s="597"/>
      <c r="Y9" s="598"/>
    </row>
    <row r="10" spans="1:25" ht="39" customHeight="1">
      <c r="A10" s="1320" t="s">
        <v>287</v>
      </c>
      <c r="B10" s="1534" t="s">
        <v>115</v>
      </c>
      <c r="C10" s="1355" t="s">
        <v>288</v>
      </c>
      <c r="D10" s="1245" t="s">
        <v>289</v>
      </c>
      <c r="E10" s="599">
        <v>43952</v>
      </c>
      <c r="F10" s="599">
        <v>11079</v>
      </c>
      <c r="G10" s="599">
        <v>40330</v>
      </c>
      <c r="H10" s="599">
        <v>45444</v>
      </c>
      <c r="I10" s="599">
        <v>42552</v>
      </c>
      <c r="J10" s="599">
        <v>45108</v>
      </c>
      <c r="K10" s="599">
        <v>39295</v>
      </c>
      <c r="L10" s="599">
        <v>43313</v>
      </c>
      <c r="M10" s="599">
        <v>43344</v>
      </c>
      <c r="N10" s="599">
        <v>47362</v>
      </c>
      <c r="O10" s="1431"/>
      <c r="P10" s="1431"/>
      <c r="Q10" s="1535">
        <v>5500000</v>
      </c>
      <c r="R10" s="1535">
        <f>Q10/11.2</f>
        <v>491071.4285714286</v>
      </c>
      <c r="S10" s="1530"/>
      <c r="T10" s="1530"/>
      <c r="U10" s="1535">
        <v>4782608.7</v>
      </c>
      <c r="V10" s="1535">
        <v>717391.3</v>
      </c>
      <c r="W10" s="1535">
        <f>U10+V10</f>
        <v>5500000</v>
      </c>
      <c r="X10" s="1364" t="s">
        <v>500</v>
      </c>
      <c r="Y10" s="1364"/>
    </row>
    <row r="11" spans="1:25" ht="64.5" customHeight="1">
      <c r="A11" s="1000"/>
      <c r="B11" s="1360"/>
      <c r="C11" s="1356"/>
      <c r="D11" s="1246"/>
      <c r="E11" s="505" t="s">
        <v>471</v>
      </c>
      <c r="F11" s="505" t="s">
        <v>471</v>
      </c>
      <c r="G11" s="505" t="s">
        <v>471</v>
      </c>
      <c r="H11" s="505" t="s">
        <v>471</v>
      </c>
      <c r="I11" s="505" t="s">
        <v>471</v>
      </c>
      <c r="J11" s="505" t="s">
        <v>471</v>
      </c>
      <c r="K11" s="505" t="s">
        <v>471</v>
      </c>
      <c r="L11" s="505" t="s">
        <v>471</v>
      </c>
      <c r="M11" s="505" t="s">
        <v>471</v>
      </c>
      <c r="N11" s="505" t="s">
        <v>471</v>
      </c>
      <c r="O11" s="1005"/>
      <c r="P11" s="1005"/>
      <c r="Q11" s="1536"/>
      <c r="R11" s="1536"/>
      <c r="S11" s="1367"/>
      <c r="T11" s="1367"/>
      <c r="U11" s="1536"/>
      <c r="V11" s="1536"/>
      <c r="W11" s="1536"/>
      <c r="X11" s="1357"/>
      <c r="Y11" s="1357"/>
    </row>
    <row r="12" spans="1:25" ht="17.25" customHeight="1">
      <c r="A12" s="600" t="s">
        <v>485</v>
      </c>
      <c r="B12" s="433"/>
      <c r="C12" s="506"/>
      <c r="D12" s="421"/>
      <c r="E12" s="422"/>
      <c r="F12" s="422"/>
      <c r="G12" s="422"/>
      <c r="H12" s="422"/>
      <c r="I12" s="422"/>
      <c r="J12" s="422"/>
      <c r="K12" s="422"/>
      <c r="L12" s="422"/>
      <c r="M12" s="422"/>
      <c r="N12" s="422"/>
      <c r="O12" s="121"/>
      <c r="P12" s="508"/>
      <c r="Q12" s="509">
        <f>SUM(Q9:Q11)</f>
        <v>5500000</v>
      </c>
      <c r="R12" s="509">
        <f>SUM(R9:R11)</f>
        <v>491071.4285714286</v>
      </c>
      <c r="S12" s="509">
        <f>SUM(S9:S11)</f>
        <v>0</v>
      </c>
      <c r="T12" s="509">
        <f>SUM(T9:T11)</f>
        <v>0</v>
      </c>
      <c r="U12" s="509">
        <f>SUM(U10:U11)</f>
        <v>4782608.7</v>
      </c>
      <c r="V12" s="509">
        <f>SUM(V10:V11)</f>
        <v>717391.3</v>
      </c>
      <c r="W12" s="509">
        <f>SUM(U12:V12)</f>
        <v>5500000</v>
      </c>
      <c r="X12" s="601"/>
      <c r="Y12" s="511"/>
    </row>
    <row r="13" spans="1:25" ht="25.5">
      <c r="A13" s="600" t="s">
        <v>487</v>
      </c>
      <c r="B13" s="512"/>
      <c r="C13" s="513"/>
      <c r="D13" s="45"/>
      <c r="E13" s="45"/>
      <c r="F13" s="427"/>
      <c r="G13" s="45"/>
      <c r="H13" s="45"/>
      <c r="I13" s="45"/>
      <c r="J13" s="45"/>
      <c r="K13" s="45"/>
      <c r="L13" s="45"/>
      <c r="M13" s="45"/>
      <c r="N13" s="45"/>
      <c r="O13" s="45"/>
      <c r="P13" s="45"/>
      <c r="Q13" s="49"/>
      <c r="R13" s="514"/>
      <c r="S13" s="515"/>
      <c r="T13" s="515"/>
      <c r="U13" s="514"/>
      <c r="V13" s="514"/>
      <c r="W13" s="514"/>
      <c r="X13" s="516"/>
      <c r="Y13" s="430"/>
    </row>
    <row r="14" spans="1:25" ht="41.45" customHeight="1">
      <c r="A14" s="997" t="s">
        <v>600</v>
      </c>
      <c r="B14" s="1032" t="s">
        <v>601</v>
      </c>
      <c r="C14" s="1355" t="s">
        <v>288</v>
      </c>
      <c r="D14" s="1245" t="s">
        <v>289</v>
      </c>
      <c r="E14" s="1538" t="s">
        <v>547</v>
      </c>
      <c r="F14" s="1539"/>
      <c r="G14" s="1539"/>
      <c r="H14" s="1539"/>
      <c r="I14" s="1539"/>
      <c r="J14" s="1539"/>
      <c r="K14" s="1540"/>
      <c r="L14" s="381">
        <v>44805</v>
      </c>
      <c r="M14" s="381">
        <v>44835</v>
      </c>
      <c r="N14" s="381">
        <v>37926</v>
      </c>
      <c r="O14" s="1020"/>
      <c r="P14" s="1020"/>
      <c r="Q14" s="1042">
        <v>1104784.35</v>
      </c>
      <c r="R14" s="1042">
        <f>Q14/11.2</f>
        <v>98641.45982142858</v>
      </c>
      <c r="S14" s="1020"/>
      <c r="T14" s="1020"/>
      <c r="U14" s="1047">
        <f>+Q14/1.15</f>
        <v>960682.043478261</v>
      </c>
      <c r="V14" s="1047">
        <f>+U14*0.15</f>
        <v>144102.30652173914</v>
      </c>
      <c r="W14" s="1047">
        <f>U14+V14</f>
        <v>1104784.35</v>
      </c>
      <c r="X14" s="1028" t="s">
        <v>131</v>
      </c>
      <c r="Y14" s="1245"/>
    </row>
    <row r="15" spans="1:25" ht="100.5" customHeight="1">
      <c r="A15" s="998"/>
      <c r="B15" s="1032"/>
      <c r="C15" s="1356"/>
      <c r="D15" s="1246"/>
      <c r="E15" s="1541"/>
      <c r="F15" s="1542"/>
      <c r="G15" s="1542"/>
      <c r="H15" s="1542"/>
      <c r="I15" s="1542"/>
      <c r="J15" s="1542"/>
      <c r="K15" s="1543"/>
      <c r="L15" s="505" t="s">
        <v>471</v>
      </c>
      <c r="M15" s="505" t="s">
        <v>471</v>
      </c>
      <c r="N15" s="505" t="s">
        <v>471</v>
      </c>
      <c r="O15" s="1440"/>
      <c r="P15" s="1440"/>
      <c r="Q15" s="1046"/>
      <c r="R15" s="1046"/>
      <c r="S15" s="1440"/>
      <c r="T15" s="1440"/>
      <c r="U15" s="1537"/>
      <c r="V15" s="1046"/>
      <c r="W15" s="1046"/>
      <c r="X15" s="1357"/>
      <c r="Y15" s="1357"/>
    </row>
    <row r="16" spans="1:25" ht="41.25" customHeight="1">
      <c r="A16" s="997" t="s">
        <v>602</v>
      </c>
      <c r="B16" s="1032" t="s">
        <v>603</v>
      </c>
      <c r="C16" s="1355" t="s">
        <v>288</v>
      </c>
      <c r="D16" s="1245" t="s">
        <v>289</v>
      </c>
      <c r="E16" s="1538" t="s">
        <v>547</v>
      </c>
      <c r="F16" s="1539"/>
      <c r="G16" s="1539"/>
      <c r="H16" s="1539"/>
      <c r="I16" s="1539"/>
      <c r="J16" s="1539"/>
      <c r="K16" s="1540"/>
      <c r="L16" s="381">
        <v>44805</v>
      </c>
      <c r="M16" s="381">
        <v>44835</v>
      </c>
      <c r="N16" s="381">
        <v>37926</v>
      </c>
      <c r="O16" s="1020"/>
      <c r="P16" s="1020"/>
      <c r="Q16" s="1042">
        <v>963261.65</v>
      </c>
      <c r="R16" s="1042">
        <f>Q16/11.2</f>
        <v>86005.50446428572</v>
      </c>
      <c r="S16" s="1020"/>
      <c r="T16" s="1020"/>
      <c r="U16" s="1047">
        <f>+Q16/1.15</f>
        <v>837618.8260869567</v>
      </c>
      <c r="V16" s="1047">
        <f>+U16*0.15</f>
        <v>125642.8239130435</v>
      </c>
      <c r="W16" s="1047">
        <f>U16+V16</f>
        <v>963261.6500000001</v>
      </c>
      <c r="X16" s="1028" t="s">
        <v>131</v>
      </c>
      <c r="Y16" s="1245"/>
    </row>
    <row r="17" spans="1:25" ht="100.5" customHeight="1">
      <c r="A17" s="998"/>
      <c r="B17" s="1032"/>
      <c r="C17" s="1356"/>
      <c r="D17" s="1246"/>
      <c r="E17" s="1541"/>
      <c r="F17" s="1542"/>
      <c r="G17" s="1542"/>
      <c r="H17" s="1542"/>
      <c r="I17" s="1542"/>
      <c r="J17" s="1542"/>
      <c r="K17" s="1543"/>
      <c r="L17" s="505" t="s">
        <v>471</v>
      </c>
      <c r="M17" s="505" t="s">
        <v>471</v>
      </c>
      <c r="N17" s="505" t="s">
        <v>471</v>
      </c>
      <c r="O17" s="1440"/>
      <c r="P17" s="1440"/>
      <c r="Q17" s="1046"/>
      <c r="R17" s="1046"/>
      <c r="S17" s="1440"/>
      <c r="T17" s="1440"/>
      <c r="U17" s="1537"/>
      <c r="V17" s="1046"/>
      <c r="W17" s="1046"/>
      <c r="X17" s="1357"/>
      <c r="Y17" s="1357"/>
    </row>
    <row r="18" spans="1:25" ht="12.75">
      <c r="A18" s="602" t="s">
        <v>486</v>
      </c>
      <c r="B18" s="433"/>
      <c r="C18" s="506"/>
      <c r="D18" s="421"/>
      <c r="E18" s="422"/>
      <c r="F18" s="422"/>
      <c r="G18" s="422"/>
      <c r="H18" s="422"/>
      <c r="I18" s="422"/>
      <c r="J18" s="422"/>
      <c r="K18" s="422"/>
      <c r="L18" s="422"/>
      <c r="M18" s="422"/>
      <c r="N18" s="422"/>
      <c r="O18" s="121"/>
      <c r="P18" s="121"/>
      <c r="Q18" s="434">
        <f>SUM(Q14:Q17)</f>
        <v>2068046</v>
      </c>
      <c r="R18" s="434">
        <f aca="true" t="shared" si="0" ref="R18:W18">SUM(R14:R17)</f>
        <v>184646.96428571432</v>
      </c>
      <c r="S18" s="434">
        <f t="shared" si="0"/>
        <v>0</v>
      </c>
      <c r="T18" s="434">
        <f t="shared" si="0"/>
        <v>0</v>
      </c>
      <c r="U18" s="434">
        <f t="shared" si="0"/>
        <v>1798300.8695652178</v>
      </c>
      <c r="V18" s="434">
        <f t="shared" si="0"/>
        <v>269745.13043478265</v>
      </c>
      <c r="W18" s="434">
        <f t="shared" si="0"/>
        <v>2068046.0000000002</v>
      </c>
      <c r="X18" s="603"/>
      <c r="Y18" s="435"/>
    </row>
    <row r="19" spans="1:25" ht="12.75">
      <c r="A19" s="604" t="s">
        <v>186</v>
      </c>
      <c r="B19" s="605"/>
      <c r="C19" s="45"/>
      <c r="D19" s="525"/>
      <c r="E19" s="437"/>
      <c r="F19" s="437"/>
      <c r="G19" s="437"/>
      <c r="H19" s="437"/>
      <c r="I19" s="437"/>
      <c r="J19" s="437"/>
      <c r="K19" s="437"/>
      <c r="L19" s="437"/>
      <c r="M19" s="437"/>
      <c r="N19" s="437"/>
      <c r="O19" s="45"/>
      <c r="P19" s="45"/>
      <c r="Q19" s="417"/>
      <c r="R19" s="514"/>
      <c r="S19" s="52"/>
      <c r="T19" s="52"/>
      <c r="U19" s="526"/>
      <c r="V19" s="526"/>
      <c r="W19" s="526"/>
      <c r="X19" s="527"/>
      <c r="Y19" s="439"/>
    </row>
    <row r="20" spans="1:25" ht="22.5" customHeight="1">
      <c r="A20" s="997" t="s">
        <v>290</v>
      </c>
      <c r="B20" s="1360" t="s">
        <v>135</v>
      </c>
      <c r="C20" s="1376" t="s">
        <v>496</v>
      </c>
      <c r="D20" s="1245" t="s">
        <v>289</v>
      </c>
      <c r="E20" s="1544" t="s">
        <v>547</v>
      </c>
      <c r="F20" s="1545"/>
      <c r="G20" s="1545"/>
      <c r="H20" s="1545"/>
      <c r="I20" s="1545"/>
      <c r="J20" s="1545"/>
      <c r="K20" s="1545"/>
      <c r="L20" s="606"/>
      <c r="M20" s="607">
        <v>42795</v>
      </c>
      <c r="N20" s="607">
        <v>46447</v>
      </c>
      <c r="O20" s="1366"/>
      <c r="P20" s="1362"/>
      <c r="Q20" s="1454">
        <v>1998710.15</v>
      </c>
      <c r="R20" s="1454">
        <f>Q20/11.2</f>
        <v>178456.26339285716</v>
      </c>
      <c r="S20" s="1454"/>
      <c r="T20" s="1454"/>
      <c r="U20" s="1454">
        <f>+Q20/1.15</f>
        <v>1738008.8260869565</v>
      </c>
      <c r="V20" s="1454">
        <f>+U20*0.15</f>
        <v>260701.32391304348</v>
      </c>
      <c r="W20" s="1454">
        <f>SUM(U20:V21)</f>
        <v>1998710.15</v>
      </c>
      <c r="X20" s="1455">
        <v>3.1</v>
      </c>
      <c r="Y20" s="1320" t="s">
        <v>187</v>
      </c>
    </row>
    <row r="21" spans="1:25" ht="29.25" customHeight="1">
      <c r="A21" s="998"/>
      <c r="B21" s="1361"/>
      <c r="C21" s="1356"/>
      <c r="D21" s="1246"/>
      <c r="E21" s="1546"/>
      <c r="F21" s="1545"/>
      <c r="G21" s="1545"/>
      <c r="H21" s="1545"/>
      <c r="I21" s="1545"/>
      <c r="J21" s="1545"/>
      <c r="K21" s="1545"/>
      <c r="L21" s="608"/>
      <c r="M21" s="607"/>
      <c r="N21" s="607"/>
      <c r="O21" s="1367"/>
      <c r="P21" s="1357"/>
      <c r="Q21" s="1043"/>
      <c r="R21" s="1043"/>
      <c r="S21" s="1043"/>
      <c r="T21" s="1043"/>
      <c r="U21" s="1045"/>
      <c r="V21" s="1045"/>
      <c r="W21" s="1043"/>
      <c r="X21" s="1456"/>
      <c r="Y21" s="1321"/>
    </row>
    <row r="22" spans="1:25" ht="24" customHeight="1">
      <c r="A22" s="997" t="s">
        <v>291</v>
      </c>
      <c r="B22" s="1360" t="s">
        <v>135</v>
      </c>
      <c r="C22" s="1376" t="s">
        <v>496</v>
      </c>
      <c r="D22" s="1245" t="s">
        <v>289</v>
      </c>
      <c r="E22" s="1546"/>
      <c r="F22" s="1545"/>
      <c r="G22" s="1545"/>
      <c r="H22" s="1545"/>
      <c r="I22" s="1545"/>
      <c r="J22" s="1545"/>
      <c r="K22" s="1545"/>
      <c r="L22" s="608"/>
      <c r="M22" s="607">
        <v>42795</v>
      </c>
      <c r="N22" s="607">
        <v>46447</v>
      </c>
      <c r="O22" s="56"/>
      <c r="P22" s="269"/>
      <c r="Q22" s="989">
        <v>1708044.95</v>
      </c>
      <c r="R22" s="989">
        <f>Q22/11.2</f>
        <v>152504.01339285716</v>
      </c>
      <c r="S22" s="989"/>
      <c r="T22" s="989"/>
      <c r="U22" s="1454">
        <f>+Q22/1.15</f>
        <v>1485256.4782608696</v>
      </c>
      <c r="V22" s="1454">
        <f>+U22*0.15</f>
        <v>222788.47173913044</v>
      </c>
      <c r="W22" s="989">
        <f>U22+V22</f>
        <v>1708044.9500000002</v>
      </c>
      <c r="X22" s="1455">
        <v>3.1</v>
      </c>
      <c r="Y22" s="1321"/>
    </row>
    <row r="23" spans="1:25" ht="29.25" customHeight="1">
      <c r="A23" s="998"/>
      <c r="B23" s="1361"/>
      <c r="C23" s="1356"/>
      <c r="D23" s="1246"/>
      <c r="E23" s="1546"/>
      <c r="F23" s="1545"/>
      <c r="G23" s="1545"/>
      <c r="H23" s="1545"/>
      <c r="I23" s="1545"/>
      <c r="J23" s="1545"/>
      <c r="K23" s="1545"/>
      <c r="L23" s="608"/>
      <c r="M23" s="607"/>
      <c r="N23" s="607"/>
      <c r="O23" s="54"/>
      <c r="P23" s="268"/>
      <c r="Q23" s="990"/>
      <c r="R23" s="990"/>
      <c r="S23" s="990"/>
      <c r="T23" s="990"/>
      <c r="U23" s="1045"/>
      <c r="V23" s="1045"/>
      <c r="W23" s="990"/>
      <c r="X23" s="1456"/>
      <c r="Y23" s="1321"/>
    </row>
    <row r="24" spans="1:25" ht="21" customHeight="1">
      <c r="A24" s="997" t="s">
        <v>292</v>
      </c>
      <c r="B24" s="1360" t="s">
        <v>135</v>
      </c>
      <c r="C24" s="1376" t="s">
        <v>496</v>
      </c>
      <c r="D24" s="1245" t="s">
        <v>293</v>
      </c>
      <c r="E24" s="1546"/>
      <c r="F24" s="1545"/>
      <c r="G24" s="1545"/>
      <c r="H24" s="1545"/>
      <c r="I24" s="1545"/>
      <c r="J24" s="1545"/>
      <c r="K24" s="1545"/>
      <c r="L24" s="608"/>
      <c r="M24" s="607">
        <v>42795</v>
      </c>
      <c r="N24" s="607">
        <v>46447</v>
      </c>
      <c r="O24" s="56"/>
      <c r="P24" s="269"/>
      <c r="Q24" s="989">
        <v>1935713.72</v>
      </c>
      <c r="R24" s="989">
        <f>Q24/11.2</f>
        <v>172831.58214285717</v>
      </c>
      <c r="S24" s="989"/>
      <c r="T24" s="989"/>
      <c r="U24" s="1454">
        <f>+Q24/1.15</f>
        <v>1683229.3217391307</v>
      </c>
      <c r="V24" s="1454">
        <f>+U24*0.15</f>
        <v>252484.39826086958</v>
      </c>
      <c r="W24" s="989">
        <f>U24+V24</f>
        <v>1935713.7200000002</v>
      </c>
      <c r="X24" s="1455">
        <v>3.1</v>
      </c>
      <c r="Y24" s="1321"/>
    </row>
    <row r="25" spans="1:25" ht="36.75" customHeight="1">
      <c r="A25" s="1000"/>
      <c r="B25" s="1361"/>
      <c r="C25" s="1356"/>
      <c r="D25" s="1246"/>
      <c r="E25" s="1546"/>
      <c r="F25" s="1545"/>
      <c r="G25" s="1545"/>
      <c r="H25" s="1545"/>
      <c r="I25" s="1545"/>
      <c r="J25" s="1545"/>
      <c r="K25" s="1545"/>
      <c r="L25" s="608"/>
      <c r="M25" s="607"/>
      <c r="N25" s="607"/>
      <c r="O25" s="54"/>
      <c r="P25" s="268"/>
      <c r="Q25" s="990"/>
      <c r="R25" s="990"/>
      <c r="S25" s="990"/>
      <c r="T25" s="990"/>
      <c r="U25" s="1045"/>
      <c r="V25" s="1045"/>
      <c r="W25" s="990"/>
      <c r="X25" s="1456"/>
      <c r="Y25" s="1321"/>
    </row>
    <row r="26" spans="1:25" ht="17.25" customHeight="1">
      <c r="A26" s="997" t="s">
        <v>294</v>
      </c>
      <c r="B26" s="1360" t="s">
        <v>135</v>
      </c>
      <c r="C26" s="1376" t="s">
        <v>496</v>
      </c>
      <c r="D26" s="1245" t="s">
        <v>289</v>
      </c>
      <c r="E26" s="1546"/>
      <c r="F26" s="1545"/>
      <c r="G26" s="1545"/>
      <c r="H26" s="1545"/>
      <c r="I26" s="1545"/>
      <c r="J26" s="1545"/>
      <c r="K26" s="1545"/>
      <c r="L26" s="608"/>
      <c r="M26" s="607">
        <v>42795</v>
      </c>
      <c r="N26" s="607">
        <v>46447</v>
      </c>
      <c r="O26" s="53"/>
      <c r="P26" s="55"/>
      <c r="Q26" s="989">
        <v>1820938</v>
      </c>
      <c r="R26" s="989">
        <f>Q26/11.2</f>
        <v>162583.75</v>
      </c>
      <c r="S26" s="989"/>
      <c r="T26" s="989"/>
      <c r="U26" s="1454">
        <f>+Q26/1.15</f>
        <v>1583424.3478260871</v>
      </c>
      <c r="V26" s="1454">
        <f>+U26*0.15</f>
        <v>237513.65217391305</v>
      </c>
      <c r="W26" s="989">
        <f>U26+V26</f>
        <v>1820938.0000000002</v>
      </c>
      <c r="X26" s="1455">
        <v>3.1</v>
      </c>
      <c r="Y26" s="1321"/>
    </row>
    <row r="27" spans="1:25" ht="20.25" customHeight="1">
      <c r="A27" s="998"/>
      <c r="B27" s="1361"/>
      <c r="C27" s="1356"/>
      <c r="D27" s="1246"/>
      <c r="E27" s="1546"/>
      <c r="F27" s="1545"/>
      <c r="G27" s="1545"/>
      <c r="H27" s="1545"/>
      <c r="I27" s="1545"/>
      <c r="J27" s="1545"/>
      <c r="K27" s="1545"/>
      <c r="L27" s="608"/>
      <c r="M27" s="607"/>
      <c r="N27" s="607"/>
      <c r="O27" s="53"/>
      <c r="P27" s="55"/>
      <c r="Q27" s="990"/>
      <c r="R27" s="990"/>
      <c r="S27" s="990"/>
      <c r="T27" s="990"/>
      <c r="U27" s="1045"/>
      <c r="V27" s="1045"/>
      <c r="W27" s="990"/>
      <c r="X27" s="1456"/>
      <c r="Y27" s="1321"/>
    </row>
    <row r="28" spans="1:25" ht="18.75" customHeight="1">
      <c r="A28" s="997" t="s">
        <v>295</v>
      </c>
      <c r="B28" s="1360" t="s">
        <v>135</v>
      </c>
      <c r="C28" s="1376" t="s">
        <v>496</v>
      </c>
      <c r="D28" s="1245" t="s">
        <v>289</v>
      </c>
      <c r="E28" s="1546"/>
      <c r="F28" s="1545"/>
      <c r="G28" s="1545"/>
      <c r="H28" s="1545"/>
      <c r="I28" s="1545"/>
      <c r="J28" s="1545"/>
      <c r="K28" s="1545"/>
      <c r="L28" s="609"/>
      <c r="M28" s="607">
        <v>42795</v>
      </c>
      <c r="N28" s="607">
        <v>46447</v>
      </c>
      <c r="O28" s="1530"/>
      <c r="P28" s="1364"/>
      <c r="Q28" s="1042">
        <v>3272597.18</v>
      </c>
      <c r="R28" s="1042">
        <f>Q28/11.2</f>
        <v>292196.17678571434</v>
      </c>
      <c r="S28" s="1042"/>
      <c r="T28" s="1042"/>
      <c r="U28" s="1454">
        <f>+Q28/1.15</f>
        <v>2845736.67826087</v>
      </c>
      <c r="V28" s="1454">
        <f>+U28*0.15</f>
        <v>426860.5017391305</v>
      </c>
      <c r="W28" s="1042">
        <f>SUM(U28:V29)</f>
        <v>3272597.18</v>
      </c>
      <c r="X28" s="1455">
        <v>3.1</v>
      </c>
      <c r="Y28" s="1321"/>
    </row>
    <row r="29" spans="1:25" ht="29.25" customHeight="1">
      <c r="A29" s="998"/>
      <c r="B29" s="1361"/>
      <c r="C29" s="1356"/>
      <c r="D29" s="1246"/>
      <c r="E29" s="1546"/>
      <c r="F29" s="1545"/>
      <c r="G29" s="1545"/>
      <c r="H29" s="1545"/>
      <c r="I29" s="1545"/>
      <c r="J29" s="1545"/>
      <c r="K29" s="1545"/>
      <c r="L29" s="610"/>
      <c r="M29" s="607"/>
      <c r="N29" s="607"/>
      <c r="O29" s="1367"/>
      <c r="P29" s="1357"/>
      <c r="Q29" s="1384"/>
      <c r="R29" s="1531"/>
      <c r="S29" s="1043"/>
      <c r="T29" s="1043"/>
      <c r="U29" s="1045"/>
      <c r="V29" s="1045"/>
      <c r="W29" s="1549"/>
      <c r="X29" s="1456"/>
      <c r="Y29" s="1321"/>
    </row>
    <row r="30" spans="1:25" ht="32.45" customHeight="1">
      <c r="A30" s="997" t="s">
        <v>264</v>
      </c>
      <c r="B30" s="1360" t="s">
        <v>135</v>
      </c>
      <c r="C30" s="1376" t="s">
        <v>496</v>
      </c>
      <c r="D30" s="1355" t="s">
        <v>289</v>
      </c>
      <c r="E30" s="1546"/>
      <c r="F30" s="1545"/>
      <c r="G30" s="1545"/>
      <c r="H30" s="1545"/>
      <c r="I30" s="1545"/>
      <c r="J30" s="1545"/>
      <c r="K30" s="1545"/>
      <c r="L30" s="609"/>
      <c r="M30" s="607">
        <v>42795</v>
      </c>
      <c r="N30" s="607">
        <v>46447</v>
      </c>
      <c r="O30" s="1530"/>
      <c r="P30" s="1364"/>
      <c r="Q30" s="1042">
        <v>584934</v>
      </c>
      <c r="R30" s="1042">
        <f>Q30/11.2</f>
        <v>52226.25</v>
      </c>
      <c r="S30" s="1042"/>
      <c r="T30" s="1042"/>
      <c r="U30" s="1454">
        <f>+Q30/1.15</f>
        <v>508638.26086956525</v>
      </c>
      <c r="V30" s="1454">
        <f>+U30*0.15</f>
        <v>76295.73913043478</v>
      </c>
      <c r="W30" s="1454">
        <f>SUM(U30:V31)</f>
        <v>584934</v>
      </c>
      <c r="X30" s="1455">
        <v>3.1</v>
      </c>
      <c r="Y30" s="1321"/>
    </row>
    <row r="31" spans="1:25" ht="29.25" customHeight="1">
      <c r="A31" s="998"/>
      <c r="B31" s="1361"/>
      <c r="C31" s="1356"/>
      <c r="D31" s="1356"/>
      <c r="E31" s="1546"/>
      <c r="F31" s="1545"/>
      <c r="G31" s="1545"/>
      <c r="H31" s="1545"/>
      <c r="I31" s="1545"/>
      <c r="J31" s="1545"/>
      <c r="K31" s="1545"/>
      <c r="L31" s="610"/>
      <c r="M31" s="607"/>
      <c r="N31" s="607"/>
      <c r="O31" s="1367"/>
      <c r="P31" s="1357"/>
      <c r="Q31" s="1384"/>
      <c r="R31" s="1531"/>
      <c r="S31" s="1043"/>
      <c r="T31" s="1043"/>
      <c r="U31" s="1045"/>
      <c r="V31" s="1045"/>
      <c r="W31" s="1045"/>
      <c r="X31" s="1456"/>
      <c r="Y31" s="1321"/>
    </row>
    <row r="32" spans="1:25" ht="32.45" customHeight="1">
      <c r="A32" s="997" t="s">
        <v>265</v>
      </c>
      <c r="B32" s="1360" t="s">
        <v>135</v>
      </c>
      <c r="C32" s="1376" t="s">
        <v>496</v>
      </c>
      <c r="D32" s="1355" t="s">
        <v>289</v>
      </c>
      <c r="E32" s="1546"/>
      <c r="F32" s="1545"/>
      <c r="G32" s="1545"/>
      <c r="H32" s="1545"/>
      <c r="I32" s="1545"/>
      <c r="J32" s="1545"/>
      <c r="K32" s="1545"/>
      <c r="L32" s="609"/>
      <c r="M32" s="607">
        <v>42795</v>
      </c>
      <c r="N32" s="607">
        <v>46447</v>
      </c>
      <c r="O32" s="1530"/>
      <c r="P32" s="1364"/>
      <c r="Q32" s="1042">
        <v>679062</v>
      </c>
      <c r="R32" s="1042">
        <f>Q32/11.2</f>
        <v>60630.53571428572</v>
      </c>
      <c r="S32" s="1042"/>
      <c r="T32" s="1042"/>
      <c r="U32" s="1454">
        <f>+Q32/1.15</f>
        <v>590488.695652174</v>
      </c>
      <c r="V32" s="1454">
        <f>+U32*0.15</f>
        <v>88573.3043478261</v>
      </c>
      <c r="W32" s="1454">
        <f>SUM(U32:V33)</f>
        <v>679062</v>
      </c>
      <c r="X32" s="1455">
        <v>3.1</v>
      </c>
      <c r="Y32" s="1321"/>
    </row>
    <row r="33" spans="1:25" ht="29.25" customHeight="1">
      <c r="A33" s="998"/>
      <c r="B33" s="1361"/>
      <c r="C33" s="1356"/>
      <c r="D33" s="1356"/>
      <c r="E33" s="1547"/>
      <c r="F33" s="1548"/>
      <c r="G33" s="1548"/>
      <c r="H33" s="1548"/>
      <c r="I33" s="1548"/>
      <c r="J33" s="1548"/>
      <c r="K33" s="1548"/>
      <c r="L33" s="610"/>
      <c r="M33" s="607"/>
      <c r="N33" s="607"/>
      <c r="O33" s="1367"/>
      <c r="P33" s="1357"/>
      <c r="Q33" s="1384"/>
      <c r="R33" s="1531"/>
      <c r="S33" s="1043"/>
      <c r="T33" s="1043"/>
      <c r="U33" s="1045"/>
      <c r="V33" s="1045"/>
      <c r="W33" s="1045"/>
      <c r="X33" s="1456"/>
      <c r="Y33" s="1000"/>
    </row>
    <row r="34" spans="1:25" ht="36" customHeight="1">
      <c r="A34" s="304" t="s">
        <v>188</v>
      </c>
      <c r="B34" s="611"/>
      <c r="C34" s="121"/>
      <c r="D34" s="122"/>
      <c r="E34" s="422"/>
      <c r="F34" s="422"/>
      <c r="G34" s="422"/>
      <c r="H34" s="422"/>
      <c r="I34" s="422"/>
      <c r="J34" s="422"/>
      <c r="K34" s="422"/>
      <c r="L34" s="422"/>
      <c r="M34" s="422"/>
      <c r="N34" s="422"/>
      <c r="O34" s="121"/>
      <c r="P34" s="508"/>
      <c r="Q34" s="434">
        <f aca="true" t="shared" si="1" ref="Q34:W34">SUM(Q20:Q33)</f>
        <v>12000000</v>
      </c>
      <c r="R34" s="434">
        <f t="shared" si="1"/>
        <v>1071428.5714285716</v>
      </c>
      <c r="S34" s="434">
        <f t="shared" si="1"/>
        <v>0</v>
      </c>
      <c r="T34" s="434">
        <f t="shared" si="1"/>
        <v>0</v>
      </c>
      <c r="U34" s="434">
        <f t="shared" si="1"/>
        <v>10434782.608695652</v>
      </c>
      <c r="V34" s="434">
        <f t="shared" si="1"/>
        <v>1565217.391304348</v>
      </c>
      <c r="W34" s="434">
        <f t="shared" si="1"/>
        <v>12000000</v>
      </c>
      <c r="X34" s="531"/>
      <c r="Y34" s="532"/>
    </row>
    <row r="35" spans="1:25" ht="38.25">
      <c r="A35" s="612" t="s">
        <v>488</v>
      </c>
      <c r="B35" s="605"/>
      <c r="C35" s="45"/>
      <c r="D35" s="525"/>
      <c r="E35" s="437"/>
      <c r="F35" s="437"/>
      <c r="G35" s="437"/>
      <c r="H35" s="437"/>
      <c r="I35" s="437"/>
      <c r="J35" s="437"/>
      <c r="K35" s="437"/>
      <c r="L35" s="437"/>
      <c r="M35" s="437"/>
      <c r="N35" s="437"/>
      <c r="O35" s="45"/>
      <c r="P35" s="45"/>
      <c r="Q35" s="417"/>
      <c r="R35" s="417"/>
      <c r="S35" s="417"/>
      <c r="T35" s="417"/>
      <c r="U35" s="417"/>
      <c r="V35" s="417"/>
      <c r="W35" s="417"/>
      <c r="X35" s="527"/>
      <c r="Y35" s="528"/>
    </row>
    <row r="36" spans="1:25" ht="51" customHeight="1">
      <c r="A36" s="997" t="s">
        <v>296</v>
      </c>
      <c r="B36" s="1534" t="s">
        <v>504</v>
      </c>
      <c r="C36" s="1364" t="s">
        <v>501</v>
      </c>
      <c r="D36" s="1245" t="s">
        <v>289</v>
      </c>
      <c r="E36" s="1522" t="s">
        <v>547</v>
      </c>
      <c r="F36" s="1523"/>
      <c r="G36" s="1523"/>
      <c r="H36" s="1523"/>
      <c r="I36" s="1523"/>
      <c r="J36" s="1523"/>
      <c r="K36" s="1523"/>
      <c r="L36" s="1524"/>
      <c r="M36" s="381">
        <v>42795</v>
      </c>
      <c r="N36" s="381">
        <v>46447</v>
      </c>
      <c r="O36" s="1020"/>
      <c r="P36" s="1020"/>
      <c r="Q36" s="1042">
        <v>400000</v>
      </c>
      <c r="R36" s="1042">
        <f>Q36/11.2</f>
        <v>35714.28571428572</v>
      </c>
      <c r="S36" s="1020"/>
      <c r="T36" s="1020"/>
      <c r="U36" s="1047">
        <v>0</v>
      </c>
      <c r="V36" s="1047">
        <v>400000</v>
      </c>
      <c r="W36" s="1047">
        <f>U36+V36</f>
        <v>400000</v>
      </c>
      <c r="X36" s="1028" t="s">
        <v>297</v>
      </c>
      <c r="Y36" s="999" t="s">
        <v>187</v>
      </c>
    </row>
    <row r="37" spans="1:25" ht="54.75" customHeight="1">
      <c r="A37" s="998"/>
      <c r="B37" s="1361"/>
      <c r="C37" s="1357"/>
      <c r="D37" s="1246"/>
      <c r="E37" s="1550"/>
      <c r="F37" s="1551"/>
      <c r="G37" s="1551"/>
      <c r="H37" s="1551"/>
      <c r="I37" s="1551"/>
      <c r="J37" s="1551"/>
      <c r="K37" s="1551"/>
      <c r="L37" s="1552"/>
      <c r="M37" s="381"/>
      <c r="N37" s="381"/>
      <c r="O37" s="1440"/>
      <c r="P37" s="1440"/>
      <c r="Q37" s="1046"/>
      <c r="R37" s="1046"/>
      <c r="S37" s="1440"/>
      <c r="T37" s="1440"/>
      <c r="U37" s="1046"/>
      <c r="V37" s="1046"/>
      <c r="W37" s="1046"/>
      <c r="X37" s="1357"/>
      <c r="Y37" s="1000"/>
    </row>
    <row r="38" spans="1:25" ht="38.25">
      <c r="A38" s="613" t="s">
        <v>489</v>
      </c>
      <c r="B38" s="611"/>
      <c r="C38" s="121"/>
      <c r="D38" s="122"/>
      <c r="E38" s="422"/>
      <c r="F38" s="422"/>
      <c r="G38" s="422"/>
      <c r="H38" s="422"/>
      <c r="I38" s="422"/>
      <c r="J38" s="422"/>
      <c r="K38" s="422"/>
      <c r="L38" s="422"/>
      <c r="M38" s="614"/>
      <c r="N38" s="614"/>
      <c r="O38" s="121"/>
      <c r="P38" s="508"/>
      <c r="Q38" s="424">
        <f>SUM(Q36)</f>
        <v>400000</v>
      </c>
      <c r="R38" s="434">
        <f>SUM(R36)</f>
        <v>35714.28571428572</v>
      </c>
      <c r="S38" s="434">
        <v>0</v>
      </c>
      <c r="T38" s="434">
        <v>0</v>
      </c>
      <c r="U38" s="434">
        <f>SUM(U36)</f>
        <v>0</v>
      </c>
      <c r="V38" s="434">
        <f>SUM(V36)</f>
        <v>400000</v>
      </c>
      <c r="W38" s="434">
        <f>SUM(W36)</f>
        <v>400000</v>
      </c>
      <c r="X38" s="531"/>
      <c r="Y38" s="532"/>
    </row>
    <row r="39" spans="1:25" ht="12.75">
      <c r="A39" s="613" t="s">
        <v>298</v>
      </c>
      <c r="B39" s="605"/>
      <c r="C39" s="45"/>
      <c r="D39" s="525"/>
      <c r="E39" s="437"/>
      <c r="F39" s="437"/>
      <c r="G39" s="437"/>
      <c r="H39" s="437"/>
      <c r="I39" s="437"/>
      <c r="J39" s="437"/>
      <c r="K39" s="437"/>
      <c r="L39" s="437"/>
      <c r="M39" s="615"/>
      <c r="N39" s="615"/>
      <c r="O39" s="45"/>
      <c r="P39" s="45"/>
      <c r="Q39" s="417"/>
      <c r="R39" s="417"/>
      <c r="S39" s="417"/>
      <c r="T39" s="417"/>
      <c r="U39" s="417"/>
      <c r="V39" s="417"/>
      <c r="W39" s="417"/>
      <c r="X39" s="527"/>
      <c r="Y39" s="528"/>
    </row>
    <row r="40" spans="1:25" ht="12.75">
      <c r="A40" s="997" t="s">
        <v>299</v>
      </c>
      <c r="B40" s="1431" t="s">
        <v>504</v>
      </c>
      <c r="C40" s="1520" t="s">
        <v>501</v>
      </c>
      <c r="D40" s="1245" t="s">
        <v>289</v>
      </c>
      <c r="E40" s="1522" t="s">
        <v>547</v>
      </c>
      <c r="F40" s="1523"/>
      <c r="G40" s="1523"/>
      <c r="H40" s="1523"/>
      <c r="I40" s="1523"/>
      <c r="J40" s="1523"/>
      <c r="K40" s="1523"/>
      <c r="L40" s="1524"/>
      <c r="M40" s="381">
        <v>39753</v>
      </c>
      <c r="N40" s="381">
        <v>42309</v>
      </c>
      <c r="O40" s="1528"/>
      <c r="P40" s="1247"/>
      <c r="Q40" s="1517">
        <v>100000</v>
      </c>
      <c r="R40" s="1517">
        <f>Q40/11.2</f>
        <v>8928.57142857143</v>
      </c>
      <c r="S40" s="1249">
        <v>0</v>
      </c>
      <c r="T40" s="1249">
        <v>0</v>
      </c>
      <c r="U40" s="1517">
        <v>0</v>
      </c>
      <c r="V40" s="1517">
        <v>100000</v>
      </c>
      <c r="W40" s="1517">
        <f>U40+V40</f>
        <v>100000</v>
      </c>
      <c r="X40" s="1028" t="s">
        <v>131</v>
      </c>
      <c r="Y40" s="616"/>
    </row>
    <row r="41" spans="1:25" ht="12.75">
      <c r="A41" s="998"/>
      <c r="B41" s="1005"/>
      <c r="C41" s="1521"/>
      <c r="D41" s="1357"/>
      <c r="E41" s="1525"/>
      <c r="F41" s="1526"/>
      <c r="G41" s="1526"/>
      <c r="H41" s="1526"/>
      <c r="I41" s="1526"/>
      <c r="J41" s="1526"/>
      <c r="K41" s="1526"/>
      <c r="L41" s="1527"/>
      <c r="M41" s="381"/>
      <c r="N41" s="381"/>
      <c r="O41" s="1529"/>
      <c r="P41" s="1248"/>
      <c r="Q41" s="1518"/>
      <c r="R41" s="1518"/>
      <c r="S41" s="1250"/>
      <c r="T41" s="1250"/>
      <c r="U41" s="1518"/>
      <c r="V41" s="1518"/>
      <c r="W41" s="1518"/>
      <c r="X41" s="1519"/>
      <c r="Y41" s="617"/>
    </row>
    <row r="42" spans="1:25" ht="15.75" customHeight="1">
      <c r="A42" s="613" t="s">
        <v>300</v>
      </c>
      <c r="B42" s="618"/>
      <c r="C42" s="47"/>
      <c r="D42" s="619"/>
      <c r="E42" s="441"/>
      <c r="F42" s="441"/>
      <c r="G42" s="441"/>
      <c r="H42" s="441"/>
      <c r="I42" s="441"/>
      <c r="J42" s="441"/>
      <c r="K42" s="441"/>
      <c r="L42" s="441"/>
      <c r="M42" s="620"/>
      <c r="N42" s="620"/>
      <c r="O42" s="47"/>
      <c r="P42" s="48"/>
      <c r="Q42" s="434">
        <f>SUM(Q40)</f>
        <v>100000</v>
      </c>
      <c r="R42" s="434">
        <f>SUM(R40)</f>
        <v>8928.57142857143</v>
      </c>
      <c r="S42" s="434"/>
      <c r="T42" s="434"/>
      <c r="U42" s="434">
        <f>SUM(U40)</f>
        <v>0</v>
      </c>
      <c r="V42" s="434">
        <f>SUM(V40)</f>
        <v>100000</v>
      </c>
      <c r="W42" s="434">
        <f>SUM(W40)</f>
        <v>100000</v>
      </c>
      <c r="X42" s="1357"/>
      <c r="Y42" s="621"/>
    </row>
    <row r="43" spans="1:25" s="247" customFormat="1" ht="27" customHeight="1">
      <c r="A43" s="622" t="s">
        <v>518</v>
      </c>
      <c r="B43" s="443"/>
      <c r="C43" s="443"/>
      <c r="D43" s="443"/>
      <c r="E43" s="443"/>
      <c r="F43" s="443"/>
      <c r="G43" s="443"/>
      <c r="H43" s="443"/>
      <c r="I43" s="443"/>
      <c r="J43" s="443"/>
      <c r="K43" s="443"/>
      <c r="L43" s="443"/>
      <c r="M43" s="443"/>
      <c r="N43" s="443"/>
      <c r="O43" s="443"/>
      <c r="P43" s="443"/>
      <c r="Q43" s="444">
        <f>Q12+Q18+Q34+Q38+Q42</f>
        <v>20068046</v>
      </c>
      <c r="R43" s="444">
        <f aca="true" t="shared" si="2" ref="R43:W43">R12+R18+R34+R38+R42</f>
        <v>1791789.8214285716</v>
      </c>
      <c r="S43" s="444">
        <f t="shared" si="2"/>
        <v>0</v>
      </c>
      <c r="T43" s="444">
        <f t="shared" si="2"/>
        <v>0</v>
      </c>
      <c r="U43" s="444">
        <f t="shared" si="2"/>
        <v>17015692.17826087</v>
      </c>
      <c r="V43" s="444">
        <f t="shared" si="2"/>
        <v>3052353.8217391307</v>
      </c>
      <c r="W43" s="444">
        <f t="shared" si="2"/>
        <v>20068046</v>
      </c>
      <c r="X43" s="366"/>
      <c r="Y43" s="445"/>
    </row>
    <row r="44" spans="1:25" ht="12.75">
      <c r="A44" s="129"/>
      <c r="B44" s="129"/>
      <c r="C44" s="129"/>
      <c r="D44" s="129"/>
      <c r="E44" s="129"/>
      <c r="F44" s="129"/>
      <c r="G44" s="129"/>
      <c r="H44" s="129"/>
      <c r="I44" s="129"/>
      <c r="J44" s="129"/>
      <c r="K44" s="129"/>
      <c r="L44" s="129"/>
      <c r="M44" s="129"/>
      <c r="N44" s="129"/>
      <c r="O44" s="129"/>
      <c r="P44" s="129"/>
      <c r="Q44" s="130"/>
      <c r="R44" s="130"/>
      <c r="S44" s="131"/>
      <c r="T44" s="131"/>
      <c r="U44" s="130"/>
      <c r="V44" s="130"/>
      <c r="W44" s="130"/>
      <c r="X44" s="129"/>
      <c r="Y44" s="446"/>
    </row>
    <row r="45" spans="1:25" ht="25.5">
      <c r="A45" s="326"/>
      <c r="B45" s="326"/>
      <c r="C45" s="326"/>
      <c r="D45" s="1416" t="s">
        <v>491</v>
      </c>
      <c r="E45" s="1416"/>
      <c r="F45" s="1416"/>
      <c r="G45" s="1416"/>
      <c r="H45" s="1416"/>
      <c r="I45" s="1416"/>
      <c r="J45" s="1309" t="s">
        <v>475</v>
      </c>
      <c r="K45" s="1309"/>
      <c r="L45" s="1310" t="s">
        <v>476</v>
      </c>
      <c r="M45" s="1310"/>
      <c r="N45" s="334" t="s">
        <v>477</v>
      </c>
      <c r="Q45" s="447"/>
      <c r="R45" s="448"/>
      <c r="S45" s="399"/>
      <c r="T45" s="399"/>
      <c r="U45" s="448"/>
      <c r="V45" s="447"/>
      <c r="W45" s="241"/>
      <c r="Y45" s="446"/>
    </row>
    <row r="46" spans="2:25" ht="25.5" customHeight="1">
      <c r="B46" s="449"/>
      <c r="C46" s="449"/>
      <c r="D46" s="337" t="s">
        <v>478</v>
      </c>
      <c r="E46" s="1301" t="s">
        <v>479</v>
      </c>
      <c r="F46" s="1302"/>
      <c r="G46" s="1302"/>
      <c r="H46" s="1303"/>
      <c r="I46" s="338" t="s">
        <v>472</v>
      </c>
      <c r="J46" s="1299" t="s">
        <v>480</v>
      </c>
      <c r="K46" s="1300"/>
      <c r="L46" s="339" t="s">
        <v>480</v>
      </c>
      <c r="M46" s="340">
        <v>500000</v>
      </c>
      <c r="N46" s="333" t="s">
        <v>481</v>
      </c>
      <c r="O46" s="450"/>
      <c r="Q46" s="241"/>
      <c r="R46" s="241"/>
      <c r="U46" s="241"/>
      <c r="V46" s="241"/>
      <c r="W46" s="241"/>
      <c r="Y46" s="446"/>
    </row>
    <row r="47" spans="1:25" ht="34.5" customHeight="1">
      <c r="A47" s="449"/>
      <c r="B47" s="449"/>
      <c r="C47" s="449"/>
      <c r="D47" s="341" t="s">
        <v>482</v>
      </c>
      <c r="E47" s="1296" t="s">
        <v>483</v>
      </c>
      <c r="F47" s="1297"/>
      <c r="G47" s="1297"/>
      <c r="H47" s="1298"/>
      <c r="I47" s="342" t="s">
        <v>473</v>
      </c>
      <c r="J47" s="1299" t="s">
        <v>484</v>
      </c>
      <c r="K47" s="1300"/>
      <c r="L47" s="343" t="s">
        <v>480</v>
      </c>
      <c r="M47" s="340">
        <v>100000</v>
      </c>
      <c r="N47" s="344" t="s">
        <v>481</v>
      </c>
      <c r="Q47" s="241"/>
      <c r="R47" s="241"/>
      <c r="U47" s="241"/>
      <c r="V47" s="241"/>
      <c r="W47" s="241"/>
      <c r="Y47" s="446"/>
    </row>
    <row r="48" spans="1:25" ht="27.75" customHeight="1">
      <c r="A48" s="449"/>
      <c r="B48" s="449"/>
      <c r="C48" s="449"/>
      <c r="D48" s="341" t="s">
        <v>493</v>
      </c>
      <c r="E48" s="1301" t="s">
        <v>494</v>
      </c>
      <c r="F48" s="1302"/>
      <c r="G48" s="1302"/>
      <c r="H48" s="1303"/>
      <c r="I48" s="341" t="s">
        <v>493</v>
      </c>
      <c r="J48" s="1299" t="s">
        <v>495</v>
      </c>
      <c r="K48" s="1300"/>
      <c r="L48" s="339" t="s">
        <v>495</v>
      </c>
      <c r="M48" s="340">
        <v>500001</v>
      </c>
      <c r="N48" s="333" t="s">
        <v>481</v>
      </c>
      <c r="Q48" s="241"/>
      <c r="R48" s="241"/>
      <c r="U48" s="241"/>
      <c r="V48" s="241"/>
      <c r="W48" s="241"/>
      <c r="Y48" s="451"/>
    </row>
    <row r="49" spans="4:25" ht="12.75">
      <c r="D49" s="239"/>
      <c r="Q49" s="241"/>
      <c r="R49" s="241"/>
      <c r="U49" s="241"/>
      <c r="V49" s="241"/>
      <c r="W49" s="241"/>
      <c r="Y49" s="451"/>
    </row>
    <row r="50" spans="1:25" ht="12.75">
      <c r="A50" s="1410" t="s">
        <v>492</v>
      </c>
      <c r="B50" s="1411"/>
      <c r="C50" s="1411"/>
      <c r="D50" s="1411"/>
      <c r="E50" s="1411"/>
      <c r="F50" s="1412"/>
      <c r="Q50" s="241"/>
      <c r="R50" s="241"/>
      <c r="U50" s="241"/>
      <c r="V50" s="241"/>
      <c r="W50" s="241"/>
      <c r="Y50" s="451"/>
    </row>
    <row r="51" spans="1:25" ht="12.75">
      <c r="A51" s="453"/>
      <c r="B51" s="145"/>
      <c r="C51" s="145"/>
      <c r="D51" s="145"/>
      <c r="E51" s="129"/>
      <c r="F51" s="146"/>
      <c r="Q51" s="241"/>
      <c r="R51" s="241"/>
      <c r="U51" s="241"/>
      <c r="V51" s="241"/>
      <c r="W51" s="241"/>
      <c r="Y51" s="452"/>
    </row>
    <row r="52" spans="1:25" ht="12.75">
      <c r="A52" s="453"/>
      <c r="B52" s="145"/>
      <c r="C52" s="145"/>
      <c r="D52" s="145"/>
      <c r="E52" s="129"/>
      <c r="F52" s="146"/>
      <c r="Q52" s="241"/>
      <c r="R52" s="241"/>
      <c r="U52" s="241"/>
      <c r="V52" s="241"/>
      <c r="W52" s="241"/>
      <c r="Y52" s="452"/>
    </row>
    <row r="53" spans="1:25" ht="12.75">
      <c r="A53" s="453"/>
      <c r="B53" s="145"/>
      <c r="C53" s="145"/>
      <c r="D53" s="145"/>
      <c r="E53" s="129"/>
      <c r="F53" s="146"/>
      <c r="Q53" s="241"/>
      <c r="R53" s="241"/>
      <c r="U53" s="241"/>
      <c r="V53" s="241"/>
      <c r="W53" s="241"/>
      <c r="Y53" s="452"/>
    </row>
    <row r="54" spans="1:23" ht="12.75">
      <c r="A54" s="534"/>
      <c r="B54" s="129"/>
      <c r="C54" s="129"/>
      <c r="D54" s="129"/>
      <c r="E54" s="129"/>
      <c r="F54" s="146"/>
      <c r="Q54" s="241"/>
      <c r="R54" s="241"/>
      <c r="U54" s="241"/>
      <c r="V54" s="241"/>
      <c r="W54" s="241"/>
    </row>
    <row r="55" spans="1:23" ht="12.75">
      <c r="A55" s="1516" t="s">
        <v>301</v>
      </c>
      <c r="B55" s="1262"/>
      <c r="C55" s="1262"/>
      <c r="D55" s="1262"/>
      <c r="E55" s="1262"/>
      <c r="F55" s="1263"/>
      <c r="Q55" s="241"/>
      <c r="R55" s="241"/>
      <c r="U55" s="241"/>
      <c r="V55" s="241"/>
      <c r="W55" s="241"/>
    </row>
    <row r="56" spans="1:23" ht="12.75">
      <c r="A56" s="1404" t="s">
        <v>302</v>
      </c>
      <c r="B56" s="1405"/>
      <c r="C56" s="1405"/>
      <c r="D56" s="1405"/>
      <c r="E56" s="1405"/>
      <c r="F56" s="1406"/>
      <c r="Q56" s="241"/>
      <c r="R56" s="241"/>
      <c r="U56" s="241"/>
      <c r="V56" s="241"/>
      <c r="W56" s="241"/>
    </row>
    <row r="57" spans="17:23" ht="12.75">
      <c r="Q57" s="454"/>
      <c r="R57" s="454"/>
      <c r="S57" s="455"/>
      <c r="T57" s="455"/>
      <c r="U57" s="454"/>
      <c r="V57" s="454"/>
      <c r="W57" s="454"/>
    </row>
    <row r="58" spans="17:23" ht="12.75">
      <c r="Q58" s="454"/>
      <c r="R58" s="454"/>
      <c r="S58" s="455"/>
      <c r="T58" s="455"/>
      <c r="U58" s="454"/>
      <c r="V58" s="454"/>
      <c r="W58" s="454"/>
    </row>
    <row r="59" spans="17:23" ht="12.75">
      <c r="Q59" s="454"/>
      <c r="R59" s="454"/>
      <c r="S59" s="455"/>
      <c r="T59" s="455"/>
      <c r="U59" s="454"/>
      <c r="V59" s="454"/>
      <c r="W59" s="454"/>
    </row>
    <row r="60" spans="17:23" ht="12.75">
      <c r="Q60" s="454"/>
      <c r="R60" s="454"/>
      <c r="S60" s="455"/>
      <c r="T60" s="455"/>
      <c r="U60" s="454"/>
      <c r="V60" s="454"/>
      <c r="W60" s="454"/>
    </row>
    <row r="61" spans="17:23" ht="12.75">
      <c r="Q61" s="454"/>
      <c r="R61" s="454"/>
      <c r="S61" s="455"/>
      <c r="T61" s="455"/>
      <c r="U61" s="454"/>
      <c r="V61" s="454"/>
      <c r="W61" s="454"/>
    </row>
  </sheetData>
  <mergeCells count="217">
    <mergeCell ref="V36:V37"/>
    <mergeCell ref="O36:O37"/>
    <mergeCell ref="P36:P37"/>
    <mergeCell ref="Q36:Q37"/>
    <mergeCell ref="U32:U33"/>
    <mergeCell ref="T36:T37"/>
    <mergeCell ref="U36:U37"/>
    <mergeCell ref="W36:W37"/>
    <mergeCell ref="R32:R33"/>
    <mergeCell ref="S32:S33"/>
    <mergeCell ref="T32:T33"/>
    <mergeCell ref="R36:R37"/>
    <mergeCell ref="A36:A37"/>
    <mergeCell ref="B36:B37"/>
    <mergeCell ref="C36:C37"/>
    <mergeCell ref="D36:D37"/>
    <mergeCell ref="E36:L37"/>
    <mergeCell ref="X28:X29"/>
    <mergeCell ref="A32:A33"/>
    <mergeCell ref="B32:B33"/>
    <mergeCell ref="C32:C33"/>
    <mergeCell ref="D32:D33"/>
    <mergeCell ref="O32:O33"/>
    <mergeCell ref="P32:P33"/>
    <mergeCell ref="X32:X33"/>
    <mergeCell ref="Q32:Q33"/>
    <mergeCell ref="V32:V33"/>
    <mergeCell ref="S28:S29"/>
    <mergeCell ref="E20:K33"/>
    <mergeCell ref="T28:T29"/>
    <mergeCell ref="U28:U29"/>
    <mergeCell ref="V28:V29"/>
    <mergeCell ref="W28:W29"/>
    <mergeCell ref="W32:W33"/>
    <mergeCell ref="O28:O29"/>
    <mergeCell ref="P28:P29"/>
    <mergeCell ref="Q28:Q29"/>
    <mergeCell ref="C28:C29"/>
    <mergeCell ref="D28:D29"/>
    <mergeCell ref="R28:R29"/>
    <mergeCell ref="U16:U17"/>
    <mergeCell ref="V16:V17"/>
    <mergeCell ref="W16:W17"/>
    <mergeCell ref="X16:X17"/>
    <mergeCell ref="Y16:Y17"/>
    <mergeCell ref="O20:O21"/>
    <mergeCell ref="P20:P21"/>
    <mergeCell ref="O16:O17"/>
    <mergeCell ref="P16:P17"/>
    <mergeCell ref="Q16:Q17"/>
    <mergeCell ref="R16:R17"/>
    <mergeCell ref="S16:S17"/>
    <mergeCell ref="T16:T17"/>
    <mergeCell ref="S36:S37"/>
    <mergeCell ref="V26:V27"/>
    <mergeCell ref="A28:A29"/>
    <mergeCell ref="B28:B29"/>
    <mergeCell ref="E14:K15"/>
    <mergeCell ref="A16:A17"/>
    <mergeCell ref="B16:B17"/>
    <mergeCell ref="C16:C17"/>
    <mergeCell ref="D16:D17"/>
    <mergeCell ref="E16:K17"/>
    <mergeCell ref="W26:W27"/>
    <mergeCell ref="X26:X27"/>
    <mergeCell ref="R26:R27"/>
    <mergeCell ref="S26:S27"/>
    <mergeCell ref="T26:T27"/>
    <mergeCell ref="U26:U27"/>
    <mergeCell ref="V24:V25"/>
    <mergeCell ref="W24:W25"/>
    <mergeCell ref="X24:X25"/>
    <mergeCell ref="A26:A27"/>
    <mergeCell ref="B26:B27"/>
    <mergeCell ref="C26:C27"/>
    <mergeCell ref="D26:D27"/>
    <mergeCell ref="Q26:Q27"/>
    <mergeCell ref="R24:R25"/>
    <mergeCell ref="S24:S25"/>
    <mergeCell ref="T24:T25"/>
    <mergeCell ref="U24:U25"/>
    <mergeCell ref="A24:A25"/>
    <mergeCell ref="B24:B25"/>
    <mergeCell ref="C24:C25"/>
    <mergeCell ref="D24:D25"/>
    <mergeCell ref="B22:B23"/>
    <mergeCell ref="C22:C23"/>
    <mergeCell ref="D22:D23"/>
    <mergeCell ref="S22:S23"/>
    <mergeCell ref="T22:T23"/>
    <mergeCell ref="U22:U23"/>
    <mergeCell ref="W20:W21"/>
    <mergeCell ref="X20:X21"/>
    <mergeCell ref="V22:V23"/>
    <mergeCell ref="W22:W23"/>
    <mergeCell ref="X22:X23"/>
    <mergeCell ref="A20:A21"/>
    <mergeCell ref="B20:B21"/>
    <mergeCell ref="C20:C21"/>
    <mergeCell ref="D20:D21"/>
    <mergeCell ref="A22:A23"/>
    <mergeCell ref="Q20:Q21"/>
    <mergeCell ref="Q22:Q23"/>
    <mergeCell ref="Q24:Q25"/>
    <mergeCell ref="V14:V15"/>
    <mergeCell ref="V20:V21"/>
    <mergeCell ref="R20:R21"/>
    <mergeCell ref="S20:S21"/>
    <mergeCell ref="T20:T21"/>
    <mergeCell ref="U20:U21"/>
    <mergeCell ref="R22:R23"/>
    <mergeCell ref="Q14:Q15"/>
    <mergeCell ref="W14:W15"/>
    <mergeCell ref="X14:X15"/>
    <mergeCell ref="Y14:Y15"/>
    <mergeCell ref="R14:R15"/>
    <mergeCell ref="S14:S15"/>
    <mergeCell ref="T14:T15"/>
    <mergeCell ref="U14:U15"/>
    <mergeCell ref="V10:V11"/>
    <mergeCell ref="W10:W11"/>
    <mergeCell ref="X10:X11"/>
    <mergeCell ref="Y10:Y11"/>
    <mergeCell ref="A14:A15"/>
    <mergeCell ref="B14:B15"/>
    <mergeCell ref="C14:C15"/>
    <mergeCell ref="D14:D15"/>
    <mergeCell ref="O14:O15"/>
    <mergeCell ref="P14:P15"/>
    <mergeCell ref="P10:P11"/>
    <mergeCell ref="Q10:Q11"/>
    <mergeCell ref="R10:R11"/>
    <mergeCell ref="S10:S11"/>
    <mergeCell ref="T10:T11"/>
    <mergeCell ref="U10:U11"/>
    <mergeCell ref="U7:U8"/>
    <mergeCell ref="V7:V8"/>
    <mergeCell ref="W7:W8"/>
    <mergeCell ref="X7:X8"/>
    <mergeCell ref="Y7:Y8"/>
    <mergeCell ref="A10:A11"/>
    <mergeCell ref="B10:B11"/>
    <mergeCell ref="C10:C11"/>
    <mergeCell ref="D10:D11"/>
    <mergeCell ref="O10:O11"/>
    <mergeCell ref="M7:M8"/>
    <mergeCell ref="N7:N8"/>
    <mergeCell ref="O7:O8"/>
    <mergeCell ref="P7:P8"/>
    <mergeCell ref="Q7:R7"/>
    <mergeCell ref="S7:T7"/>
    <mergeCell ref="G7:G8"/>
    <mergeCell ref="H7:H8"/>
    <mergeCell ref="I7:I8"/>
    <mergeCell ref="J7:J8"/>
    <mergeCell ref="K7:K8"/>
    <mergeCell ref="L7:L8"/>
    <mergeCell ref="E6:H6"/>
    <mergeCell ref="J6:L6"/>
    <mergeCell ref="M6:P6"/>
    <mergeCell ref="Q6:T6"/>
    <mergeCell ref="U6:W6"/>
    <mergeCell ref="A7:A8"/>
    <mergeCell ref="B7:B8"/>
    <mergeCell ref="D7:D8"/>
    <mergeCell ref="E7:E8"/>
    <mergeCell ref="F7:F8"/>
    <mergeCell ref="P30:P31"/>
    <mergeCell ref="Q30:Q31"/>
    <mergeCell ref="R30:R31"/>
    <mergeCell ref="S30:S31"/>
    <mergeCell ref="A1:W1"/>
    <mergeCell ref="A2:W2"/>
    <mergeCell ref="A3:W3"/>
    <mergeCell ref="A4:Z4"/>
    <mergeCell ref="A5:W5"/>
    <mergeCell ref="A6:D6"/>
    <mergeCell ref="T30:T31"/>
    <mergeCell ref="U30:U31"/>
    <mergeCell ref="V30:V31"/>
    <mergeCell ref="W30:W31"/>
    <mergeCell ref="Y20:Y33"/>
    <mergeCell ref="A30:A31"/>
    <mergeCell ref="B30:B31"/>
    <mergeCell ref="C30:C31"/>
    <mergeCell ref="D30:D31"/>
    <mergeCell ref="O30:O31"/>
    <mergeCell ref="X30:X31"/>
    <mergeCell ref="X36:X37"/>
    <mergeCell ref="Y36:Y37"/>
    <mergeCell ref="A40:A41"/>
    <mergeCell ref="B40:B41"/>
    <mergeCell ref="C40:C41"/>
    <mergeCell ref="D40:D41"/>
    <mergeCell ref="E40:L41"/>
    <mergeCell ref="O40:O41"/>
    <mergeCell ref="P40:P41"/>
    <mergeCell ref="V40:V41"/>
    <mergeCell ref="W40:W41"/>
    <mergeCell ref="X40:X42"/>
    <mergeCell ref="Q40:Q41"/>
    <mergeCell ref="R40:R41"/>
    <mergeCell ref="S40:S41"/>
    <mergeCell ref="T40:T41"/>
    <mergeCell ref="D45:I45"/>
    <mergeCell ref="J45:K45"/>
    <mergeCell ref="L45:M45"/>
    <mergeCell ref="E46:H46"/>
    <mergeCell ref="J46:K46"/>
    <mergeCell ref="U40:U41"/>
    <mergeCell ref="A50:F50"/>
    <mergeCell ref="A55:F55"/>
    <mergeCell ref="A56:F56"/>
    <mergeCell ref="E47:H47"/>
    <mergeCell ref="J47:K47"/>
    <mergeCell ref="E48:H48"/>
    <mergeCell ref="J48:K48"/>
  </mergeCells>
  <printOptions horizontalCentered="1" verticalCentered="1"/>
  <pageMargins left="0.984251968503937" right="0.3937007874015748" top="0.1968503937007874" bottom="0.1968503937007874" header="0" footer="0.1968503937007874"/>
  <pageSetup fitToHeight="1" fitToWidth="1" horizontalDpi="600" verticalDpi="600" orientation="landscape" paperSize="5" scale="48" r:id="rId1"/>
  <headerFooter alignWithMargins="0">
    <oddFooter>&amp;R&amp;P de &amp;N
VERSION 31 MARZO 2008</oddFooter>
  </headerFooter>
</worksheet>
</file>

<file path=xl/worksheets/sheet12.xml><?xml version="1.0" encoding="utf-8"?>
<worksheet xmlns="http://schemas.openxmlformats.org/spreadsheetml/2006/main" xmlns:r="http://schemas.openxmlformats.org/officeDocument/2006/relationships">
  <dimension ref="A1:AO126"/>
  <sheetViews>
    <sheetView view="pageBreakPreview" zoomScaleSheetLayoutView="100" workbookViewId="0" topLeftCell="A1">
      <selection activeCell="A3" sqref="A3:AE3"/>
    </sheetView>
  </sheetViews>
  <sheetFormatPr defaultColWidth="11.421875" defaultRowHeight="12.75"/>
  <cols>
    <col min="1" max="1" width="32.28125" style="398" customWidth="1"/>
    <col min="2" max="2" width="14.28125" style="44" customWidth="1"/>
    <col min="3" max="3" width="8.28125" style="44" customWidth="1"/>
    <col min="4" max="4" width="11.7109375" style="44" customWidth="1"/>
    <col min="5" max="5" width="10.57421875" style="44" bestFit="1" customWidth="1"/>
    <col min="6" max="6" width="5.8515625" style="44" bestFit="1" customWidth="1"/>
    <col min="7" max="7" width="11.7109375" style="44" customWidth="1"/>
    <col min="8" max="8" width="10.57421875" style="44" bestFit="1" customWidth="1"/>
    <col min="9" max="9" width="7.8515625" style="44" customWidth="1"/>
    <col min="10" max="10" width="11.421875" style="44" customWidth="1"/>
    <col min="11" max="11" width="9.00390625" style="44" customWidth="1"/>
    <col min="12" max="12" width="10.57421875" style="44" bestFit="1" customWidth="1"/>
    <col min="13" max="13" width="7.421875" style="44" customWidth="1"/>
    <col min="14" max="14" width="10.57421875" style="44" bestFit="1" customWidth="1"/>
    <col min="15" max="15" width="7.28125" style="44" customWidth="1"/>
    <col min="16" max="16" width="12.7109375" style="44" customWidth="1"/>
    <col min="17" max="17" width="7.140625" style="44" customWidth="1"/>
    <col min="18" max="18" width="10.57421875" style="44" bestFit="1" customWidth="1"/>
    <col min="19" max="19" width="7.8515625" style="44" customWidth="1"/>
    <col min="20" max="20" width="17.140625" style="44" customWidth="1"/>
    <col min="21" max="21" width="16.28125" style="44" customWidth="1"/>
    <col min="22" max="22" width="12.00390625" style="44" customWidth="1"/>
    <col min="23" max="23" width="11.28125" style="239" customWidth="1"/>
    <col min="24" max="24" width="12.57421875" style="44" customWidth="1"/>
    <col min="25" max="25" width="8.28125" style="44" customWidth="1"/>
    <col min="26" max="26" width="7.28125" style="44" customWidth="1"/>
    <col min="27" max="27" width="14.00390625" style="44" customWidth="1"/>
    <col min="28" max="28" width="12.57421875" style="44" customWidth="1"/>
    <col min="29" max="29" width="15.00390625" style="44" customWidth="1"/>
    <col min="30" max="30" width="10.421875" style="44" customWidth="1"/>
    <col min="31" max="31" width="10.00390625" style="44" customWidth="1"/>
    <col min="32" max="16384" width="11.421875" style="44" customWidth="1"/>
  </cols>
  <sheetData>
    <row r="1" spans="1:31" s="501" customFormat="1" ht="18">
      <c r="A1" s="1423" t="s">
        <v>77</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423"/>
      <c r="Z1" s="1423"/>
      <c r="AA1" s="1423"/>
      <c r="AB1" s="1423"/>
      <c r="AC1" s="1423"/>
      <c r="AD1" s="1423"/>
      <c r="AE1" s="1423"/>
    </row>
    <row r="2" spans="1:31" s="501" customFormat="1" ht="18">
      <c r="A2" s="1500" t="s">
        <v>182</v>
      </c>
      <c r="B2" s="1500"/>
      <c r="C2" s="1500"/>
      <c r="D2" s="1500"/>
      <c r="E2" s="1500"/>
      <c r="F2" s="1500"/>
      <c r="G2" s="1500"/>
      <c r="H2" s="1500"/>
      <c r="I2" s="1500"/>
      <c r="J2" s="1500"/>
      <c r="K2" s="1500"/>
      <c r="L2" s="1500"/>
      <c r="M2" s="1500"/>
      <c r="N2" s="1500"/>
      <c r="O2" s="1500"/>
      <c r="P2" s="1500"/>
      <c r="Q2" s="1500"/>
      <c r="R2" s="1500"/>
      <c r="S2" s="1500"/>
      <c r="T2" s="1500"/>
      <c r="U2" s="1500"/>
      <c r="V2" s="1500"/>
      <c r="W2" s="1500"/>
      <c r="X2" s="1500"/>
      <c r="Y2" s="1500"/>
      <c r="Z2" s="1500"/>
      <c r="AA2" s="1500"/>
      <c r="AB2" s="1500"/>
      <c r="AC2" s="1500"/>
      <c r="AD2" s="1500"/>
      <c r="AE2" s="1500"/>
    </row>
    <row r="3" spans="1:31" s="501" customFormat="1" ht="18">
      <c r="A3" s="1500" t="s">
        <v>285</v>
      </c>
      <c r="B3" s="1500"/>
      <c r="C3" s="1500"/>
      <c r="D3" s="1500"/>
      <c r="E3" s="1500"/>
      <c r="F3" s="1500"/>
      <c r="G3" s="1500"/>
      <c r="H3" s="1500"/>
      <c r="I3" s="1500"/>
      <c r="J3" s="1500"/>
      <c r="K3" s="1500"/>
      <c r="L3" s="1500"/>
      <c r="M3" s="1500"/>
      <c r="N3" s="1500"/>
      <c r="O3" s="1500"/>
      <c r="P3" s="1500"/>
      <c r="Q3" s="1500"/>
      <c r="R3" s="1500"/>
      <c r="S3" s="1500"/>
      <c r="T3" s="1500"/>
      <c r="U3" s="1500"/>
      <c r="V3" s="1500"/>
      <c r="W3" s="1500"/>
      <c r="X3" s="1500"/>
      <c r="Y3" s="1500"/>
      <c r="Z3" s="1500"/>
      <c r="AA3" s="1500"/>
      <c r="AB3" s="1500"/>
      <c r="AC3" s="1500"/>
      <c r="AD3" s="1500"/>
      <c r="AE3" s="1500"/>
    </row>
    <row r="4" spans="1:33" s="501" customFormat="1" ht="18" customHeight="1">
      <c r="A4" s="1281" t="s">
        <v>715</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535"/>
      <c r="AG4" s="535"/>
    </row>
    <row r="5" spans="1:33" ht="12.75">
      <c r="A5" s="1495"/>
      <c r="B5" s="1495"/>
      <c r="C5" s="1495"/>
      <c r="D5" s="1495"/>
      <c r="E5" s="1495"/>
      <c r="F5" s="1495"/>
      <c r="G5" s="1495"/>
      <c r="H5" s="1495"/>
      <c r="I5" s="1495"/>
      <c r="J5" s="1495"/>
      <c r="K5" s="1495"/>
      <c r="L5" s="1495"/>
      <c r="M5" s="1495"/>
      <c r="N5" s="1495"/>
      <c r="O5" s="1495"/>
      <c r="P5" s="1495"/>
      <c r="Q5" s="1495"/>
      <c r="R5" s="1495"/>
      <c r="S5" s="1495"/>
      <c r="T5" s="1495"/>
      <c r="U5" s="1495"/>
      <c r="V5" s="1495"/>
      <c r="W5" s="1495"/>
      <c r="X5" s="1495"/>
      <c r="Y5" s="1495"/>
      <c r="Z5" s="1495"/>
      <c r="AA5" s="1495"/>
      <c r="AB5" s="1495"/>
      <c r="AC5" s="247"/>
      <c r="AD5" s="247"/>
      <c r="AE5" s="247"/>
      <c r="AF5" s="357"/>
      <c r="AG5" s="357"/>
    </row>
    <row r="6" spans="1:34" ht="28.5" customHeight="1">
      <c r="A6" s="359" t="s">
        <v>609</v>
      </c>
      <c r="B6" s="1489" t="s">
        <v>610</v>
      </c>
      <c r="C6" s="1490"/>
      <c r="D6" s="1464" t="s">
        <v>303</v>
      </c>
      <c r="E6" s="1496" t="s">
        <v>612</v>
      </c>
      <c r="F6" s="1497"/>
      <c r="G6" s="1497"/>
      <c r="H6" s="1497"/>
      <c r="I6" s="1497"/>
      <c r="J6" s="1497"/>
      <c r="K6" s="1497"/>
      <c r="L6" s="1497"/>
      <c r="M6" s="1497"/>
      <c r="N6" s="1497"/>
      <c r="O6" s="1497"/>
      <c r="P6" s="1497"/>
      <c r="Q6" s="1497"/>
      <c r="R6" s="1497"/>
      <c r="S6" s="1498"/>
      <c r="T6" s="1499" t="s">
        <v>613</v>
      </c>
      <c r="U6" s="1499"/>
      <c r="V6" s="1499"/>
      <c r="W6" s="1499"/>
      <c r="X6" s="1499"/>
      <c r="Y6" s="1499"/>
      <c r="Z6" s="1499"/>
      <c r="AA6" s="1499"/>
      <c r="AB6" s="1499"/>
      <c r="AC6" s="1499"/>
      <c r="AD6" s="1491" t="s">
        <v>150</v>
      </c>
      <c r="AE6" s="1492" t="s">
        <v>606</v>
      </c>
      <c r="AF6" s="129"/>
      <c r="AG6" s="129"/>
      <c r="AH6" s="129"/>
    </row>
    <row r="7" spans="1:31" ht="44.25" customHeight="1">
      <c r="A7" s="1464" t="s">
        <v>228</v>
      </c>
      <c r="B7" s="1467" t="s">
        <v>151</v>
      </c>
      <c r="C7" s="1468"/>
      <c r="D7" s="1493"/>
      <c r="E7" s="1489" t="s">
        <v>152</v>
      </c>
      <c r="F7" s="1490"/>
      <c r="G7" s="1464" t="s">
        <v>47</v>
      </c>
      <c r="H7" s="1489" t="s">
        <v>153</v>
      </c>
      <c r="I7" s="1490"/>
      <c r="J7" s="1489" t="s">
        <v>154</v>
      </c>
      <c r="K7" s="1490"/>
      <c r="L7" s="1467" t="s">
        <v>622</v>
      </c>
      <c r="M7" s="1468"/>
      <c r="N7" s="1489" t="s">
        <v>191</v>
      </c>
      <c r="O7" s="1490"/>
      <c r="P7" s="1467" t="s">
        <v>622</v>
      </c>
      <c r="Q7" s="1468"/>
      <c r="R7" s="1492" t="s">
        <v>304</v>
      </c>
      <c r="S7" s="1492"/>
      <c r="T7" s="1464" t="s">
        <v>51</v>
      </c>
      <c r="U7" s="1464" t="s">
        <v>157</v>
      </c>
      <c r="V7" s="1464" t="s">
        <v>628</v>
      </c>
      <c r="W7" s="1464" t="s">
        <v>158</v>
      </c>
      <c r="X7" s="1464" t="s">
        <v>159</v>
      </c>
      <c r="Y7" s="1467" t="s">
        <v>631</v>
      </c>
      <c r="Z7" s="1468"/>
      <c r="AA7" s="1471" t="s">
        <v>632</v>
      </c>
      <c r="AB7" s="1472"/>
      <c r="AC7" s="1473"/>
      <c r="AD7" s="1491"/>
      <c r="AE7" s="1492"/>
    </row>
    <row r="8" spans="1:31" ht="26.25" customHeight="1">
      <c r="A8" s="1493"/>
      <c r="B8" s="1469"/>
      <c r="C8" s="1470"/>
      <c r="D8" s="1493"/>
      <c r="E8" s="1487" t="s">
        <v>161</v>
      </c>
      <c r="F8" s="1488"/>
      <c r="G8" s="1493"/>
      <c r="H8" s="1489" t="s">
        <v>162</v>
      </c>
      <c r="I8" s="1490"/>
      <c r="J8" s="1489" t="s">
        <v>163</v>
      </c>
      <c r="K8" s="1490"/>
      <c r="L8" s="1469"/>
      <c r="M8" s="1470"/>
      <c r="N8" s="1489" t="s">
        <v>636</v>
      </c>
      <c r="O8" s="1490"/>
      <c r="P8" s="1469"/>
      <c r="Q8" s="1470"/>
      <c r="R8" s="1492"/>
      <c r="S8" s="1492"/>
      <c r="T8" s="1465"/>
      <c r="U8" s="1465"/>
      <c r="V8" s="1465"/>
      <c r="W8" s="1465"/>
      <c r="X8" s="1465"/>
      <c r="Y8" s="1469"/>
      <c r="Z8" s="1470"/>
      <c r="AA8" s="1474"/>
      <c r="AB8" s="1475"/>
      <c r="AC8" s="1476"/>
      <c r="AD8" s="1491"/>
      <c r="AE8" s="1492"/>
    </row>
    <row r="9" spans="1:31" s="247" customFormat="1" ht="19.5" customHeight="1">
      <c r="A9" s="1494"/>
      <c r="B9" s="362" t="s">
        <v>637</v>
      </c>
      <c r="C9" s="360" t="s">
        <v>471</v>
      </c>
      <c r="D9" s="1494"/>
      <c r="E9" s="360" t="s">
        <v>638</v>
      </c>
      <c r="F9" s="363" t="s">
        <v>471</v>
      </c>
      <c r="G9" s="1494"/>
      <c r="H9" s="360" t="s">
        <v>638</v>
      </c>
      <c r="I9" s="363" t="s">
        <v>471</v>
      </c>
      <c r="J9" s="360" t="s">
        <v>638</v>
      </c>
      <c r="K9" s="363" t="s">
        <v>471</v>
      </c>
      <c r="L9" s="360" t="s">
        <v>638</v>
      </c>
      <c r="M9" s="363" t="s">
        <v>471</v>
      </c>
      <c r="N9" s="360" t="s">
        <v>638</v>
      </c>
      <c r="O9" s="363" t="s">
        <v>471</v>
      </c>
      <c r="P9" s="360" t="s">
        <v>638</v>
      </c>
      <c r="Q9" s="363" t="s">
        <v>471</v>
      </c>
      <c r="R9" s="360" t="s">
        <v>638</v>
      </c>
      <c r="S9" s="363" t="s">
        <v>471</v>
      </c>
      <c r="T9" s="1466"/>
      <c r="U9" s="1466"/>
      <c r="V9" s="1466"/>
      <c r="W9" s="1466"/>
      <c r="X9" s="1466"/>
      <c r="Y9" s="360" t="s">
        <v>639</v>
      </c>
      <c r="Z9" s="363" t="s">
        <v>640</v>
      </c>
      <c r="AA9" s="360" t="s">
        <v>641</v>
      </c>
      <c r="AB9" s="360" t="s">
        <v>642</v>
      </c>
      <c r="AC9" s="360" t="s">
        <v>643</v>
      </c>
      <c r="AD9" s="1491"/>
      <c r="AE9" s="1492"/>
    </row>
    <row r="10" spans="1:41" s="470" customFormat="1" ht="30" customHeight="1">
      <c r="A10" s="457" t="s">
        <v>665</v>
      </c>
      <c r="B10" s="623"/>
      <c r="C10" s="458"/>
      <c r="D10" s="458"/>
      <c r="E10" s="459"/>
      <c r="F10" s="459"/>
      <c r="G10" s="459"/>
      <c r="H10" s="459"/>
      <c r="I10" s="459"/>
      <c r="J10" s="459"/>
      <c r="K10" s="459"/>
      <c r="L10" s="459"/>
      <c r="M10" s="459"/>
      <c r="N10" s="459"/>
      <c r="O10" s="459"/>
      <c r="P10" s="459"/>
      <c r="Q10" s="459"/>
      <c r="R10" s="624"/>
      <c r="S10" s="624"/>
      <c r="T10" s="625"/>
      <c r="U10" s="625"/>
      <c r="V10" s="626"/>
      <c r="W10" s="625"/>
      <c r="X10" s="625"/>
      <c r="Y10" s="627"/>
      <c r="Z10" s="627"/>
      <c r="AA10" s="628"/>
      <c r="AB10" s="628"/>
      <c r="AC10" s="628"/>
      <c r="AD10" s="629"/>
      <c r="AE10" s="630"/>
      <c r="AF10" s="564"/>
      <c r="AG10" s="564"/>
      <c r="AH10" s="564"/>
      <c r="AI10" s="564"/>
      <c r="AJ10" s="564"/>
      <c r="AK10" s="564"/>
      <c r="AL10" s="564"/>
      <c r="AM10" s="564"/>
      <c r="AN10" s="564"/>
      <c r="AO10" s="564"/>
    </row>
    <row r="11" spans="1:41" s="470" customFormat="1" ht="20.25" customHeight="1">
      <c r="A11" s="253">
        <v>2008</v>
      </c>
      <c r="B11" s="461"/>
      <c r="C11" s="462"/>
      <c r="D11" s="462"/>
      <c r="E11" s="463"/>
      <c r="F11" s="463"/>
      <c r="G11" s="463"/>
      <c r="H11" s="463"/>
      <c r="I11" s="463"/>
      <c r="J11" s="463"/>
      <c r="K11" s="463"/>
      <c r="L11" s="463"/>
      <c r="M11" s="463"/>
      <c r="N11" s="463"/>
      <c r="O11" s="463"/>
      <c r="P11" s="463"/>
      <c r="Q11" s="463"/>
      <c r="R11" s="464"/>
      <c r="S11" s="464"/>
      <c r="T11" s="465"/>
      <c r="U11" s="465"/>
      <c r="V11" s="466"/>
      <c r="W11" s="465"/>
      <c r="X11" s="465"/>
      <c r="Y11" s="467"/>
      <c r="Z11" s="467"/>
      <c r="AA11" s="468"/>
      <c r="AB11" s="468"/>
      <c r="AC11" s="468"/>
      <c r="AD11" s="461"/>
      <c r="AE11" s="469"/>
      <c r="AF11" s="564"/>
      <c r="AG11" s="564"/>
      <c r="AH11" s="564"/>
      <c r="AI11" s="564"/>
      <c r="AJ11" s="564"/>
      <c r="AK11" s="564"/>
      <c r="AL11" s="564"/>
      <c r="AM11" s="564"/>
      <c r="AN11" s="564"/>
      <c r="AO11" s="564"/>
    </row>
    <row r="12" spans="1:41" s="559" customFormat="1" ht="75" customHeight="1">
      <c r="A12" s="547" t="s">
        <v>305</v>
      </c>
      <c r="B12" s="631" t="s">
        <v>666</v>
      </c>
      <c r="C12" s="289"/>
      <c r="D12" s="471" t="s">
        <v>54</v>
      </c>
      <c r="E12" s="1553" t="s">
        <v>667</v>
      </c>
      <c r="F12" s="1554"/>
      <c r="G12" s="1554"/>
      <c r="H12" s="1554"/>
      <c r="I12" s="1554"/>
      <c r="J12" s="1554"/>
      <c r="K12" s="1554"/>
      <c r="L12" s="1554"/>
      <c r="M12" s="1554"/>
      <c r="N12" s="1554"/>
      <c r="O12" s="1555"/>
      <c r="P12" s="607">
        <v>11049</v>
      </c>
      <c r="Q12" s="368"/>
      <c r="R12" s="288">
        <v>42491</v>
      </c>
      <c r="S12" s="632"/>
      <c r="T12" s="633">
        <v>280000</v>
      </c>
      <c r="U12" s="633">
        <f>T12/11.2</f>
        <v>25000</v>
      </c>
      <c r="V12" s="634"/>
      <c r="W12" s="634"/>
      <c r="X12" s="635"/>
      <c r="Y12" s="634"/>
      <c r="Z12" s="634"/>
      <c r="AA12" s="633">
        <v>243478.26</v>
      </c>
      <c r="AB12" s="633">
        <f>+AA12*0.15</f>
        <v>36521.739</v>
      </c>
      <c r="AC12" s="633">
        <v>280000</v>
      </c>
      <c r="AD12" s="472">
        <v>1.2</v>
      </c>
      <c r="AE12" s="1556" t="s">
        <v>306</v>
      </c>
      <c r="AF12" s="558"/>
      <c r="AG12" s="558"/>
      <c r="AH12" s="558"/>
      <c r="AI12" s="558"/>
      <c r="AJ12" s="558"/>
      <c r="AK12" s="558"/>
      <c r="AL12" s="558"/>
      <c r="AM12" s="558"/>
      <c r="AN12" s="558"/>
      <c r="AO12" s="558"/>
    </row>
    <row r="13" spans="1:41" s="559" customFormat="1" ht="60" customHeight="1">
      <c r="A13" s="547" t="s">
        <v>307</v>
      </c>
      <c r="B13" s="631" t="s">
        <v>666</v>
      </c>
      <c r="C13" s="289"/>
      <c r="D13" s="471" t="s">
        <v>54</v>
      </c>
      <c r="E13" s="1261"/>
      <c r="F13" s="1262"/>
      <c r="G13" s="1262"/>
      <c r="H13" s="1262"/>
      <c r="I13" s="1262"/>
      <c r="J13" s="1262"/>
      <c r="K13" s="1262"/>
      <c r="L13" s="1262"/>
      <c r="M13" s="1262"/>
      <c r="N13" s="1262"/>
      <c r="O13" s="1263"/>
      <c r="P13" s="607">
        <v>11049</v>
      </c>
      <c r="Q13" s="368"/>
      <c r="R13" s="288">
        <v>42491</v>
      </c>
      <c r="S13" s="632"/>
      <c r="T13" s="633">
        <v>350000</v>
      </c>
      <c r="U13" s="633">
        <f aca="true" t="shared" si="0" ref="U13:U27">T13/11.2</f>
        <v>31250.000000000004</v>
      </c>
      <c r="V13" s="634"/>
      <c r="W13" s="634"/>
      <c r="X13" s="635"/>
      <c r="Y13" s="634"/>
      <c r="Z13" s="634"/>
      <c r="AA13" s="633">
        <v>304347.83</v>
      </c>
      <c r="AB13" s="633">
        <f>+AA13*0.15</f>
        <v>45652.1745</v>
      </c>
      <c r="AC13" s="633">
        <f aca="true" t="shared" si="1" ref="AC13:AC27">AA13+AB13</f>
        <v>350000.00450000004</v>
      </c>
      <c r="AD13" s="472">
        <v>1.2</v>
      </c>
      <c r="AE13" s="1557"/>
      <c r="AF13" s="558"/>
      <c r="AG13" s="558"/>
      <c r="AH13" s="558"/>
      <c r="AI13" s="558"/>
      <c r="AJ13" s="558"/>
      <c r="AK13" s="558"/>
      <c r="AL13" s="558"/>
      <c r="AM13" s="558"/>
      <c r="AN13" s="558"/>
      <c r="AO13" s="558"/>
    </row>
    <row r="14" spans="1:41" s="559" customFormat="1" ht="57" customHeight="1">
      <c r="A14" s="547" t="s">
        <v>308</v>
      </c>
      <c r="B14" s="631" t="s">
        <v>666</v>
      </c>
      <c r="C14" s="289"/>
      <c r="D14" s="471" t="s">
        <v>54</v>
      </c>
      <c r="E14" s="1261"/>
      <c r="F14" s="1262"/>
      <c r="G14" s="1262"/>
      <c r="H14" s="1262"/>
      <c r="I14" s="1262"/>
      <c r="J14" s="1262"/>
      <c r="K14" s="1262"/>
      <c r="L14" s="1262"/>
      <c r="M14" s="1262"/>
      <c r="N14" s="1262"/>
      <c r="O14" s="1263"/>
      <c r="P14" s="607">
        <v>11049</v>
      </c>
      <c r="Q14" s="368"/>
      <c r="R14" s="288">
        <v>42491</v>
      </c>
      <c r="S14" s="632"/>
      <c r="T14" s="633">
        <v>277000</v>
      </c>
      <c r="U14" s="633">
        <f t="shared" si="0"/>
        <v>24732.14285714286</v>
      </c>
      <c r="V14" s="634"/>
      <c r="W14" s="634"/>
      <c r="X14" s="635"/>
      <c r="Y14" s="634"/>
      <c r="Z14" s="634"/>
      <c r="AA14" s="633">
        <v>240869.56</v>
      </c>
      <c r="AB14" s="633">
        <f>+AA14*0.15</f>
        <v>36130.434</v>
      </c>
      <c r="AC14" s="633">
        <f t="shared" si="1"/>
        <v>276999.994</v>
      </c>
      <c r="AD14" s="472">
        <v>1.2</v>
      </c>
      <c r="AE14" s="1557"/>
      <c r="AF14" s="558"/>
      <c r="AG14" s="558"/>
      <c r="AH14" s="558"/>
      <c r="AI14" s="558"/>
      <c r="AJ14" s="558"/>
      <c r="AK14" s="558"/>
      <c r="AL14" s="558"/>
      <c r="AM14" s="558"/>
      <c r="AN14" s="558"/>
      <c r="AO14" s="558"/>
    </row>
    <row r="15" spans="1:41" s="559" customFormat="1" ht="60.75" customHeight="1">
      <c r="A15" s="547" t="s">
        <v>309</v>
      </c>
      <c r="B15" s="631" t="s">
        <v>666</v>
      </c>
      <c r="C15" s="289"/>
      <c r="D15" s="471" t="s">
        <v>54</v>
      </c>
      <c r="E15" s="1261"/>
      <c r="F15" s="1262"/>
      <c r="G15" s="1262"/>
      <c r="H15" s="1262"/>
      <c r="I15" s="1262"/>
      <c r="J15" s="1262"/>
      <c r="K15" s="1262"/>
      <c r="L15" s="1262"/>
      <c r="M15" s="1262"/>
      <c r="N15" s="1262"/>
      <c r="O15" s="1263"/>
      <c r="P15" s="607">
        <v>11049</v>
      </c>
      <c r="Q15" s="368"/>
      <c r="R15" s="288">
        <v>42491</v>
      </c>
      <c r="S15" s="632"/>
      <c r="T15" s="633">
        <v>358000</v>
      </c>
      <c r="U15" s="633">
        <f t="shared" si="0"/>
        <v>31964.285714285717</v>
      </c>
      <c r="V15" s="634"/>
      <c r="W15" s="634"/>
      <c r="X15" s="635"/>
      <c r="Y15" s="634"/>
      <c r="Z15" s="634"/>
      <c r="AA15" s="633">
        <v>311304.35</v>
      </c>
      <c r="AB15" s="633">
        <f aca="true" t="shared" si="2" ref="AB15:AB25">+AA15*0.15</f>
        <v>46695.6525</v>
      </c>
      <c r="AC15" s="633">
        <f t="shared" si="1"/>
        <v>358000.00249999994</v>
      </c>
      <c r="AD15" s="472">
        <v>1.2</v>
      </c>
      <c r="AE15" s="1557"/>
      <c r="AF15" s="558"/>
      <c r="AG15" s="558"/>
      <c r="AH15" s="558"/>
      <c r="AI15" s="558"/>
      <c r="AJ15" s="558"/>
      <c r="AK15" s="558"/>
      <c r="AL15" s="558"/>
      <c r="AM15" s="558"/>
      <c r="AN15" s="558"/>
      <c r="AO15" s="558"/>
    </row>
    <row r="16" spans="1:41" s="559" customFormat="1" ht="96" customHeight="1">
      <c r="A16" s="547" t="s">
        <v>310</v>
      </c>
      <c r="B16" s="631" t="s">
        <v>666</v>
      </c>
      <c r="C16" s="289"/>
      <c r="D16" s="471" t="s">
        <v>54</v>
      </c>
      <c r="E16" s="1261"/>
      <c r="F16" s="1262"/>
      <c r="G16" s="1262"/>
      <c r="H16" s="1262"/>
      <c r="I16" s="1262"/>
      <c r="J16" s="1262"/>
      <c r="K16" s="1262"/>
      <c r="L16" s="1262"/>
      <c r="M16" s="1262"/>
      <c r="N16" s="1262"/>
      <c r="O16" s="1263"/>
      <c r="P16" s="607">
        <v>11049</v>
      </c>
      <c r="Q16" s="368"/>
      <c r="R16" s="288">
        <v>42491</v>
      </c>
      <c r="S16" s="632"/>
      <c r="T16" s="633">
        <v>290000</v>
      </c>
      <c r="U16" s="633">
        <f t="shared" si="0"/>
        <v>25892.857142857145</v>
      </c>
      <c r="V16" s="634"/>
      <c r="W16" s="634"/>
      <c r="X16" s="635"/>
      <c r="Y16" s="634"/>
      <c r="Z16" s="634"/>
      <c r="AA16" s="633">
        <v>252173.91</v>
      </c>
      <c r="AB16" s="633">
        <f t="shared" si="2"/>
        <v>37826.0865</v>
      </c>
      <c r="AC16" s="633">
        <f t="shared" si="1"/>
        <v>289999.9965</v>
      </c>
      <c r="AD16" s="472">
        <v>1.2</v>
      </c>
      <c r="AE16" s="1557"/>
      <c r="AF16" s="558"/>
      <c r="AG16" s="558"/>
      <c r="AH16" s="558"/>
      <c r="AI16" s="558"/>
      <c r="AJ16" s="558"/>
      <c r="AK16" s="558"/>
      <c r="AL16" s="558"/>
      <c r="AM16" s="558"/>
      <c r="AN16" s="558"/>
      <c r="AO16" s="558"/>
    </row>
    <row r="17" spans="1:41" s="559" customFormat="1" ht="72.75" customHeight="1">
      <c r="A17" s="547" t="s">
        <v>311</v>
      </c>
      <c r="B17" s="631" t="s">
        <v>666</v>
      </c>
      <c r="C17" s="289"/>
      <c r="D17" s="471" t="s">
        <v>54</v>
      </c>
      <c r="E17" s="1261"/>
      <c r="F17" s="1262"/>
      <c r="G17" s="1262"/>
      <c r="H17" s="1262"/>
      <c r="I17" s="1262"/>
      <c r="J17" s="1262"/>
      <c r="K17" s="1262"/>
      <c r="L17" s="1262"/>
      <c r="M17" s="1262"/>
      <c r="N17" s="1262"/>
      <c r="O17" s="1263"/>
      <c r="P17" s="607">
        <v>11049</v>
      </c>
      <c r="Q17" s="368"/>
      <c r="R17" s="288">
        <v>42491</v>
      </c>
      <c r="S17" s="632"/>
      <c r="T17" s="633">
        <v>330000</v>
      </c>
      <c r="U17" s="633">
        <f t="shared" si="0"/>
        <v>29464.285714285717</v>
      </c>
      <c r="V17" s="634"/>
      <c r="W17" s="634"/>
      <c r="X17" s="635"/>
      <c r="Y17" s="634"/>
      <c r="Z17" s="634"/>
      <c r="AA17" s="633">
        <v>286956.52</v>
      </c>
      <c r="AB17" s="633">
        <f t="shared" si="2"/>
        <v>43043.478</v>
      </c>
      <c r="AC17" s="633">
        <f t="shared" si="1"/>
        <v>329999.998</v>
      </c>
      <c r="AD17" s="472">
        <v>1.2</v>
      </c>
      <c r="AE17" s="1557"/>
      <c r="AF17" s="558"/>
      <c r="AG17" s="558"/>
      <c r="AH17" s="558"/>
      <c r="AI17" s="558"/>
      <c r="AJ17" s="558"/>
      <c r="AK17" s="558"/>
      <c r="AL17" s="558"/>
      <c r="AM17" s="558"/>
      <c r="AN17" s="558"/>
      <c r="AO17" s="558"/>
    </row>
    <row r="18" spans="1:41" s="559" customFormat="1" ht="60" customHeight="1">
      <c r="A18" s="547" t="s">
        <v>312</v>
      </c>
      <c r="B18" s="631" t="s">
        <v>666</v>
      </c>
      <c r="C18" s="289"/>
      <c r="D18" s="471" t="s">
        <v>54</v>
      </c>
      <c r="E18" s="1261"/>
      <c r="F18" s="1262"/>
      <c r="G18" s="1262"/>
      <c r="H18" s="1262"/>
      <c r="I18" s="1262"/>
      <c r="J18" s="1262"/>
      <c r="K18" s="1262"/>
      <c r="L18" s="1262"/>
      <c r="M18" s="1262"/>
      <c r="N18" s="1262"/>
      <c r="O18" s="1263"/>
      <c r="P18" s="607">
        <v>11049</v>
      </c>
      <c r="Q18" s="368"/>
      <c r="R18" s="288">
        <v>42491</v>
      </c>
      <c r="S18" s="632"/>
      <c r="T18" s="633">
        <v>300000</v>
      </c>
      <c r="U18" s="633">
        <f t="shared" si="0"/>
        <v>26785.714285714286</v>
      </c>
      <c r="V18" s="634"/>
      <c r="W18" s="634"/>
      <c r="X18" s="635"/>
      <c r="Y18" s="634"/>
      <c r="Z18" s="634"/>
      <c r="AA18" s="633">
        <v>260869.56</v>
      </c>
      <c r="AB18" s="633">
        <f t="shared" si="2"/>
        <v>39130.434</v>
      </c>
      <c r="AC18" s="633">
        <f t="shared" si="1"/>
        <v>299999.994</v>
      </c>
      <c r="AD18" s="472">
        <v>1.2</v>
      </c>
      <c r="AE18" s="1557"/>
      <c r="AF18" s="558"/>
      <c r="AG18" s="558"/>
      <c r="AH18" s="558"/>
      <c r="AI18" s="558"/>
      <c r="AJ18" s="558"/>
      <c r="AK18" s="558"/>
      <c r="AL18" s="558"/>
      <c r="AM18" s="558"/>
      <c r="AN18" s="558"/>
      <c r="AO18" s="558"/>
    </row>
    <row r="19" spans="1:41" s="559" customFormat="1" ht="74.25" customHeight="1">
      <c r="A19" s="547" t="s">
        <v>313</v>
      </c>
      <c r="B19" s="631" t="s">
        <v>666</v>
      </c>
      <c r="C19" s="289"/>
      <c r="D19" s="471" t="s">
        <v>54</v>
      </c>
      <c r="E19" s="1261"/>
      <c r="F19" s="1262"/>
      <c r="G19" s="1262"/>
      <c r="H19" s="1262"/>
      <c r="I19" s="1262"/>
      <c r="J19" s="1262"/>
      <c r="K19" s="1262"/>
      <c r="L19" s="1262"/>
      <c r="M19" s="1262"/>
      <c r="N19" s="1262"/>
      <c r="O19" s="1263"/>
      <c r="P19" s="607">
        <v>11049</v>
      </c>
      <c r="Q19" s="368"/>
      <c r="R19" s="288">
        <v>42491</v>
      </c>
      <c r="S19" s="632"/>
      <c r="T19" s="633">
        <v>320000</v>
      </c>
      <c r="U19" s="633">
        <f t="shared" si="0"/>
        <v>28571.428571428572</v>
      </c>
      <c r="V19" s="634"/>
      <c r="W19" s="634"/>
      <c r="X19" s="635"/>
      <c r="Y19" s="634"/>
      <c r="Z19" s="634"/>
      <c r="AA19" s="633">
        <v>278260.87</v>
      </c>
      <c r="AB19" s="633">
        <f t="shared" si="2"/>
        <v>41739.1305</v>
      </c>
      <c r="AC19" s="633">
        <f t="shared" si="1"/>
        <v>320000.00049999997</v>
      </c>
      <c r="AD19" s="472">
        <v>1.2</v>
      </c>
      <c r="AE19" s="1557"/>
      <c r="AF19" s="558"/>
      <c r="AG19" s="558"/>
      <c r="AH19" s="558"/>
      <c r="AI19" s="558"/>
      <c r="AJ19" s="558"/>
      <c r="AK19" s="558"/>
      <c r="AL19" s="558"/>
      <c r="AM19" s="558"/>
      <c r="AN19" s="558"/>
      <c r="AO19" s="558"/>
    </row>
    <row r="20" spans="1:41" s="559" customFormat="1" ht="73.5" customHeight="1">
      <c r="A20" s="547" t="s">
        <v>314</v>
      </c>
      <c r="B20" s="631" t="s">
        <v>666</v>
      </c>
      <c r="C20" s="289"/>
      <c r="D20" s="471" t="s">
        <v>54</v>
      </c>
      <c r="E20" s="1261"/>
      <c r="F20" s="1262"/>
      <c r="G20" s="1262"/>
      <c r="H20" s="1262"/>
      <c r="I20" s="1262"/>
      <c r="J20" s="1262"/>
      <c r="K20" s="1262"/>
      <c r="L20" s="1262"/>
      <c r="M20" s="1262"/>
      <c r="N20" s="1262"/>
      <c r="O20" s="1263"/>
      <c r="P20" s="607">
        <v>11049</v>
      </c>
      <c r="Q20" s="368"/>
      <c r="R20" s="288">
        <v>42491</v>
      </c>
      <c r="S20" s="632"/>
      <c r="T20" s="633">
        <v>260000</v>
      </c>
      <c r="U20" s="633">
        <f t="shared" si="0"/>
        <v>23214.285714285717</v>
      </c>
      <c r="V20" s="634"/>
      <c r="W20" s="634"/>
      <c r="X20" s="635"/>
      <c r="Y20" s="634"/>
      <c r="Z20" s="634"/>
      <c r="AA20" s="633">
        <v>226086.96</v>
      </c>
      <c r="AB20" s="633">
        <f t="shared" si="2"/>
        <v>33913.043999999994</v>
      </c>
      <c r="AC20" s="633">
        <f t="shared" si="1"/>
        <v>260000.004</v>
      </c>
      <c r="AD20" s="472">
        <v>1.2</v>
      </c>
      <c r="AE20" s="1557"/>
      <c r="AF20" s="558"/>
      <c r="AG20" s="558"/>
      <c r="AH20" s="558"/>
      <c r="AI20" s="558"/>
      <c r="AJ20" s="558"/>
      <c r="AK20" s="558"/>
      <c r="AL20" s="558"/>
      <c r="AM20" s="558"/>
      <c r="AN20" s="558"/>
      <c r="AO20" s="558"/>
    </row>
    <row r="21" spans="1:41" s="559" customFormat="1" ht="69.75" customHeight="1">
      <c r="A21" s="547" t="s">
        <v>315</v>
      </c>
      <c r="B21" s="631" t="s">
        <v>666</v>
      </c>
      <c r="C21" s="289"/>
      <c r="D21" s="471" t="s">
        <v>54</v>
      </c>
      <c r="E21" s="1261"/>
      <c r="F21" s="1262"/>
      <c r="G21" s="1262"/>
      <c r="H21" s="1262"/>
      <c r="I21" s="1262"/>
      <c r="J21" s="1262"/>
      <c r="K21" s="1262"/>
      <c r="L21" s="1262"/>
      <c r="M21" s="1262"/>
      <c r="N21" s="1262"/>
      <c r="O21" s="1263"/>
      <c r="P21" s="607">
        <v>11049</v>
      </c>
      <c r="Q21" s="368"/>
      <c r="R21" s="288">
        <v>42491</v>
      </c>
      <c r="S21" s="632"/>
      <c r="T21" s="633">
        <v>325000</v>
      </c>
      <c r="U21" s="633">
        <f t="shared" si="0"/>
        <v>29017.857142857145</v>
      </c>
      <c r="V21" s="634"/>
      <c r="W21" s="634"/>
      <c r="X21" s="635"/>
      <c r="Y21" s="634"/>
      <c r="Z21" s="634"/>
      <c r="AA21" s="633">
        <v>282608.69</v>
      </c>
      <c r="AB21" s="633">
        <f t="shared" si="2"/>
        <v>42391.3035</v>
      </c>
      <c r="AC21" s="633">
        <f t="shared" si="1"/>
        <v>324999.9935</v>
      </c>
      <c r="AD21" s="472">
        <v>1.2</v>
      </c>
      <c r="AE21" s="1557"/>
      <c r="AF21" s="558"/>
      <c r="AG21" s="558"/>
      <c r="AH21" s="558"/>
      <c r="AI21" s="558"/>
      <c r="AJ21" s="558"/>
      <c r="AK21" s="558"/>
      <c r="AL21" s="558"/>
      <c r="AM21" s="558"/>
      <c r="AN21" s="558"/>
      <c r="AO21" s="558"/>
    </row>
    <row r="22" spans="1:41" s="559" customFormat="1" ht="71.25" customHeight="1">
      <c r="A22" s="547" t="s">
        <v>316</v>
      </c>
      <c r="B22" s="631" t="s">
        <v>666</v>
      </c>
      <c r="C22" s="289"/>
      <c r="D22" s="471" t="s">
        <v>54</v>
      </c>
      <c r="E22" s="1261"/>
      <c r="F22" s="1262"/>
      <c r="G22" s="1262"/>
      <c r="H22" s="1262"/>
      <c r="I22" s="1262"/>
      <c r="J22" s="1262"/>
      <c r="K22" s="1262"/>
      <c r="L22" s="1262"/>
      <c r="M22" s="1262"/>
      <c r="N22" s="1262"/>
      <c r="O22" s="1263"/>
      <c r="P22" s="607">
        <v>11049</v>
      </c>
      <c r="Q22" s="368"/>
      <c r="R22" s="288">
        <v>42491</v>
      </c>
      <c r="S22" s="632"/>
      <c r="T22" s="633">
        <v>310000</v>
      </c>
      <c r="U22" s="633">
        <f t="shared" si="0"/>
        <v>27678.57142857143</v>
      </c>
      <c r="V22" s="634"/>
      <c r="W22" s="634"/>
      <c r="X22" s="635"/>
      <c r="Y22" s="634"/>
      <c r="Z22" s="634"/>
      <c r="AA22" s="633">
        <v>269565.22</v>
      </c>
      <c r="AB22" s="633">
        <f t="shared" si="2"/>
        <v>40434.782999999996</v>
      </c>
      <c r="AC22" s="633">
        <f t="shared" si="1"/>
        <v>310000.00299999997</v>
      </c>
      <c r="AD22" s="472">
        <v>1.2</v>
      </c>
      <c r="AE22" s="1557"/>
      <c r="AF22" s="558"/>
      <c r="AG22" s="558"/>
      <c r="AH22" s="558"/>
      <c r="AI22" s="558"/>
      <c r="AJ22" s="558"/>
      <c r="AK22" s="558"/>
      <c r="AL22" s="558"/>
      <c r="AM22" s="558"/>
      <c r="AN22" s="558"/>
      <c r="AO22" s="558"/>
    </row>
    <row r="23" spans="1:41" s="559" customFormat="1" ht="69" customHeight="1">
      <c r="A23" s="547" t="s">
        <v>317</v>
      </c>
      <c r="B23" s="631" t="s">
        <v>666</v>
      </c>
      <c r="C23" s="289"/>
      <c r="D23" s="471" t="s">
        <v>54</v>
      </c>
      <c r="E23" s="1261"/>
      <c r="F23" s="1262"/>
      <c r="G23" s="1262"/>
      <c r="H23" s="1262"/>
      <c r="I23" s="1262"/>
      <c r="J23" s="1262"/>
      <c r="K23" s="1262"/>
      <c r="L23" s="1262"/>
      <c r="M23" s="1262"/>
      <c r="N23" s="1262"/>
      <c r="O23" s="1263"/>
      <c r="P23" s="607">
        <v>11049</v>
      </c>
      <c r="Q23" s="368"/>
      <c r="R23" s="288">
        <v>42491</v>
      </c>
      <c r="S23" s="632"/>
      <c r="T23" s="633">
        <v>360000</v>
      </c>
      <c r="U23" s="633">
        <f t="shared" si="0"/>
        <v>32142.857142857145</v>
      </c>
      <c r="V23" s="634"/>
      <c r="W23" s="634"/>
      <c r="X23" s="635"/>
      <c r="Y23" s="634"/>
      <c r="Z23" s="634"/>
      <c r="AA23" s="633">
        <v>313043.48</v>
      </c>
      <c r="AB23" s="633">
        <f t="shared" si="2"/>
        <v>46956.522</v>
      </c>
      <c r="AC23" s="633">
        <f t="shared" si="1"/>
        <v>360000.002</v>
      </c>
      <c r="AD23" s="472">
        <v>1.2</v>
      </c>
      <c r="AE23" s="1557"/>
      <c r="AF23" s="558"/>
      <c r="AG23" s="558"/>
      <c r="AH23" s="558"/>
      <c r="AI23" s="558"/>
      <c r="AJ23" s="558"/>
      <c r="AK23" s="558"/>
      <c r="AL23" s="558"/>
      <c r="AM23" s="558"/>
      <c r="AN23" s="558"/>
      <c r="AO23" s="558"/>
    </row>
    <row r="24" spans="1:41" s="559" customFormat="1" ht="90" customHeight="1">
      <c r="A24" s="547" t="s">
        <v>318</v>
      </c>
      <c r="B24" s="631" t="s">
        <v>666</v>
      </c>
      <c r="C24" s="289"/>
      <c r="D24" s="471" t="s">
        <v>54</v>
      </c>
      <c r="E24" s="1261"/>
      <c r="F24" s="1262"/>
      <c r="G24" s="1262"/>
      <c r="H24" s="1262"/>
      <c r="I24" s="1262"/>
      <c r="J24" s="1262"/>
      <c r="K24" s="1262"/>
      <c r="L24" s="1262"/>
      <c r="M24" s="1262"/>
      <c r="N24" s="1262"/>
      <c r="O24" s="1263"/>
      <c r="P24" s="607">
        <v>11049</v>
      </c>
      <c r="Q24" s="368"/>
      <c r="R24" s="288">
        <v>42491</v>
      </c>
      <c r="S24" s="632"/>
      <c r="T24" s="633">
        <v>360000</v>
      </c>
      <c r="U24" s="633">
        <f t="shared" si="0"/>
        <v>32142.857142857145</v>
      </c>
      <c r="V24" s="634"/>
      <c r="W24" s="634"/>
      <c r="X24" s="635"/>
      <c r="Y24" s="634"/>
      <c r="Z24" s="634"/>
      <c r="AA24" s="633">
        <v>313043.48</v>
      </c>
      <c r="AB24" s="633">
        <f t="shared" si="2"/>
        <v>46956.522</v>
      </c>
      <c r="AC24" s="633">
        <f t="shared" si="1"/>
        <v>360000.002</v>
      </c>
      <c r="AD24" s="472">
        <v>1.2</v>
      </c>
      <c r="AE24" s="1557"/>
      <c r="AF24" s="558"/>
      <c r="AG24" s="558"/>
      <c r="AH24" s="558"/>
      <c r="AI24" s="558"/>
      <c r="AJ24" s="558"/>
      <c r="AK24" s="558"/>
      <c r="AL24" s="558"/>
      <c r="AM24" s="558"/>
      <c r="AN24" s="558"/>
      <c r="AO24" s="558"/>
    </row>
    <row r="25" spans="1:41" s="559" customFormat="1" ht="108" customHeight="1">
      <c r="A25" s="547" t="s">
        <v>319</v>
      </c>
      <c r="B25" s="631" t="s">
        <v>666</v>
      </c>
      <c r="C25" s="289"/>
      <c r="D25" s="471" t="s">
        <v>54</v>
      </c>
      <c r="E25" s="1261"/>
      <c r="F25" s="1262"/>
      <c r="G25" s="1262"/>
      <c r="H25" s="1262"/>
      <c r="I25" s="1262"/>
      <c r="J25" s="1262"/>
      <c r="K25" s="1262"/>
      <c r="L25" s="1262"/>
      <c r="M25" s="1262"/>
      <c r="N25" s="1262"/>
      <c r="O25" s="1263"/>
      <c r="P25" s="607">
        <v>11049</v>
      </c>
      <c r="Q25" s="368"/>
      <c r="R25" s="288">
        <v>42491</v>
      </c>
      <c r="S25" s="632"/>
      <c r="T25" s="633">
        <v>260000</v>
      </c>
      <c r="U25" s="633">
        <f t="shared" si="0"/>
        <v>23214.285714285717</v>
      </c>
      <c r="V25" s="634"/>
      <c r="W25" s="634"/>
      <c r="X25" s="635"/>
      <c r="Y25" s="634"/>
      <c r="Z25" s="634"/>
      <c r="AA25" s="633">
        <v>226086.96</v>
      </c>
      <c r="AB25" s="633">
        <f t="shared" si="2"/>
        <v>33913.043999999994</v>
      </c>
      <c r="AC25" s="633">
        <f t="shared" si="1"/>
        <v>260000.004</v>
      </c>
      <c r="AD25" s="472">
        <v>1.2</v>
      </c>
      <c r="AE25" s="1557"/>
      <c r="AF25" s="558"/>
      <c r="AG25" s="558"/>
      <c r="AH25" s="558"/>
      <c r="AI25" s="558"/>
      <c r="AJ25" s="558"/>
      <c r="AK25" s="558"/>
      <c r="AL25" s="558"/>
      <c r="AM25" s="558"/>
      <c r="AN25" s="558"/>
      <c r="AO25" s="558"/>
    </row>
    <row r="26" spans="1:41" s="559" customFormat="1" ht="67.5" customHeight="1">
      <c r="A26" s="547" t="s">
        <v>320</v>
      </c>
      <c r="B26" s="631" t="s">
        <v>666</v>
      </c>
      <c r="C26" s="289"/>
      <c r="D26" s="471" t="s">
        <v>54</v>
      </c>
      <c r="E26" s="1261"/>
      <c r="F26" s="1262"/>
      <c r="G26" s="1262"/>
      <c r="H26" s="1262"/>
      <c r="I26" s="1262"/>
      <c r="J26" s="1262"/>
      <c r="K26" s="1262"/>
      <c r="L26" s="1262"/>
      <c r="M26" s="1262"/>
      <c r="N26" s="1262"/>
      <c r="O26" s="1263"/>
      <c r="P26" s="607">
        <v>11049</v>
      </c>
      <c r="Q26" s="368"/>
      <c r="R26" s="288">
        <v>42491</v>
      </c>
      <c r="S26" s="632"/>
      <c r="T26" s="633">
        <v>310000</v>
      </c>
      <c r="U26" s="633">
        <f t="shared" si="0"/>
        <v>27678.57142857143</v>
      </c>
      <c r="V26" s="634"/>
      <c r="W26" s="634"/>
      <c r="X26" s="635"/>
      <c r="Y26" s="634"/>
      <c r="Z26" s="634"/>
      <c r="AA26" s="633">
        <v>269565.22</v>
      </c>
      <c r="AB26" s="633">
        <f>+AA26*0.15</f>
        <v>40434.782999999996</v>
      </c>
      <c r="AC26" s="633">
        <f t="shared" si="1"/>
        <v>310000.00299999997</v>
      </c>
      <c r="AD26" s="472">
        <v>1.2</v>
      </c>
      <c r="AE26" s="1557"/>
      <c r="AF26" s="558"/>
      <c r="AG26" s="558"/>
      <c r="AH26" s="558"/>
      <c r="AI26" s="558"/>
      <c r="AJ26" s="558"/>
      <c r="AK26" s="558"/>
      <c r="AL26" s="558"/>
      <c r="AM26" s="558"/>
      <c r="AN26" s="558"/>
      <c r="AO26" s="558"/>
    </row>
    <row r="27" spans="1:41" s="559" customFormat="1" ht="75" customHeight="1">
      <c r="A27" s="547" t="s">
        <v>321</v>
      </c>
      <c r="B27" s="631" t="s">
        <v>666</v>
      </c>
      <c r="C27" s="289"/>
      <c r="D27" s="471" t="s">
        <v>54</v>
      </c>
      <c r="E27" s="1525"/>
      <c r="F27" s="1526"/>
      <c r="G27" s="1526"/>
      <c r="H27" s="1526"/>
      <c r="I27" s="1526"/>
      <c r="J27" s="1526"/>
      <c r="K27" s="1526"/>
      <c r="L27" s="1526"/>
      <c r="M27" s="1526"/>
      <c r="N27" s="1526"/>
      <c r="O27" s="1527"/>
      <c r="P27" s="607">
        <v>11049</v>
      </c>
      <c r="Q27" s="368"/>
      <c r="R27" s="288">
        <v>42491</v>
      </c>
      <c r="S27" s="632"/>
      <c r="T27" s="633">
        <v>310000</v>
      </c>
      <c r="U27" s="633">
        <f t="shared" si="0"/>
        <v>27678.57142857143</v>
      </c>
      <c r="V27" s="634"/>
      <c r="W27" s="634"/>
      <c r="X27" s="635"/>
      <c r="Y27" s="634"/>
      <c r="Z27" s="634"/>
      <c r="AA27" s="633">
        <v>269565.22</v>
      </c>
      <c r="AB27" s="633">
        <f>+AA27*0.15</f>
        <v>40434.782999999996</v>
      </c>
      <c r="AC27" s="633">
        <f t="shared" si="1"/>
        <v>310000.00299999997</v>
      </c>
      <c r="AD27" s="472">
        <v>1.2</v>
      </c>
      <c r="AE27" s="1558"/>
      <c r="AF27" s="558"/>
      <c r="AG27" s="558"/>
      <c r="AH27" s="558"/>
      <c r="AI27" s="558"/>
      <c r="AJ27" s="558"/>
      <c r="AK27" s="558"/>
      <c r="AL27" s="558"/>
      <c r="AM27" s="558"/>
      <c r="AN27" s="558"/>
      <c r="AO27" s="558"/>
    </row>
    <row r="28" spans="1:41" s="247" customFormat="1" ht="28.5" customHeight="1">
      <c r="A28" s="432" t="s">
        <v>669</v>
      </c>
      <c r="B28" s="579"/>
      <c r="C28" s="473"/>
      <c r="D28" s="473"/>
      <c r="E28" s="473"/>
      <c r="F28" s="473"/>
      <c r="G28" s="473"/>
      <c r="H28" s="473"/>
      <c r="I28" s="473"/>
      <c r="J28" s="473"/>
      <c r="K28" s="473"/>
      <c r="L28" s="473"/>
      <c r="M28" s="473"/>
      <c r="N28" s="473"/>
      <c r="O28" s="473"/>
      <c r="P28" s="473"/>
      <c r="Q28" s="473"/>
      <c r="R28" s="473"/>
      <c r="S28" s="473"/>
      <c r="T28" s="560">
        <f>SUM(T12:T27)</f>
        <v>5000000</v>
      </c>
      <c r="U28" s="560">
        <f>SUM(U12:U27)</f>
        <v>446428.5714285715</v>
      </c>
      <c r="V28" s="581"/>
      <c r="W28" s="560">
        <f aca="true" t="shared" si="3" ref="W28:AC28">SUM(W12:W27)</f>
        <v>0</v>
      </c>
      <c r="X28" s="560">
        <f t="shared" si="3"/>
        <v>0</v>
      </c>
      <c r="Y28" s="560">
        <f t="shared" si="3"/>
        <v>0</v>
      </c>
      <c r="Z28" s="560">
        <f t="shared" si="3"/>
        <v>0</v>
      </c>
      <c r="AA28" s="560">
        <f t="shared" si="3"/>
        <v>4347826.089999999</v>
      </c>
      <c r="AB28" s="560">
        <f t="shared" si="3"/>
        <v>652173.9135</v>
      </c>
      <c r="AC28" s="560">
        <f t="shared" si="3"/>
        <v>5000000.004499999</v>
      </c>
      <c r="AD28" s="583"/>
      <c r="AE28" s="561"/>
      <c r="AF28" s="243"/>
      <c r="AG28" s="243"/>
      <c r="AH28" s="243"/>
      <c r="AI28" s="243"/>
      <c r="AJ28" s="243"/>
      <c r="AK28" s="243"/>
      <c r="AL28" s="243"/>
      <c r="AM28" s="243"/>
      <c r="AN28" s="243"/>
      <c r="AO28" s="243"/>
    </row>
    <row r="29" spans="1:41" s="482" customFormat="1" ht="12.75">
      <c r="A29" s="474"/>
      <c r="B29" s="475"/>
      <c r="C29" s="476"/>
      <c r="D29" s="476"/>
      <c r="E29" s="476"/>
      <c r="F29" s="476"/>
      <c r="G29" s="476"/>
      <c r="H29" s="476"/>
      <c r="I29" s="476"/>
      <c r="J29" s="476"/>
      <c r="K29" s="476"/>
      <c r="L29" s="476"/>
      <c r="M29" s="476"/>
      <c r="N29" s="476"/>
      <c r="O29" s="476"/>
      <c r="P29" s="476"/>
      <c r="Q29" s="476"/>
      <c r="R29" s="476"/>
      <c r="S29" s="476"/>
      <c r="T29" s="477"/>
      <c r="U29" s="477"/>
      <c r="V29" s="478"/>
      <c r="W29" s="479"/>
      <c r="X29" s="480"/>
      <c r="Y29" s="478"/>
      <c r="Z29" s="478"/>
      <c r="AA29" s="477"/>
      <c r="AB29" s="477"/>
      <c r="AC29" s="477"/>
      <c r="AD29" s="481"/>
      <c r="AE29" s="481"/>
      <c r="AF29" s="479"/>
      <c r="AG29" s="478"/>
      <c r="AH29" s="478"/>
      <c r="AI29" s="478"/>
      <c r="AJ29" s="478"/>
      <c r="AK29" s="478"/>
      <c r="AL29" s="478"/>
      <c r="AM29" s="478"/>
      <c r="AN29" s="478"/>
      <c r="AO29" s="478"/>
    </row>
    <row r="30" spans="1:41" s="482" customFormat="1" ht="12.75">
      <c r="A30" s="474"/>
      <c r="B30" s="475"/>
      <c r="C30" s="476"/>
      <c r="D30" s="476"/>
      <c r="E30" s="476"/>
      <c r="F30" s="476"/>
      <c r="G30" s="476"/>
      <c r="H30" s="476"/>
      <c r="I30" s="476"/>
      <c r="J30" s="476"/>
      <c r="K30" s="476"/>
      <c r="L30" s="476"/>
      <c r="M30" s="476"/>
      <c r="N30" s="476"/>
      <c r="O30" s="476"/>
      <c r="P30" s="476"/>
      <c r="Q30" s="476"/>
      <c r="R30" s="476"/>
      <c r="S30" s="476"/>
      <c r="T30" s="477"/>
      <c r="U30" s="477"/>
      <c r="V30" s="478"/>
      <c r="W30" s="479"/>
      <c r="X30" s="480"/>
      <c r="Y30" s="478"/>
      <c r="Z30" s="478"/>
      <c r="AA30" s="477"/>
      <c r="AB30" s="477"/>
      <c r="AC30" s="477"/>
      <c r="AD30" s="481"/>
      <c r="AE30" s="481"/>
      <c r="AF30" s="479"/>
      <c r="AG30" s="478"/>
      <c r="AH30" s="478"/>
      <c r="AI30" s="478"/>
      <c r="AJ30" s="478"/>
      <c r="AK30" s="478"/>
      <c r="AL30" s="478"/>
      <c r="AM30" s="478"/>
      <c r="AN30" s="478"/>
      <c r="AO30" s="478"/>
    </row>
    <row r="31" spans="1:41" s="482" customFormat="1" ht="12.75">
      <c r="A31" s="474"/>
      <c r="B31" s="475"/>
      <c r="C31" s="476"/>
      <c r="D31" s="476"/>
      <c r="E31" s="476"/>
      <c r="F31" s="476"/>
      <c r="G31" s="476"/>
      <c r="H31" s="476"/>
      <c r="I31" s="476"/>
      <c r="J31" s="476"/>
      <c r="K31" s="476"/>
      <c r="L31" s="476"/>
      <c r="M31" s="476"/>
      <c r="N31" s="476"/>
      <c r="O31" s="476"/>
      <c r="P31" s="476"/>
      <c r="Q31" s="476"/>
      <c r="R31" s="476"/>
      <c r="S31" s="476"/>
      <c r="T31" s="477"/>
      <c r="U31" s="477"/>
      <c r="V31" s="478"/>
      <c r="W31" s="479"/>
      <c r="X31" s="480"/>
      <c r="Y31" s="478"/>
      <c r="Z31" s="478"/>
      <c r="AA31" s="477"/>
      <c r="AB31" s="477"/>
      <c r="AC31" s="477"/>
      <c r="AD31" s="481"/>
      <c r="AE31" s="481"/>
      <c r="AF31" s="479"/>
      <c r="AG31" s="478"/>
      <c r="AH31" s="478"/>
      <c r="AI31" s="478"/>
      <c r="AJ31" s="478"/>
      <c r="AK31" s="478"/>
      <c r="AL31" s="478"/>
      <c r="AM31" s="478"/>
      <c r="AN31" s="478"/>
      <c r="AO31" s="478"/>
    </row>
    <row r="32" spans="1:40" ht="21.75" customHeight="1">
      <c r="A32" s="388"/>
      <c r="B32" s="389"/>
      <c r="S32" s="1559" t="s">
        <v>322</v>
      </c>
      <c r="T32" s="1560"/>
      <c r="U32" s="1560"/>
      <c r="V32" s="1560"/>
      <c r="W32" s="1560"/>
      <c r="X32" s="1560"/>
      <c r="Y32" s="1561"/>
      <c r="Z32" s="1504" t="s">
        <v>676</v>
      </c>
      <c r="AA32" s="1505"/>
      <c r="AB32" s="1504" t="s">
        <v>477</v>
      </c>
      <c r="AC32" s="1505"/>
      <c r="AD32" s="484"/>
      <c r="AE32" s="484"/>
      <c r="AF32" s="484"/>
      <c r="AG32" s="484"/>
      <c r="AH32" s="484"/>
      <c r="AI32" s="484"/>
      <c r="AJ32" s="484"/>
      <c r="AK32" s="484"/>
      <c r="AL32" s="484"/>
      <c r="AM32" s="484"/>
      <c r="AN32" s="484"/>
    </row>
    <row r="33" spans="1:40" ht="22.5" customHeight="1">
      <c r="A33" s="388"/>
      <c r="B33" s="389"/>
      <c r="S33" s="1501" t="s">
        <v>644</v>
      </c>
      <c r="T33" s="1502"/>
      <c r="U33" s="1502"/>
      <c r="V33" s="1502"/>
      <c r="W33" s="1502"/>
      <c r="X33" s="1502"/>
      <c r="Y33" s="1503"/>
      <c r="Z33" s="1506"/>
      <c r="AA33" s="1507"/>
      <c r="AB33" s="1506"/>
      <c r="AC33" s="1507"/>
      <c r="AD33" s="484"/>
      <c r="AE33" s="484"/>
      <c r="AF33" s="484"/>
      <c r="AG33" s="484"/>
      <c r="AH33" s="484"/>
      <c r="AI33" s="484"/>
      <c r="AJ33" s="484"/>
      <c r="AK33" s="484"/>
      <c r="AL33" s="484"/>
      <c r="AM33" s="484"/>
      <c r="AN33" s="484"/>
    </row>
    <row r="34" spans="1:40" ht="12.75">
      <c r="A34" s="388"/>
      <c r="B34" s="389"/>
      <c r="S34" s="401" t="s">
        <v>677</v>
      </c>
      <c r="T34" s="636" t="s">
        <v>678</v>
      </c>
      <c r="U34" s="637"/>
      <c r="V34" s="637"/>
      <c r="W34" s="637"/>
      <c r="X34" s="638"/>
      <c r="Y34" s="402" t="s">
        <v>645</v>
      </c>
      <c r="Z34" s="1460" t="s">
        <v>679</v>
      </c>
      <c r="AA34" s="1461"/>
      <c r="AB34" s="636" t="s">
        <v>680</v>
      </c>
      <c r="AC34" s="638"/>
      <c r="AD34" s="484"/>
      <c r="AE34" s="484"/>
      <c r="AF34" s="484"/>
      <c r="AG34" s="484"/>
      <c r="AH34" s="484"/>
      <c r="AI34" s="484"/>
      <c r="AJ34" s="484"/>
      <c r="AK34" s="484"/>
      <c r="AL34" s="484"/>
      <c r="AM34" s="484"/>
      <c r="AN34" s="484"/>
    </row>
    <row r="35" spans="1:40" ht="12.75">
      <c r="A35" s="388"/>
      <c r="B35" s="389"/>
      <c r="S35" s="403" t="s">
        <v>681</v>
      </c>
      <c r="T35" s="636" t="s">
        <v>682</v>
      </c>
      <c r="U35" s="637"/>
      <c r="V35" s="637"/>
      <c r="W35" s="637"/>
      <c r="X35" s="638"/>
      <c r="Y35" s="404" t="s">
        <v>683</v>
      </c>
      <c r="Z35" s="1460" t="s">
        <v>679</v>
      </c>
      <c r="AA35" s="1461"/>
      <c r="AB35" s="636" t="s">
        <v>684</v>
      </c>
      <c r="AC35" s="638"/>
      <c r="AD35" s="484"/>
      <c r="AE35" s="484"/>
      <c r="AF35" s="484"/>
      <c r="AG35" s="484"/>
      <c r="AH35" s="484"/>
      <c r="AI35" s="484"/>
      <c r="AJ35" s="484"/>
      <c r="AK35" s="484"/>
      <c r="AL35" s="484"/>
      <c r="AM35" s="484"/>
      <c r="AN35" s="484"/>
    </row>
    <row r="36" spans="1:40" ht="12.75">
      <c r="A36" s="388"/>
      <c r="B36" s="389"/>
      <c r="S36" s="403" t="s">
        <v>685</v>
      </c>
      <c r="T36" s="636" t="s">
        <v>686</v>
      </c>
      <c r="U36" s="637"/>
      <c r="V36" s="637"/>
      <c r="W36" s="637"/>
      <c r="X36" s="638"/>
      <c r="Y36" s="404" t="s">
        <v>687</v>
      </c>
      <c r="Z36" s="1460" t="s">
        <v>679</v>
      </c>
      <c r="AA36" s="1461"/>
      <c r="AB36" s="636" t="s">
        <v>680</v>
      </c>
      <c r="AC36" s="638"/>
      <c r="AD36" s="484"/>
      <c r="AE36" s="484"/>
      <c r="AF36" s="484"/>
      <c r="AG36" s="484"/>
      <c r="AH36" s="484"/>
      <c r="AI36" s="484"/>
      <c r="AJ36" s="484"/>
      <c r="AK36" s="484"/>
      <c r="AL36" s="484"/>
      <c r="AM36" s="484"/>
      <c r="AN36" s="484"/>
    </row>
    <row r="37" spans="1:40" ht="12.75">
      <c r="A37" s="388"/>
      <c r="B37" s="389"/>
      <c r="S37" s="403" t="s">
        <v>688</v>
      </c>
      <c r="T37" s="636" t="s">
        <v>689</v>
      </c>
      <c r="U37" s="637"/>
      <c r="V37" s="637"/>
      <c r="W37" s="637"/>
      <c r="X37" s="638"/>
      <c r="Y37" s="404" t="s">
        <v>690</v>
      </c>
      <c r="Z37" s="1460" t="s">
        <v>679</v>
      </c>
      <c r="AA37" s="1461"/>
      <c r="AB37" s="636" t="s">
        <v>680</v>
      </c>
      <c r="AC37" s="638"/>
      <c r="AD37" s="484"/>
      <c r="AE37" s="484"/>
      <c r="AF37" s="484"/>
      <c r="AG37" s="484"/>
      <c r="AH37" s="484"/>
      <c r="AI37" s="484"/>
      <c r="AJ37" s="484"/>
      <c r="AK37" s="484"/>
      <c r="AL37" s="484"/>
      <c r="AM37" s="484"/>
      <c r="AN37" s="484"/>
    </row>
    <row r="38" spans="1:40" ht="12.75">
      <c r="A38" s="388"/>
      <c r="B38" s="389"/>
      <c r="S38" s="403" t="s">
        <v>691</v>
      </c>
      <c r="T38" s="636" t="s">
        <v>692</v>
      </c>
      <c r="U38" s="637"/>
      <c r="V38" s="637"/>
      <c r="W38" s="637"/>
      <c r="X38" s="638"/>
      <c r="Y38" s="404" t="s">
        <v>693</v>
      </c>
      <c r="Z38" s="1460" t="s">
        <v>694</v>
      </c>
      <c r="AA38" s="1461"/>
      <c r="AB38" s="636" t="s">
        <v>684</v>
      </c>
      <c r="AC38" s="638"/>
      <c r="AD38" s="484"/>
      <c r="AE38" s="484"/>
      <c r="AF38" s="484"/>
      <c r="AG38" s="484"/>
      <c r="AH38" s="484"/>
      <c r="AI38" s="484"/>
      <c r="AJ38" s="484"/>
      <c r="AK38" s="484"/>
      <c r="AL38" s="484"/>
      <c r="AM38" s="484"/>
      <c r="AN38" s="484"/>
    </row>
    <row r="39" spans="1:40" ht="12.75">
      <c r="A39" s="388"/>
      <c r="B39" s="389"/>
      <c r="S39" s="1501" t="s">
        <v>665</v>
      </c>
      <c r="T39" s="1502"/>
      <c r="U39" s="1502"/>
      <c r="V39" s="1502"/>
      <c r="W39" s="1502"/>
      <c r="X39" s="1502"/>
      <c r="Y39" s="1513"/>
      <c r="Z39" s="639"/>
      <c r="AA39" s="640"/>
      <c r="AB39" s="640"/>
      <c r="AC39" s="641"/>
      <c r="AD39" s="484"/>
      <c r="AE39" s="484"/>
      <c r="AF39" s="484"/>
      <c r="AG39" s="484"/>
      <c r="AH39" s="484"/>
      <c r="AI39" s="484"/>
      <c r="AJ39" s="484"/>
      <c r="AK39" s="484"/>
      <c r="AL39" s="484"/>
      <c r="AM39" s="484"/>
      <c r="AN39" s="484"/>
    </row>
    <row r="40" spans="1:40" ht="18" customHeight="1">
      <c r="A40" s="388"/>
      <c r="B40" s="389"/>
      <c r="S40" s="403" t="s">
        <v>695</v>
      </c>
      <c r="T40" s="636" t="s">
        <v>696</v>
      </c>
      <c r="U40" s="637"/>
      <c r="V40" s="637"/>
      <c r="W40" s="637"/>
      <c r="X40" s="638"/>
      <c r="Y40" s="404" t="s">
        <v>666</v>
      </c>
      <c r="Z40" s="1460" t="s">
        <v>697</v>
      </c>
      <c r="AA40" s="1461"/>
      <c r="AB40" s="636" t="s">
        <v>698</v>
      </c>
      <c r="AC40" s="638"/>
      <c r="AD40" s="484"/>
      <c r="AE40" s="484"/>
      <c r="AF40" s="484"/>
      <c r="AG40" s="484"/>
      <c r="AH40" s="484"/>
      <c r="AI40" s="484"/>
      <c r="AJ40" s="484"/>
      <c r="AK40" s="484"/>
      <c r="AL40" s="484"/>
      <c r="AM40" s="484"/>
      <c r="AN40" s="484"/>
    </row>
    <row r="41" spans="1:40" ht="18" customHeight="1">
      <c r="A41" s="388"/>
      <c r="B41" s="389"/>
      <c r="S41" s="403" t="s">
        <v>691</v>
      </c>
      <c r="T41" s="636" t="s">
        <v>699</v>
      </c>
      <c r="U41" s="637"/>
      <c r="V41" s="637"/>
      <c r="W41" s="637"/>
      <c r="X41" s="638"/>
      <c r="Y41" s="404" t="s">
        <v>700</v>
      </c>
      <c r="Z41" s="1460" t="s">
        <v>694</v>
      </c>
      <c r="AA41" s="1461"/>
      <c r="AB41" s="636" t="s">
        <v>698</v>
      </c>
      <c r="AC41" s="638"/>
      <c r="AD41" s="484"/>
      <c r="AE41" s="484"/>
      <c r="AF41" s="484"/>
      <c r="AG41" s="484"/>
      <c r="AH41" s="484"/>
      <c r="AI41" s="484"/>
      <c r="AJ41" s="484"/>
      <c r="AK41" s="484"/>
      <c r="AL41" s="484"/>
      <c r="AM41" s="484"/>
      <c r="AN41" s="484"/>
    </row>
    <row r="42" spans="1:40" ht="23.25" customHeight="1">
      <c r="A42" s="1410" t="s">
        <v>701</v>
      </c>
      <c r="B42" s="1411"/>
      <c r="C42" s="1411"/>
      <c r="D42" s="1411"/>
      <c r="E42" s="1411"/>
      <c r="F42" s="1412"/>
      <c r="G42" s="408"/>
      <c r="H42" s="408"/>
      <c r="I42" s="408"/>
      <c r="J42" s="493"/>
      <c r="K42" s="493"/>
      <c r="L42" s="391"/>
      <c r="M42" s="391"/>
      <c r="N42" s="491"/>
      <c r="O42" s="491"/>
      <c r="P42" s="491"/>
      <c r="Q42" s="491"/>
      <c r="R42" s="491"/>
      <c r="S42" s="389"/>
      <c r="T42" s="389"/>
      <c r="U42" s="389"/>
      <c r="V42" s="389"/>
      <c r="W42" s="487"/>
      <c r="X42" s="484"/>
      <c r="Y42" s="484"/>
      <c r="Z42" s="484"/>
      <c r="AA42" s="484"/>
      <c r="AB42" s="484"/>
      <c r="AC42" s="484"/>
      <c r="AD42" s="484"/>
      <c r="AE42" s="484"/>
      <c r="AF42" s="484"/>
      <c r="AG42" s="484"/>
      <c r="AH42" s="484"/>
      <c r="AI42" s="484"/>
      <c r="AJ42" s="484"/>
      <c r="AK42" s="484"/>
      <c r="AL42" s="484"/>
      <c r="AM42" s="484"/>
      <c r="AN42" s="484"/>
    </row>
    <row r="43" spans="1:40" ht="23.25" customHeight="1">
      <c r="A43" s="405"/>
      <c r="B43" s="391"/>
      <c r="C43" s="391"/>
      <c r="D43" s="391"/>
      <c r="E43" s="391"/>
      <c r="F43" s="400"/>
      <c r="G43" s="408"/>
      <c r="H43" s="408"/>
      <c r="I43" s="408"/>
      <c r="J43" s="493"/>
      <c r="K43" s="493"/>
      <c r="L43" s="391"/>
      <c r="M43" s="391"/>
      <c r="N43" s="491"/>
      <c r="O43" s="491"/>
      <c r="P43" s="491"/>
      <c r="Q43" s="491"/>
      <c r="R43" s="491"/>
      <c r="S43" s="389"/>
      <c r="T43" s="389"/>
      <c r="U43" s="389"/>
      <c r="V43" s="389"/>
      <c r="W43" s="487"/>
      <c r="X43" s="484"/>
      <c r="Y43" s="484"/>
      <c r="Z43" s="484"/>
      <c r="AA43" s="484"/>
      <c r="AB43" s="484"/>
      <c r="AC43" s="484"/>
      <c r="AD43" s="484"/>
      <c r="AE43" s="484"/>
      <c r="AF43" s="484"/>
      <c r="AG43" s="484"/>
      <c r="AH43" s="484"/>
      <c r="AI43" s="484"/>
      <c r="AJ43" s="484"/>
      <c r="AK43" s="484"/>
      <c r="AL43" s="484"/>
      <c r="AM43" s="484"/>
      <c r="AN43" s="484"/>
    </row>
    <row r="44" spans="2:40" ht="32.25" customHeight="1">
      <c r="B44" s="129"/>
      <c r="C44" s="129"/>
      <c r="D44" s="129"/>
      <c r="E44" s="129"/>
      <c r="F44" s="146"/>
      <c r="G44" s="408"/>
      <c r="H44" s="408"/>
      <c r="I44" s="408"/>
      <c r="J44" s="493"/>
      <c r="K44" s="493"/>
      <c r="L44" s="391"/>
      <c r="M44" s="391"/>
      <c r="N44" s="491"/>
      <c r="O44" s="491"/>
      <c r="P44" s="491"/>
      <c r="Q44" s="491"/>
      <c r="R44" s="491"/>
      <c r="S44" s="389"/>
      <c r="T44" s="389"/>
      <c r="U44" s="389"/>
      <c r="V44" s="389"/>
      <c r="W44" s="487"/>
      <c r="X44" s="484"/>
      <c r="Y44" s="484"/>
      <c r="Z44" s="484"/>
      <c r="AA44" s="484"/>
      <c r="AB44" s="484"/>
      <c r="AC44" s="484"/>
      <c r="AD44" s="484"/>
      <c r="AE44" s="484"/>
      <c r="AF44" s="484"/>
      <c r="AG44" s="484"/>
      <c r="AH44" s="484"/>
      <c r="AI44" s="484"/>
      <c r="AJ44" s="484"/>
      <c r="AK44" s="484"/>
      <c r="AL44" s="484"/>
      <c r="AM44" s="484"/>
      <c r="AN44" s="484"/>
    </row>
    <row r="45" spans="1:40" ht="27.75" customHeight="1">
      <c r="A45" s="1510" t="s">
        <v>301</v>
      </c>
      <c r="B45" s="1511"/>
      <c r="C45" s="1511"/>
      <c r="D45" s="1511"/>
      <c r="E45" s="1511"/>
      <c r="F45" s="1512"/>
      <c r="G45" s="408"/>
      <c r="H45" s="408"/>
      <c r="I45" s="408"/>
      <c r="J45" s="493"/>
      <c r="K45" s="493"/>
      <c r="L45" s="391"/>
      <c r="M45" s="391"/>
      <c r="N45" s="491"/>
      <c r="O45" s="491"/>
      <c r="P45" s="491"/>
      <c r="Q45" s="491"/>
      <c r="R45" s="491"/>
      <c r="S45" s="389"/>
      <c r="T45" s="389"/>
      <c r="U45" s="389"/>
      <c r="V45" s="389"/>
      <c r="W45" s="487"/>
      <c r="X45" s="484"/>
      <c r="Y45" s="484"/>
      <c r="Z45" s="484"/>
      <c r="AA45" s="484"/>
      <c r="AB45" s="484"/>
      <c r="AC45" s="484"/>
      <c r="AD45" s="484"/>
      <c r="AE45" s="484"/>
      <c r="AF45" s="484"/>
      <c r="AG45" s="484"/>
      <c r="AH45" s="484"/>
      <c r="AI45" s="484"/>
      <c r="AJ45" s="484"/>
      <c r="AK45" s="484"/>
      <c r="AL45" s="484"/>
      <c r="AM45" s="484"/>
      <c r="AN45" s="484"/>
    </row>
    <row r="46" spans="1:40" ht="29.25" customHeight="1">
      <c r="A46" s="1401" t="s">
        <v>285</v>
      </c>
      <c r="B46" s="1402"/>
      <c r="C46" s="1402"/>
      <c r="D46" s="1402"/>
      <c r="E46" s="1402"/>
      <c r="F46" s="1403"/>
      <c r="G46" s="408"/>
      <c r="H46" s="408"/>
      <c r="I46" s="408"/>
      <c r="J46" s="493"/>
      <c r="K46" s="493"/>
      <c r="L46" s="391"/>
      <c r="M46" s="391"/>
      <c r="N46" s="491"/>
      <c r="O46" s="491"/>
      <c r="P46" s="491"/>
      <c r="Q46" s="491"/>
      <c r="R46" s="491"/>
      <c r="S46" s="389"/>
      <c r="T46" s="389"/>
      <c r="U46" s="389"/>
      <c r="V46" s="389"/>
      <c r="W46" s="487"/>
      <c r="X46" s="484"/>
      <c r="Y46" s="484"/>
      <c r="Z46" s="484"/>
      <c r="AA46" s="484"/>
      <c r="AB46" s="484"/>
      <c r="AC46" s="484"/>
      <c r="AD46" s="484"/>
      <c r="AE46" s="484"/>
      <c r="AF46" s="484"/>
      <c r="AG46" s="484"/>
      <c r="AH46" s="484"/>
      <c r="AI46" s="484"/>
      <c r="AJ46" s="484"/>
      <c r="AK46" s="484"/>
      <c r="AL46" s="484"/>
      <c r="AM46" s="484"/>
      <c r="AN46" s="484"/>
    </row>
    <row r="47" spans="1:40" ht="12.75" customHeight="1">
      <c r="A47" s="585"/>
      <c r="B47" s="586"/>
      <c r="C47" s="586"/>
      <c r="D47" s="586"/>
      <c r="E47" s="586"/>
      <c r="F47" s="587"/>
      <c r="G47" s="408"/>
      <c r="H47" s="408"/>
      <c r="I47" s="408"/>
      <c r="J47" s="493"/>
      <c r="K47" s="493"/>
      <c r="L47" s="391"/>
      <c r="M47" s="391"/>
      <c r="N47" s="491"/>
      <c r="O47" s="491"/>
      <c r="P47" s="491"/>
      <c r="Q47" s="491"/>
      <c r="R47" s="491"/>
      <c r="S47" s="389"/>
      <c r="T47" s="389"/>
      <c r="U47" s="389"/>
      <c r="V47" s="389"/>
      <c r="W47" s="487"/>
      <c r="X47" s="484"/>
      <c r="Y47" s="484"/>
      <c r="Z47" s="484"/>
      <c r="AA47" s="484"/>
      <c r="AB47" s="484"/>
      <c r="AC47" s="484"/>
      <c r="AD47" s="484"/>
      <c r="AE47" s="484"/>
      <c r="AF47" s="484"/>
      <c r="AG47" s="484"/>
      <c r="AH47" s="484"/>
      <c r="AI47" s="484"/>
      <c r="AJ47" s="484"/>
      <c r="AK47" s="484"/>
      <c r="AL47" s="484"/>
      <c r="AM47" s="484"/>
      <c r="AN47" s="484"/>
    </row>
    <row r="48" spans="1:40" ht="12.75" customHeight="1">
      <c r="A48" s="388"/>
      <c r="B48" s="389"/>
      <c r="C48" s="408"/>
      <c r="D48" s="408"/>
      <c r="E48" s="408"/>
      <c r="F48" s="408"/>
      <c r="G48" s="408"/>
      <c r="H48" s="408"/>
      <c r="I48" s="408"/>
      <c r="J48" s="493"/>
      <c r="K48" s="493"/>
      <c r="L48" s="391"/>
      <c r="M48" s="391"/>
      <c r="N48" s="491"/>
      <c r="O48" s="491"/>
      <c r="P48" s="491"/>
      <c r="Q48" s="491"/>
      <c r="R48" s="491"/>
      <c r="S48" s="389"/>
      <c r="T48" s="389"/>
      <c r="U48" s="389"/>
      <c r="V48" s="389"/>
      <c r="W48" s="487"/>
      <c r="X48" s="484"/>
      <c r="Y48" s="484"/>
      <c r="Z48" s="484"/>
      <c r="AA48" s="484"/>
      <c r="AB48" s="484"/>
      <c r="AC48" s="484"/>
      <c r="AD48" s="484"/>
      <c r="AE48" s="484"/>
      <c r="AF48" s="484"/>
      <c r="AG48" s="484"/>
      <c r="AH48" s="484"/>
      <c r="AI48" s="484"/>
      <c r="AJ48" s="484"/>
      <c r="AK48" s="484"/>
      <c r="AL48" s="484"/>
      <c r="AM48" s="484"/>
      <c r="AN48" s="484"/>
    </row>
    <row r="49" spans="1:40" ht="12.75" customHeight="1">
      <c r="A49" s="388"/>
      <c r="B49" s="389"/>
      <c r="C49" s="408"/>
      <c r="D49" s="408"/>
      <c r="E49" s="408"/>
      <c r="F49" s="408"/>
      <c r="G49" s="408"/>
      <c r="H49" s="408"/>
      <c r="I49" s="408"/>
      <c r="J49" s="493"/>
      <c r="K49" s="493"/>
      <c r="L49" s="391"/>
      <c r="M49" s="391"/>
      <c r="N49" s="491"/>
      <c r="O49" s="491"/>
      <c r="P49" s="491"/>
      <c r="Q49" s="491"/>
      <c r="R49" s="491"/>
      <c r="S49" s="389"/>
      <c r="T49" s="389"/>
      <c r="U49" s="389"/>
      <c r="V49" s="389"/>
      <c r="W49" s="487"/>
      <c r="X49" s="484"/>
      <c r="Y49" s="484"/>
      <c r="Z49" s="484"/>
      <c r="AA49" s="484"/>
      <c r="AB49" s="484"/>
      <c r="AC49" s="484"/>
      <c r="AD49" s="484"/>
      <c r="AE49" s="484"/>
      <c r="AF49" s="484"/>
      <c r="AG49" s="484"/>
      <c r="AH49" s="484"/>
      <c r="AI49" s="484"/>
      <c r="AJ49" s="484"/>
      <c r="AK49" s="484"/>
      <c r="AL49" s="484"/>
      <c r="AM49" s="484"/>
      <c r="AN49" s="484"/>
    </row>
    <row r="50" spans="1:40" ht="12.75" customHeight="1">
      <c r="A50" s="388"/>
      <c r="B50" s="389"/>
      <c r="C50" s="408"/>
      <c r="D50" s="408"/>
      <c r="E50" s="408"/>
      <c r="F50" s="408"/>
      <c r="G50" s="408"/>
      <c r="H50" s="408"/>
      <c r="I50" s="408"/>
      <c r="J50" s="493"/>
      <c r="K50" s="493"/>
      <c r="L50" s="391"/>
      <c r="M50" s="391"/>
      <c r="N50" s="491"/>
      <c r="O50" s="491"/>
      <c r="P50" s="491"/>
      <c r="Q50" s="491"/>
      <c r="R50" s="491"/>
      <c r="S50" s="389"/>
      <c r="T50" s="389"/>
      <c r="U50" s="389"/>
      <c r="V50" s="389"/>
      <c r="W50" s="487"/>
      <c r="X50" s="484"/>
      <c r="Y50" s="484"/>
      <c r="Z50" s="484"/>
      <c r="AA50" s="484"/>
      <c r="AB50" s="484"/>
      <c r="AC50" s="484"/>
      <c r="AD50" s="484"/>
      <c r="AE50" s="484"/>
      <c r="AF50" s="484"/>
      <c r="AG50" s="484"/>
      <c r="AH50" s="484"/>
      <c r="AI50" s="484"/>
      <c r="AJ50" s="484"/>
      <c r="AK50" s="484"/>
      <c r="AL50" s="484"/>
      <c r="AM50" s="484"/>
      <c r="AN50" s="484"/>
    </row>
    <row r="51" spans="1:40" ht="12.75" customHeight="1">
      <c r="A51" s="388"/>
      <c r="B51" s="389"/>
      <c r="C51" s="408"/>
      <c r="D51" s="408"/>
      <c r="E51" s="408"/>
      <c r="F51" s="408"/>
      <c r="G51" s="408"/>
      <c r="H51" s="408"/>
      <c r="I51" s="408"/>
      <c r="J51" s="493"/>
      <c r="K51" s="493"/>
      <c r="L51" s="391"/>
      <c r="M51" s="391"/>
      <c r="N51" s="491"/>
      <c r="O51" s="491"/>
      <c r="P51" s="491"/>
      <c r="Q51" s="491"/>
      <c r="R51" s="491"/>
      <c r="S51" s="389"/>
      <c r="T51" s="389"/>
      <c r="U51" s="389"/>
      <c r="V51" s="389"/>
      <c r="W51" s="487"/>
      <c r="X51" s="484"/>
      <c r="Y51" s="484"/>
      <c r="Z51" s="484"/>
      <c r="AA51" s="484"/>
      <c r="AB51" s="484"/>
      <c r="AC51" s="484"/>
      <c r="AD51" s="484"/>
      <c r="AE51" s="484"/>
      <c r="AF51" s="484"/>
      <c r="AG51" s="484"/>
      <c r="AH51" s="484"/>
      <c r="AI51" s="484"/>
      <c r="AJ51" s="484"/>
      <c r="AK51" s="484"/>
      <c r="AL51" s="484"/>
      <c r="AM51" s="484"/>
      <c r="AN51" s="484"/>
    </row>
    <row r="52" spans="1:40" ht="14.25" customHeight="1">
      <c r="A52" s="388"/>
      <c r="B52" s="389"/>
      <c r="C52" s="389"/>
      <c r="D52" s="389"/>
      <c r="E52" s="389"/>
      <c r="F52" s="389"/>
      <c r="G52" s="389"/>
      <c r="H52" s="389"/>
      <c r="I52" s="389"/>
      <c r="J52" s="389"/>
      <c r="K52" s="389"/>
      <c r="L52" s="389"/>
      <c r="M52" s="389"/>
      <c r="N52" s="491"/>
      <c r="O52" s="491"/>
      <c r="P52" s="491"/>
      <c r="Q52" s="491"/>
      <c r="R52" s="491"/>
      <c r="S52" s="389"/>
      <c r="T52" s="389"/>
      <c r="U52" s="389"/>
      <c r="V52" s="389"/>
      <c r="W52" s="487"/>
      <c r="X52" s="484"/>
      <c r="Y52" s="484"/>
      <c r="Z52" s="484"/>
      <c r="AA52" s="484"/>
      <c r="AB52" s="484"/>
      <c r="AC52" s="484"/>
      <c r="AD52" s="484"/>
      <c r="AE52" s="484"/>
      <c r="AF52" s="484"/>
      <c r="AG52" s="484"/>
      <c r="AH52" s="484"/>
      <c r="AI52" s="484"/>
      <c r="AJ52" s="484"/>
      <c r="AK52" s="484"/>
      <c r="AL52" s="484"/>
      <c r="AM52" s="484"/>
      <c r="AN52" s="484"/>
    </row>
    <row r="53" spans="1:25" ht="12.75">
      <c r="A53" s="388"/>
      <c r="B53" s="129"/>
      <c r="C53" s="129"/>
      <c r="D53" s="390"/>
      <c r="E53" s="391"/>
      <c r="H53" s="392"/>
      <c r="I53" s="392"/>
      <c r="J53" s="388"/>
      <c r="K53" s="388"/>
      <c r="L53" s="393"/>
      <c r="M53" s="393"/>
      <c r="N53" s="395"/>
      <c r="O53" s="395"/>
      <c r="P53" s="395"/>
      <c r="Q53" s="395"/>
      <c r="R53" s="395"/>
      <c r="S53" s="395"/>
      <c r="T53" s="395"/>
      <c r="U53" s="395"/>
      <c r="V53" s="395"/>
      <c r="W53" s="242"/>
      <c r="X53" s="484"/>
      <c r="Y53" s="484"/>
    </row>
    <row r="54" spans="1:25" ht="12.75">
      <c r="A54" s="388"/>
      <c r="B54" s="129"/>
      <c r="C54" s="129"/>
      <c r="D54" s="390"/>
      <c r="E54" s="391"/>
      <c r="H54" s="392"/>
      <c r="I54" s="392"/>
      <c r="J54" s="388"/>
      <c r="K54" s="388"/>
      <c r="L54" s="393"/>
      <c r="M54" s="393"/>
      <c r="N54" s="395"/>
      <c r="O54" s="395"/>
      <c r="P54" s="395"/>
      <c r="Q54" s="395"/>
      <c r="R54" s="395"/>
      <c r="S54" s="395"/>
      <c r="T54" s="395"/>
      <c r="U54" s="395"/>
      <c r="V54" s="395"/>
      <c r="W54" s="242"/>
      <c r="X54" s="484"/>
      <c r="Y54" s="484"/>
    </row>
    <row r="55" spans="1:25" ht="12.75">
      <c r="A55" s="388"/>
      <c r="B55" s="395"/>
      <c r="C55" s="395"/>
      <c r="D55" s="395"/>
      <c r="E55" s="395"/>
      <c r="F55" s="395"/>
      <c r="G55" s="395"/>
      <c r="H55" s="395"/>
      <c r="I55" s="395"/>
      <c r="J55" s="395"/>
      <c r="K55" s="395"/>
      <c r="L55" s="395"/>
      <c r="M55" s="395"/>
      <c r="N55" s="395"/>
      <c r="O55" s="395"/>
      <c r="P55" s="395"/>
      <c r="Q55" s="395"/>
      <c r="R55" s="395"/>
      <c r="S55" s="395"/>
      <c r="T55" s="395"/>
      <c r="U55" s="395"/>
      <c r="V55" s="395"/>
      <c r="W55" s="242"/>
      <c r="X55" s="484"/>
      <c r="Y55" s="484"/>
    </row>
    <row r="56" spans="7:23" ht="12.75">
      <c r="G56" s="395"/>
      <c r="H56" s="395"/>
      <c r="I56" s="395"/>
      <c r="J56" s="395"/>
      <c r="K56" s="395"/>
      <c r="L56" s="395"/>
      <c r="M56" s="395"/>
      <c r="N56" s="395"/>
      <c r="O56" s="395"/>
      <c r="P56" s="395"/>
      <c r="Q56" s="395"/>
      <c r="R56" s="395"/>
      <c r="S56" s="395"/>
      <c r="T56" s="395"/>
      <c r="U56" s="395"/>
      <c r="V56" s="395"/>
      <c r="W56" s="242"/>
    </row>
    <row r="57" spans="7:23" ht="12.75">
      <c r="G57" s="395"/>
      <c r="H57" s="498"/>
      <c r="I57" s="498"/>
      <c r="J57" s="498"/>
      <c r="K57" s="498"/>
      <c r="L57" s="498"/>
      <c r="M57" s="498"/>
      <c r="N57" s="498"/>
      <c r="O57" s="498"/>
      <c r="P57" s="498"/>
      <c r="Q57" s="498"/>
      <c r="R57" s="498"/>
      <c r="S57" s="407"/>
      <c r="T57" s="407"/>
      <c r="U57" s="395"/>
      <c r="V57" s="395"/>
      <c r="W57" s="242"/>
    </row>
    <row r="58" spans="7:23" ht="20.25" customHeight="1">
      <c r="G58" s="395"/>
      <c r="H58" s="395"/>
      <c r="I58" s="395"/>
      <c r="J58" s="395"/>
      <c r="K58" s="395"/>
      <c r="L58" s="395"/>
      <c r="M58" s="395"/>
      <c r="N58" s="395"/>
      <c r="O58" s="395"/>
      <c r="P58" s="395"/>
      <c r="Q58" s="395"/>
      <c r="R58" s="395"/>
      <c r="S58" s="395"/>
      <c r="T58" s="395"/>
      <c r="U58" s="395"/>
      <c r="V58" s="395"/>
      <c r="W58" s="242"/>
    </row>
    <row r="59" spans="7:23" ht="18.75" customHeight="1">
      <c r="G59" s="395"/>
      <c r="H59" s="395"/>
      <c r="I59" s="395"/>
      <c r="J59" s="395"/>
      <c r="K59" s="395"/>
      <c r="L59" s="395"/>
      <c r="M59" s="395"/>
      <c r="N59" s="395"/>
      <c r="O59" s="395"/>
      <c r="P59" s="395"/>
      <c r="Q59" s="395"/>
      <c r="R59" s="395"/>
      <c r="S59" s="395"/>
      <c r="T59" s="395"/>
      <c r="U59" s="395"/>
      <c r="V59" s="395"/>
      <c r="W59" s="242"/>
    </row>
    <row r="60" spans="7:23" ht="12.75">
      <c r="G60" s="395"/>
      <c r="H60" s="395"/>
      <c r="I60" s="395"/>
      <c r="J60" s="395"/>
      <c r="K60" s="395"/>
      <c r="L60" s="395"/>
      <c r="M60" s="395"/>
      <c r="N60" s="395"/>
      <c r="O60" s="395"/>
      <c r="P60" s="395"/>
      <c r="Q60" s="395"/>
      <c r="R60" s="395"/>
      <c r="S60" s="395"/>
      <c r="T60" s="395"/>
      <c r="U60" s="395"/>
      <c r="V60" s="395"/>
      <c r="W60" s="242"/>
    </row>
    <row r="61" spans="1:23" ht="12.75">
      <c r="A61" s="129"/>
      <c r="B61" s="129"/>
      <c r="C61" s="129"/>
      <c r="D61" s="129"/>
      <c r="E61" s="129"/>
      <c r="F61" s="129"/>
      <c r="G61" s="395"/>
      <c r="H61" s="395"/>
      <c r="I61" s="395"/>
      <c r="J61" s="395"/>
      <c r="K61" s="395"/>
      <c r="L61" s="395"/>
      <c r="M61" s="395"/>
      <c r="N61" s="395"/>
      <c r="O61" s="395"/>
      <c r="P61" s="395"/>
      <c r="Q61" s="395"/>
      <c r="R61" s="395"/>
      <c r="S61" s="395"/>
      <c r="T61" s="395"/>
      <c r="U61" s="395"/>
      <c r="V61" s="395"/>
      <c r="W61" s="242"/>
    </row>
    <row r="62" spans="1:23" ht="12.75">
      <c r="A62" s="129"/>
      <c r="B62" s="129"/>
      <c r="C62" s="129"/>
      <c r="D62" s="129"/>
      <c r="E62" s="129"/>
      <c r="F62" s="129"/>
      <c r="G62" s="395"/>
      <c r="H62" s="395"/>
      <c r="I62" s="395"/>
      <c r="J62" s="395"/>
      <c r="K62" s="395"/>
      <c r="L62" s="395"/>
      <c r="M62" s="395"/>
      <c r="N62" s="395"/>
      <c r="O62" s="395"/>
      <c r="P62" s="395"/>
      <c r="Q62" s="395"/>
      <c r="R62" s="395"/>
      <c r="S62" s="395"/>
      <c r="T62" s="395"/>
      <c r="U62" s="395"/>
      <c r="V62" s="395"/>
      <c r="W62" s="242"/>
    </row>
    <row r="63" spans="1:23" ht="12.75">
      <c r="A63" s="388"/>
      <c r="B63" s="395"/>
      <c r="C63" s="395"/>
      <c r="D63" s="395"/>
      <c r="E63" s="395"/>
      <c r="F63" s="395"/>
      <c r="G63" s="395"/>
      <c r="H63" s="395"/>
      <c r="I63" s="395"/>
      <c r="J63" s="395"/>
      <c r="K63" s="395"/>
      <c r="L63" s="395"/>
      <c r="M63" s="395"/>
      <c r="N63" s="395"/>
      <c r="P63" s="395"/>
      <c r="Q63" s="395"/>
      <c r="R63" s="395"/>
      <c r="S63" s="395"/>
      <c r="T63" s="395"/>
      <c r="U63" s="395"/>
      <c r="V63" s="395"/>
      <c r="W63" s="242"/>
    </row>
    <row r="64" spans="1:23" ht="12.75">
      <c r="A64" s="388"/>
      <c r="B64" s="395"/>
      <c r="C64" s="395"/>
      <c r="D64" s="395"/>
      <c r="E64" s="395"/>
      <c r="F64" s="395"/>
      <c r="G64" s="395"/>
      <c r="H64" s="395"/>
      <c r="I64" s="395"/>
      <c r="J64" s="395"/>
      <c r="K64" s="395"/>
      <c r="L64" s="395"/>
      <c r="M64" s="395"/>
      <c r="N64" s="395"/>
      <c r="O64" s="395"/>
      <c r="P64" s="395"/>
      <c r="Q64" s="395"/>
      <c r="R64" s="395"/>
      <c r="S64" s="395"/>
      <c r="T64" s="395"/>
      <c r="U64" s="395"/>
      <c r="V64" s="395"/>
      <c r="W64" s="242"/>
    </row>
    <row r="65" ht="12.75">
      <c r="A65" s="129"/>
    </row>
    <row r="66" ht="12.75">
      <c r="A66" s="129"/>
    </row>
    <row r="67" ht="12.75">
      <c r="A67" s="129"/>
    </row>
    <row r="68" ht="12.75">
      <c r="A68" s="129"/>
    </row>
    <row r="69" ht="12.75">
      <c r="A69" s="129"/>
    </row>
    <row r="70" ht="12.75">
      <c r="A70" s="129"/>
    </row>
    <row r="71" ht="12.75">
      <c r="A71" s="129"/>
    </row>
    <row r="72" ht="12.75">
      <c r="A72" s="129"/>
    </row>
    <row r="73" ht="12.75">
      <c r="A73" s="129"/>
    </row>
    <row r="74" ht="12.75">
      <c r="A74" s="129"/>
    </row>
    <row r="75" ht="12.75">
      <c r="A75" s="129"/>
    </row>
    <row r="76" ht="12.75">
      <c r="A76" s="129"/>
    </row>
    <row r="77" ht="12.75">
      <c r="A77" s="129"/>
    </row>
    <row r="78" ht="12.75">
      <c r="A78" s="129"/>
    </row>
    <row r="79" ht="12.75">
      <c r="A79" s="129"/>
    </row>
    <row r="80" ht="12.75">
      <c r="A80" s="129"/>
    </row>
    <row r="81" ht="12.75">
      <c r="A81" s="129"/>
    </row>
    <row r="82" ht="12.75">
      <c r="A82" s="129"/>
    </row>
    <row r="83" ht="12.75">
      <c r="A83" s="129"/>
    </row>
    <row r="84" spans="1:37" s="592" customFormat="1" ht="12.75">
      <c r="A84" s="588"/>
      <c r="B84" s="588"/>
      <c r="C84" s="589"/>
      <c r="D84" s="590"/>
      <c r="E84" s="590"/>
      <c r="F84" s="590"/>
      <c r="G84" s="588"/>
      <c r="H84" s="590"/>
      <c r="I84" s="588"/>
      <c r="J84" s="588"/>
      <c r="K84" s="588"/>
      <c r="L84" s="588"/>
      <c r="M84" s="588"/>
      <c r="N84" s="588"/>
      <c r="O84" s="588"/>
      <c r="P84" s="588"/>
      <c r="Q84" s="588"/>
      <c r="R84" s="588"/>
      <c r="S84" s="588"/>
      <c r="T84" s="588"/>
      <c r="U84" s="588"/>
      <c r="V84" s="588"/>
      <c r="W84" s="591"/>
      <c r="X84" s="588"/>
      <c r="Y84" s="588"/>
      <c r="Z84" s="588"/>
      <c r="AA84" s="588"/>
      <c r="AB84" s="588"/>
      <c r="AC84" s="588"/>
      <c r="AD84" s="588"/>
      <c r="AE84" s="588"/>
      <c r="AF84" s="588"/>
      <c r="AG84" s="588"/>
      <c r="AH84" s="588"/>
      <c r="AI84" s="588"/>
      <c r="AJ84" s="588"/>
      <c r="AK84" s="588"/>
    </row>
    <row r="85" spans="1:37" s="592" customFormat="1" ht="12.75">
      <c r="A85" s="588"/>
      <c r="B85" s="588"/>
      <c r="C85" s="588"/>
      <c r="D85" s="590"/>
      <c r="E85" s="590"/>
      <c r="F85" s="590"/>
      <c r="G85" s="588"/>
      <c r="H85" s="590"/>
      <c r="I85" s="588"/>
      <c r="J85" s="588"/>
      <c r="K85" s="588"/>
      <c r="L85" s="588"/>
      <c r="M85" s="588"/>
      <c r="N85" s="588"/>
      <c r="O85" s="588"/>
      <c r="P85" s="588"/>
      <c r="Q85" s="588"/>
      <c r="R85" s="588"/>
      <c r="S85" s="588"/>
      <c r="T85" s="588"/>
      <c r="U85" s="588"/>
      <c r="V85" s="588"/>
      <c r="W85" s="591"/>
      <c r="X85" s="588"/>
      <c r="Y85" s="588"/>
      <c r="Z85" s="588"/>
      <c r="AA85" s="588"/>
      <c r="AB85" s="588"/>
      <c r="AC85" s="588"/>
      <c r="AD85" s="588"/>
      <c r="AE85" s="588"/>
      <c r="AF85" s="588"/>
      <c r="AG85" s="588"/>
      <c r="AH85" s="588"/>
      <c r="AI85" s="588"/>
      <c r="AJ85" s="588"/>
      <c r="AK85" s="588"/>
    </row>
    <row r="86" spans="1:37" s="592" customFormat="1" ht="12.75">
      <c r="A86" s="588"/>
      <c r="B86" s="588"/>
      <c r="C86" s="588"/>
      <c r="D86" s="590"/>
      <c r="E86" s="590"/>
      <c r="F86" s="590"/>
      <c r="G86" s="588"/>
      <c r="H86" s="590"/>
      <c r="I86" s="588"/>
      <c r="J86" s="588"/>
      <c r="K86" s="588"/>
      <c r="L86" s="588"/>
      <c r="M86" s="588"/>
      <c r="N86" s="588"/>
      <c r="O86" s="588"/>
      <c r="P86" s="588"/>
      <c r="Q86" s="588"/>
      <c r="R86" s="588"/>
      <c r="S86" s="588"/>
      <c r="T86" s="588"/>
      <c r="U86" s="588"/>
      <c r="V86" s="588"/>
      <c r="W86" s="591"/>
      <c r="X86" s="588"/>
      <c r="Y86" s="588"/>
      <c r="Z86" s="588"/>
      <c r="AA86" s="588"/>
      <c r="AB86" s="588"/>
      <c r="AC86" s="588"/>
      <c r="AD86" s="588"/>
      <c r="AE86" s="588"/>
      <c r="AF86" s="588"/>
      <c r="AG86" s="588"/>
      <c r="AH86" s="588"/>
      <c r="AI86" s="588"/>
      <c r="AJ86" s="588"/>
      <c r="AK86" s="588"/>
    </row>
    <row r="87" spans="1:37" s="592" customFormat="1" ht="12.75">
      <c r="A87" s="588"/>
      <c r="B87" s="588"/>
      <c r="C87" s="588"/>
      <c r="D87" s="590"/>
      <c r="E87" s="590"/>
      <c r="F87" s="590"/>
      <c r="G87" s="588"/>
      <c r="H87" s="590"/>
      <c r="I87" s="588"/>
      <c r="J87" s="588"/>
      <c r="K87" s="588"/>
      <c r="L87" s="588"/>
      <c r="M87" s="588"/>
      <c r="N87" s="588"/>
      <c r="O87" s="588"/>
      <c r="P87" s="588"/>
      <c r="Q87" s="588"/>
      <c r="R87" s="588"/>
      <c r="S87" s="588"/>
      <c r="T87" s="588"/>
      <c r="U87" s="588"/>
      <c r="V87" s="588"/>
      <c r="W87" s="591"/>
      <c r="X87" s="588"/>
      <c r="Y87" s="588"/>
      <c r="Z87" s="588"/>
      <c r="AA87" s="588"/>
      <c r="AB87" s="588"/>
      <c r="AC87" s="588"/>
      <c r="AD87" s="588"/>
      <c r="AE87" s="588"/>
      <c r="AF87" s="588"/>
      <c r="AG87" s="588"/>
      <c r="AH87" s="588"/>
      <c r="AI87" s="588"/>
      <c r="AJ87" s="588"/>
      <c r="AK87" s="588"/>
    </row>
    <row r="88" spans="1:37" s="592" customFormat="1" ht="12.75">
      <c r="A88" s="588"/>
      <c r="B88" s="588"/>
      <c r="C88" s="588"/>
      <c r="D88" s="590"/>
      <c r="E88" s="590"/>
      <c r="F88" s="590"/>
      <c r="G88" s="588"/>
      <c r="H88" s="590"/>
      <c r="I88" s="588"/>
      <c r="J88" s="588"/>
      <c r="K88" s="588"/>
      <c r="L88" s="588"/>
      <c r="M88" s="588"/>
      <c r="N88" s="588"/>
      <c r="O88" s="588"/>
      <c r="P88" s="588"/>
      <c r="Q88" s="588"/>
      <c r="R88" s="588"/>
      <c r="S88" s="588"/>
      <c r="T88" s="588"/>
      <c r="U88" s="588"/>
      <c r="V88" s="588"/>
      <c r="W88" s="591"/>
      <c r="X88" s="588"/>
      <c r="Y88" s="588"/>
      <c r="Z88" s="588"/>
      <c r="AA88" s="588"/>
      <c r="AB88" s="588"/>
      <c r="AC88" s="588"/>
      <c r="AD88" s="588"/>
      <c r="AE88" s="588"/>
      <c r="AF88" s="588"/>
      <c r="AG88" s="588"/>
      <c r="AH88" s="588"/>
      <c r="AI88" s="588"/>
      <c r="AJ88" s="588"/>
      <c r="AK88" s="588"/>
    </row>
    <row r="89" spans="1:37" s="592" customFormat="1" ht="12.75">
      <c r="A89" s="588"/>
      <c r="B89" s="588"/>
      <c r="C89" s="588"/>
      <c r="D89" s="590"/>
      <c r="E89" s="590"/>
      <c r="F89" s="590"/>
      <c r="G89" s="588"/>
      <c r="H89" s="590"/>
      <c r="I89" s="588"/>
      <c r="J89" s="588"/>
      <c r="K89" s="588"/>
      <c r="L89" s="588"/>
      <c r="M89" s="588"/>
      <c r="N89" s="588"/>
      <c r="O89" s="588"/>
      <c r="P89" s="588"/>
      <c r="Q89" s="588"/>
      <c r="R89" s="588"/>
      <c r="S89" s="588"/>
      <c r="T89" s="588"/>
      <c r="U89" s="588"/>
      <c r="V89" s="588"/>
      <c r="W89" s="591"/>
      <c r="X89" s="588"/>
      <c r="Y89" s="588"/>
      <c r="Z89" s="588"/>
      <c r="AA89" s="588"/>
      <c r="AB89" s="588"/>
      <c r="AC89" s="588"/>
      <c r="AD89" s="588"/>
      <c r="AE89" s="588"/>
      <c r="AF89" s="588"/>
      <c r="AG89" s="588"/>
      <c r="AH89" s="588"/>
      <c r="AI89" s="588"/>
      <c r="AJ89" s="588"/>
      <c r="AK89" s="588"/>
    </row>
    <row r="90" spans="1:37" s="592" customFormat="1" ht="12.75">
      <c r="A90" s="588"/>
      <c r="B90" s="588"/>
      <c r="C90" s="588"/>
      <c r="D90" s="590"/>
      <c r="E90" s="590"/>
      <c r="F90" s="590"/>
      <c r="G90" s="588"/>
      <c r="H90" s="590"/>
      <c r="I90" s="588"/>
      <c r="J90" s="588"/>
      <c r="K90" s="588"/>
      <c r="L90" s="588"/>
      <c r="M90" s="588"/>
      <c r="N90" s="588"/>
      <c r="O90" s="588"/>
      <c r="P90" s="588"/>
      <c r="Q90" s="588"/>
      <c r="R90" s="588"/>
      <c r="S90" s="588"/>
      <c r="T90" s="588"/>
      <c r="U90" s="588"/>
      <c r="V90" s="588"/>
      <c r="W90" s="591"/>
      <c r="X90" s="588"/>
      <c r="Y90" s="588"/>
      <c r="Z90" s="588"/>
      <c r="AA90" s="588"/>
      <c r="AB90" s="588"/>
      <c r="AC90" s="588"/>
      <c r="AD90" s="588"/>
      <c r="AE90" s="588"/>
      <c r="AF90" s="588"/>
      <c r="AG90" s="588"/>
      <c r="AH90" s="588"/>
      <c r="AI90" s="588"/>
      <c r="AJ90" s="588"/>
      <c r="AK90" s="588"/>
    </row>
    <row r="91" spans="1:37" s="592" customFormat="1" ht="12.75">
      <c r="A91" s="588"/>
      <c r="B91" s="588"/>
      <c r="C91" s="588"/>
      <c r="D91" s="590"/>
      <c r="E91" s="590"/>
      <c r="F91" s="590"/>
      <c r="G91" s="588"/>
      <c r="H91" s="590"/>
      <c r="I91" s="588"/>
      <c r="J91" s="588"/>
      <c r="K91" s="588"/>
      <c r="L91" s="588"/>
      <c r="M91" s="588"/>
      <c r="N91" s="588"/>
      <c r="O91" s="588"/>
      <c r="P91" s="588"/>
      <c r="Q91" s="588"/>
      <c r="R91" s="588"/>
      <c r="S91" s="588"/>
      <c r="T91" s="588"/>
      <c r="U91" s="588"/>
      <c r="V91" s="588"/>
      <c r="W91" s="591"/>
      <c r="X91" s="588"/>
      <c r="Y91" s="588"/>
      <c r="Z91" s="588"/>
      <c r="AA91" s="588"/>
      <c r="AB91" s="588"/>
      <c r="AC91" s="588"/>
      <c r="AD91" s="588"/>
      <c r="AE91" s="588"/>
      <c r="AF91" s="588"/>
      <c r="AG91" s="588"/>
      <c r="AH91" s="588"/>
      <c r="AI91" s="588"/>
      <c r="AJ91" s="588"/>
      <c r="AK91" s="588"/>
    </row>
    <row r="92" spans="1:37" s="592" customFormat="1" ht="12.75">
      <c r="A92" s="588"/>
      <c r="B92" s="588"/>
      <c r="C92" s="588"/>
      <c r="D92" s="590"/>
      <c r="E92" s="590"/>
      <c r="F92" s="590"/>
      <c r="G92" s="588"/>
      <c r="H92" s="590"/>
      <c r="I92" s="588"/>
      <c r="J92" s="588"/>
      <c r="K92" s="588"/>
      <c r="L92" s="588"/>
      <c r="M92" s="588"/>
      <c r="N92" s="588"/>
      <c r="O92" s="588"/>
      <c r="P92" s="588"/>
      <c r="Q92" s="588"/>
      <c r="R92" s="588"/>
      <c r="S92" s="588"/>
      <c r="T92" s="588"/>
      <c r="U92" s="588"/>
      <c r="V92" s="588"/>
      <c r="W92" s="591"/>
      <c r="X92" s="588"/>
      <c r="Y92" s="588"/>
      <c r="Z92" s="588"/>
      <c r="AA92" s="588"/>
      <c r="AB92" s="588"/>
      <c r="AC92" s="588"/>
      <c r="AD92" s="588"/>
      <c r="AE92" s="588"/>
      <c r="AF92" s="588"/>
      <c r="AG92" s="588"/>
      <c r="AH92" s="588"/>
      <c r="AI92" s="588"/>
      <c r="AJ92" s="588"/>
      <c r="AK92" s="588"/>
    </row>
    <row r="93" spans="1:37" s="592" customFormat="1" ht="12.75">
      <c r="A93" s="588"/>
      <c r="B93" s="588"/>
      <c r="C93" s="588"/>
      <c r="D93" s="590"/>
      <c r="E93" s="590"/>
      <c r="F93" s="590"/>
      <c r="G93" s="588"/>
      <c r="H93" s="590"/>
      <c r="I93" s="588"/>
      <c r="J93" s="588"/>
      <c r="K93" s="588"/>
      <c r="L93" s="588"/>
      <c r="M93" s="588"/>
      <c r="N93" s="588"/>
      <c r="O93" s="588"/>
      <c r="P93" s="588"/>
      <c r="Q93" s="588"/>
      <c r="R93" s="588"/>
      <c r="S93" s="588"/>
      <c r="T93" s="588"/>
      <c r="U93" s="588"/>
      <c r="V93" s="588"/>
      <c r="W93" s="591"/>
      <c r="X93" s="588"/>
      <c r="Y93" s="588"/>
      <c r="Z93" s="588"/>
      <c r="AA93" s="588"/>
      <c r="AB93" s="588"/>
      <c r="AC93" s="588"/>
      <c r="AD93" s="588"/>
      <c r="AE93" s="588"/>
      <c r="AF93" s="588"/>
      <c r="AG93" s="588"/>
      <c r="AH93" s="588"/>
      <c r="AI93" s="588"/>
      <c r="AJ93" s="588"/>
      <c r="AK93" s="588"/>
    </row>
    <row r="94" spans="1:37" s="592" customFormat="1" ht="12.75">
      <c r="A94" s="588"/>
      <c r="B94" s="588"/>
      <c r="C94" s="588"/>
      <c r="D94" s="590"/>
      <c r="E94" s="590"/>
      <c r="F94" s="590"/>
      <c r="G94" s="588"/>
      <c r="H94" s="590"/>
      <c r="I94" s="588"/>
      <c r="J94" s="588"/>
      <c r="K94" s="588"/>
      <c r="L94" s="588"/>
      <c r="M94" s="588"/>
      <c r="N94" s="588"/>
      <c r="O94" s="588"/>
      <c r="P94" s="588"/>
      <c r="Q94" s="588"/>
      <c r="R94" s="588"/>
      <c r="S94" s="588"/>
      <c r="T94" s="588"/>
      <c r="U94" s="588"/>
      <c r="V94" s="588"/>
      <c r="W94" s="591"/>
      <c r="X94" s="588"/>
      <c r="Y94" s="588"/>
      <c r="Z94" s="588"/>
      <c r="AA94" s="588"/>
      <c r="AB94" s="588"/>
      <c r="AC94" s="588"/>
      <c r="AD94" s="588"/>
      <c r="AE94" s="588"/>
      <c r="AF94" s="588"/>
      <c r="AG94" s="588"/>
      <c r="AH94" s="588"/>
      <c r="AI94" s="588"/>
      <c r="AJ94" s="588"/>
      <c r="AK94" s="588"/>
    </row>
    <row r="95" spans="1:37" s="592" customFormat="1" ht="12.75">
      <c r="A95" s="588"/>
      <c r="B95" s="588"/>
      <c r="C95" s="588"/>
      <c r="D95" s="590"/>
      <c r="E95" s="590"/>
      <c r="F95" s="590"/>
      <c r="G95" s="588"/>
      <c r="H95" s="590"/>
      <c r="I95" s="588"/>
      <c r="J95" s="588"/>
      <c r="K95" s="588"/>
      <c r="L95" s="588"/>
      <c r="M95" s="588"/>
      <c r="N95" s="588"/>
      <c r="O95" s="588"/>
      <c r="P95" s="588"/>
      <c r="Q95" s="588"/>
      <c r="R95" s="588"/>
      <c r="S95" s="588"/>
      <c r="T95" s="588"/>
      <c r="U95" s="588"/>
      <c r="V95" s="588"/>
      <c r="W95" s="591"/>
      <c r="X95" s="588"/>
      <c r="Y95" s="588"/>
      <c r="Z95" s="588"/>
      <c r="AA95" s="588"/>
      <c r="AB95" s="588"/>
      <c r="AC95" s="588"/>
      <c r="AD95" s="588"/>
      <c r="AE95" s="588"/>
      <c r="AF95" s="588"/>
      <c r="AG95" s="588"/>
      <c r="AH95" s="588"/>
      <c r="AI95" s="588"/>
      <c r="AJ95" s="588"/>
      <c r="AK95" s="588"/>
    </row>
    <row r="96" spans="1:37" s="592" customFormat="1" ht="12.75">
      <c r="A96" s="588"/>
      <c r="B96" s="588"/>
      <c r="C96" s="588"/>
      <c r="D96" s="590"/>
      <c r="E96" s="590"/>
      <c r="F96" s="590"/>
      <c r="G96" s="588"/>
      <c r="H96" s="590"/>
      <c r="I96" s="588"/>
      <c r="J96" s="588"/>
      <c r="K96" s="588"/>
      <c r="L96" s="588"/>
      <c r="M96" s="588"/>
      <c r="N96" s="588"/>
      <c r="O96" s="588"/>
      <c r="P96" s="588"/>
      <c r="Q96" s="588"/>
      <c r="R96" s="588"/>
      <c r="S96" s="588"/>
      <c r="T96" s="588"/>
      <c r="U96" s="588"/>
      <c r="V96" s="588"/>
      <c r="W96" s="591"/>
      <c r="X96" s="588"/>
      <c r="Y96" s="588"/>
      <c r="Z96" s="588"/>
      <c r="AA96" s="588"/>
      <c r="AB96" s="588"/>
      <c r="AC96" s="588"/>
      <c r="AD96" s="588"/>
      <c r="AE96" s="588"/>
      <c r="AF96" s="588"/>
      <c r="AG96" s="588"/>
      <c r="AH96" s="588"/>
      <c r="AI96" s="588"/>
      <c r="AJ96" s="588"/>
      <c r="AK96" s="588"/>
    </row>
    <row r="97" spans="1:37" s="592" customFormat="1" ht="12.75">
      <c r="A97" s="588"/>
      <c r="B97" s="588"/>
      <c r="C97" s="588"/>
      <c r="D97" s="590"/>
      <c r="E97" s="590"/>
      <c r="F97" s="590"/>
      <c r="G97" s="588"/>
      <c r="H97" s="590"/>
      <c r="I97" s="588"/>
      <c r="J97" s="588"/>
      <c r="K97" s="588"/>
      <c r="L97" s="588"/>
      <c r="M97" s="588"/>
      <c r="N97" s="588"/>
      <c r="O97" s="588"/>
      <c r="P97" s="588"/>
      <c r="Q97" s="588"/>
      <c r="R97" s="588"/>
      <c r="S97" s="588"/>
      <c r="T97" s="588"/>
      <c r="U97" s="588"/>
      <c r="V97" s="588"/>
      <c r="W97" s="591"/>
      <c r="X97" s="588"/>
      <c r="Y97" s="588"/>
      <c r="Z97" s="588"/>
      <c r="AA97" s="588"/>
      <c r="AB97" s="588"/>
      <c r="AC97" s="588"/>
      <c r="AD97" s="588"/>
      <c r="AE97" s="588"/>
      <c r="AF97" s="588"/>
      <c r="AG97" s="588"/>
      <c r="AH97" s="588"/>
      <c r="AI97" s="588"/>
      <c r="AJ97" s="588"/>
      <c r="AK97" s="588"/>
    </row>
    <row r="98" spans="1:37" s="592" customFormat="1" ht="12.75">
      <c r="A98" s="588"/>
      <c r="B98" s="588"/>
      <c r="C98" s="588"/>
      <c r="D98" s="590"/>
      <c r="E98" s="590"/>
      <c r="F98" s="590"/>
      <c r="G98" s="588"/>
      <c r="H98" s="590"/>
      <c r="I98" s="588"/>
      <c r="J98" s="588"/>
      <c r="K98" s="588"/>
      <c r="L98" s="588"/>
      <c r="M98" s="588"/>
      <c r="N98" s="588"/>
      <c r="O98" s="588"/>
      <c r="P98" s="588"/>
      <c r="Q98" s="588"/>
      <c r="R98" s="588"/>
      <c r="S98" s="588"/>
      <c r="T98" s="588"/>
      <c r="U98" s="588"/>
      <c r="V98" s="588"/>
      <c r="W98" s="591"/>
      <c r="X98" s="588"/>
      <c r="Y98" s="588"/>
      <c r="Z98" s="588"/>
      <c r="AA98" s="588"/>
      <c r="AB98" s="588"/>
      <c r="AC98" s="588"/>
      <c r="AD98" s="588"/>
      <c r="AE98" s="588"/>
      <c r="AF98" s="588"/>
      <c r="AG98" s="588"/>
      <c r="AH98" s="588"/>
      <c r="AI98" s="588"/>
      <c r="AJ98" s="588"/>
      <c r="AK98" s="588"/>
    </row>
    <row r="99" spans="1:6" ht="12.75">
      <c r="A99" s="129"/>
      <c r="C99" s="593"/>
      <c r="D99" s="455"/>
      <c r="E99" s="455"/>
      <c r="F99" s="455"/>
    </row>
    <row r="100" spans="1:3" ht="12.75">
      <c r="A100" s="129"/>
      <c r="C100" s="593"/>
    </row>
    <row r="101" spans="1:6" ht="12.75">
      <c r="A101" s="129"/>
      <c r="D101" s="455"/>
      <c r="E101" s="455"/>
      <c r="F101" s="455"/>
    </row>
    <row r="102" spans="1:6" ht="12.75">
      <c r="A102" s="129"/>
      <c r="D102" s="455"/>
      <c r="E102" s="455"/>
      <c r="F102" s="455"/>
    </row>
    <row r="103" spans="1:9" ht="12.75">
      <c r="A103" s="129"/>
      <c r="I103" s="455"/>
    </row>
    <row r="104" spans="1:6" ht="12.75">
      <c r="A104" s="129"/>
      <c r="C104" s="593"/>
      <c r="D104" s="455"/>
      <c r="E104" s="455"/>
      <c r="F104" s="455"/>
    </row>
    <row r="105" spans="1:6" ht="12.75">
      <c r="A105" s="129"/>
      <c r="E105" s="455"/>
      <c r="F105" s="455"/>
    </row>
    <row r="106" spans="1:5" ht="12.75">
      <c r="A106" s="129"/>
      <c r="C106" s="594"/>
      <c r="E106" s="455"/>
    </row>
    <row r="107" spans="1:6" ht="12.75">
      <c r="A107" s="129"/>
      <c r="C107" s="374"/>
      <c r="D107" s="455"/>
      <c r="E107" s="455"/>
      <c r="F107" s="455"/>
    </row>
    <row r="108" spans="1:9" ht="12.75">
      <c r="A108" s="129"/>
      <c r="C108" s="374"/>
      <c r="D108" s="374"/>
      <c r="E108" s="455"/>
      <c r="H108" s="1509"/>
      <c r="I108" s="1509"/>
    </row>
    <row r="109" spans="1:9" ht="12.75">
      <c r="A109" s="129"/>
      <c r="C109" s="374"/>
      <c r="D109" s="595"/>
      <c r="E109" s="455"/>
      <c r="H109" s="1509"/>
      <c r="I109" s="1509"/>
    </row>
    <row r="110" spans="1:9" ht="12.75">
      <c r="A110" s="129"/>
      <c r="C110" s="374"/>
      <c r="D110" s="455"/>
      <c r="E110" s="455"/>
      <c r="F110" s="455"/>
      <c r="H110" s="1509"/>
      <c r="I110" s="1509"/>
    </row>
    <row r="111" spans="1:9" ht="12.75">
      <c r="A111" s="129"/>
      <c r="C111" s="374"/>
      <c r="D111" s="595"/>
      <c r="E111" s="455"/>
      <c r="H111" s="1509"/>
      <c r="I111" s="1509"/>
    </row>
    <row r="112" spans="1:9" ht="12.75">
      <c r="A112" s="129"/>
      <c r="D112" s="595"/>
      <c r="E112" s="455"/>
      <c r="H112" s="1509"/>
      <c r="I112" s="1509"/>
    </row>
    <row r="113" spans="1:9" ht="12.75">
      <c r="A113" s="129"/>
      <c r="D113" s="455"/>
      <c r="E113" s="455"/>
      <c r="F113" s="455"/>
      <c r="H113" s="1509"/>
      <c r="I113" s="1509"/>
    </row>
    <row r="114" spans="1:5" ht="12.75">
      <c r="A114" s="129"/>
      <c r="E114" s="455"/>
    </row>
    <row r="115" spans="1:5" ht="12.75">
      <c r="A115" s="129"/>
      <c r="E115" s="455"/>
    </row>
    <row r="116" spans="1:6" ht="12.75">
      <c r="A116" s="129"/>
      <c r="D116" s="455"/>
      <c r="E116" s="455"/>
      <c r="F116" s="455"/>
    </row>
    <row r="119" spans="4:6" ht="12.75">
      <c r="D119" s="455"/>
      <c r="E119" s="455"/>
      <c r="F119" s="455"/>
    </row>
    <row r="120" spans="4:5" ht="12.75">
      <c r="D120" s="596"/>
      <c r="E120" s="596"/>
    </row>
    <row r="121" spans="4:6" ht="12.75">
      <c r="D121" s="455"/>
      <c r="E121" s="455"/>
      <c r="F121" s="455"/>
    </row>
    <row r="122" spans="4:6" ht="12.75">
      <c r="D122" s="455"/>
      <c r="E122" s="455"/>
      <c r="F122" s="455"/>
    </row>
    <row r="126" ht="12.75">
      <c r="F126" s="455"/>
    </row>
  </sheetData>
  <mergeCells count="55">
    <mergeCell ref="H113:I113"/>
    <mergeCell ref="H109:I109"/>
    <mergeCell ref="H110:I110"/>
    <mergeCell ref="H111:I111"/>
    <mergeCell ref="H112:I112"/>
    <mergeCell ref="Z40:AA40"/>
    <mergeCell ref="Z41:AA41"/>
    <mergeCell ref="A42:F42"/>
    <mergeCell ref="A45:F45"/>
    <mergeCell ref="A46:F46"/>
    <mergeCell ref="H108:I108"/>
    <mergeCell ref="Z34:AA34"/>
    <mergeCell ref="Z35:AA35"/>
    <mergeCell ref="Z36:AA36"/>
    <mergeCell ref="Z37:AA37"/>
    <mergeCell ref="Z38:AA38"/>
    <mergeCell ref="S39:Y39"/>
    <mergeCell ref="E12:O27"/>
    <mergeCell ref="AE12:AE27"/>
    <mergeCell ref="S32:Y32"/>
    <mergeCell ref="Z32:AA33"/>
    <mergeCell ref="AB32:AC33"/>
    <mergeCell ref="S33:Y33"/>
    <mergeCell ref="L7:M8"/>
    <mergeCell ref="N7:O7"/>
    <mergeCell ref="W7:W9"/>
    <mergeCell ref="X7:X9"/>
    <mergeCell ref="Y7:Z8"/>
    <mergeCell ref="AA7:AC8"/>
    <mergeCell ref="N8:O8"/>
    <mergeCell ref="A7:A9"/>
    <mergeCell ref="B7:C8"/>
    <mergeCell ref="E7:F7"/>
    <mergeCell ref="G7:G9"/>
    <mergeCell ref="H7:I7"/>
    <mergeCell ref="J7:K7"/>
    <mergeCell ref="E8:F8"/>
    <mergeCell ref="H8:I8"/>
    <mergeCell ref="J8:K8"/>
    <mergeCell ref="R7:S8"/>
    <mergeCell ref="T7:T9"/>
    <mergeCell ref="U7:U9"/>
    <mergeCell ref="V7:V9"/>
    <mergeCell ref="AD6:AD9"/>
    <mergeCell ref="AE6:AE9"/>
    <mergeCell ref="A1:AE1"/>
    <mergeCell ref="A2:AE2"/>
    <mergeCell ref="A3:AE3"/>
    <mergeCell ref="A4:AE4"/>
    <mergeCell ref="A5:AB5"/>
    <mergeCell ref="B6:C6"/>
    <mergeCell ref="D6:D9"/>
    <mergeCell ref="E6:S6"/>
    <mergeCell ref="T6:AC6"/>
    <mergeCell ref="P7:Q8"/>
  </mergeCells>
  <printOptions horizontalCentered="1" verticalCentered="1"/>
  <pageMargins left="0.984251968503937" right="0.3937007874015748" top="0.3937007874015748" bottom="0.3937007874015748" header="0" footer="0.1968503937007874"/>
  <pageSetup horizontalDpi="600" verticalDpi="600" orientation="landscape" paperSize="5" scale="43" r:id="rId1"/>
  <headerFooter alignWithMargins="0">
    <oddFooter>&amp;R&amp;P de &amp;N
VERSION 31 MARZO 2008</oddFooter>
  </headerFooter>
  <rowBreaks count="1" manualBreakCount="1">
    <brk id="24" max="16383" man="1"/>
  </rowBreaks>
</worksheet>
</file>

<file path=xl/worksheets/sheet13.xml><?xml version="1.0" encoding="utf-8"?>
<worksheet xmlns="http://schemas.openxmlformats.org/spreadsheetml/2006/main" xmlns:r="http://schemas.openxmlformats.org/officeDocument/2006/relationships">
  <dimension ref="A1:AE230"/>
  <sheetViews>
    <sheetView view="pageBreakPreview" zoomScaleSheetLayoutView="100" workbookViewId="0" topLeftCell="A1">
      <selection activeCell="A4" sqref="A4:Z4"/>
    </sheetView>
  </sheetViews>
  <sheetFormatPr defaultColWidth="11.57421875" defaultRowHeight="12.75"/>
  <cols>
    <col min="1" max="1" width="32.7109375" style="44" customWidth="1"/>
    <col min="2" max="2" width="9.00390625" style="44" customWidth="1"/>
    <col min="3" max="3" width="9.7109375" style="44" customWidth="1"/>
    <col min="4" max="7" width="11.57421875" style="44" customWidth="1"/>
    <col min="8" max="8" width="13.28125" style="44" customWidth="1"/>
    <col min="9" max="11" width="11.57421875" style="44" customWidth="1"/>
    <col min="12" max="12" width="12.421875" style="44" customWidth="1"/>
    <col min="13" max="16" width="11.57421875" style="44" customWidth="1"/>
    <col min="17" max="17" width="13.421875" style="44" bestFit="1" customWidth="1"/>
    <col min="18" max="18" width="12.421875" style="44" bestFit="1" customWidth="1"/>
    <col min="19" max="20" width="11.57421875" style="44" customWidth="1"/>
    <col min="21" max="21" width="13.57421875" style="44" customWidth="1"/>
    <col min="22" max="22" width="14.57421875" style="44" customWidth="1"/>
    <col min="23" max="23" width="13.421875" style="44" bestFit="1" customWidth="1"/>
    <col min="24" max="24" width="14.140625" style="44" customWidth="1"/>
    <col min="25" max="25" width="22.8515625" style="44" customWidth="1"/>
    <col min="26" max="16384" width="11.57421875" style="44" customWidth="1"/>
  </cols>
  <sheetData>
    <row r="1" spans="1:23" ht="15.75">
      <c r="A1" s="986" t="s">
        <v>323</v>
      </c>
      <c r="B1" s="986"/>
      <c r="C1" s="986"/>
      <c r="D1" s="986"/>
      <c r="E1" s="986"/>
      <c r="F1" s="986"/>
      <c r="G1" s="986"/>
      <c r="H1" s="986"/>
      <c r="I1" s="986"/>
      <c r="J1" s="986"/>
      <c r="K1" s="986"/>
      <c r="L1" s="986"/>
      <c r="M1" s="986"/>
      <c r="N1" s="986"/>
      <c r="O1" s="986"/>
      <c r="P1" s="986"/>
      <c r="Q1" s="986"/>
      <c r="R1" s="986"/>
      <c r="S1" s="986"/>
      <c r="T1" s="986"/>
      <c r="U1" s="986"/>
      <c r="V1" s="986"/>
      <c r="W1" s="986"/>
    </row>
    <row r="2" spans="1:23" ht="15.75">
      <c r="A2" s="986" t="s">
        <v>324</v>
      </c>
      <c r="B2" s="986"/>
      <c r="C2" s="986"/>
      <c r="D2" s="986"/>
      <c r="E2" s="986"/>
      <c r="F2" s="986"/>
      <c r="G2" s="986"/>
      <c r="H2" s="986"/>
      <c r="I2" s="986"/>
      <c r="J2" s="986"/>
      <c r="K2" s="986"/>
      <c r="L2" s="986"/>
      <c r="M2" s="986"/>
      <c r="N2" s="986"/>
      <c r="O2" s="986"/>
      <c r="P2" s="986"/>
      <c r="Q2" s="986"/>
      <c r="R2" s="986"/>
      <c r="S2" s="986"/>
      <c r="T2" s="986"/>
      <c r="U2" s="986"/>
      <c r="V2" s="986"/>
      <c r="W2" s="986"/>
    </row>
    <row r="3" spans="1:23" ht="15.75">
      <c r="A3" s="986" t="s">
        <v>325</v>
      </c>
      <c r="B3" s="986"/>
      <c r="C3" s="986"/>
      <c r="D3" s="986"/>
      <c r="E3" s="986"/>
      <c r="F3" s="986"/>
      <c r="G3" s="986"/>
      <c r="H3" s="986"/>
      <c r="I3" s="986"/>
      <c r="J3" s="986"/>
      <c r="K3" s="986"/>
      <c r="L3" s="986"/>
      <c r="M3" s="986"/>
      <c r="N3" s="986"/>
      <c r="O3" s="986"/>
      <c r="P3" s="986"/>
      <c r="Q3" s="986"/>
      <c r="R3" s="986"/>
      <c r="S3" s="986"/>
      <c r="T3" s="986"/>
      <c r="U3" s="986"/>
      <c r="V3" s="986"/>
      <c r="W3" s="986"/>
    </row>
    <row r="4" spans="1:31" ht="18" customHeight="1">
      <c r="A4" s="987" t="s">
        <v>715</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860"/>
      <c r="AB4" s="860"/>
      <c r="AC4" s="860"/>
      <c r="AD4" s="860"/>
      <c r="AE4" s="860"/>
    </row>
    <row r="5" spans="1:23" ht="15.75">
      <c r="A5" s="1104"/>
      <c r="B5" s="1104"/>
      <c r="C5" s="1104"/>
      <c r="D5" s="1104"/>
      <c r="E5" s="1104"/>
      <c r="F5" s="1104"/>
      <c r="G5" s="1104"/>
      <c r="H5" s="1104"/>
      <c r="I5" s="1104"/>
      <c r="J5" s="1104"/>
      <c r="K5" s="1104"/>
      <c r="L5" s="1104"/>
      <c r="M5" s="1104"/>
      <c r="N5" s="1104"/>
      <c r="O5" s="1104"/>
      <c r="P5" s="1104"/>
      <c r="Q5" s="1104"/>
      <c r="R5" s="1104"/>
      <c r="S5" s="1104"/>
      <c r="T5" s="1104"/>
      <c r="U5" s="1104"/>
      <c r="V5" s="1104"/>
      <c r="W5" s="1104"/>
    </row>
    <row r="6" spans="1:25" ht="12.75">
      <c r="A6" s="1562" t="s">
        <v>326</v>
      </c>
      <c r="B6" s="1563"/>
      <c r="C6" s="1563"/>
      <c r="D6" s="1564"/>
      <c r="E6" s="1565"/>
      <c r="F6" s="1565"/>
      <c r="G6" s="1565"/>
      <c r="H6" s="1566"/>
      <c r="I6" s="1" t="s">
        <v>463</v>
      </c>
      <c r="J6" s="1565" t="s">
        <v>464</v>
      </c>
      <c r="K6" s="1565"/>
      <c r="L6" s="1565"/>
      <c r="M6" s="1565" t="s">
        <v>465</v>
      </c>
      <c r="N6" s="1565"/>
      <c r="O6" s="1565"/>
      <c r="P6" s="1565"/>
      <c r="Q6" s="1567" t="s">
        <v>466</v>
      </c>
      <c r="R6" s="1568"/>
      <c r="S6" s="1568"/>
      <c r="T6" s="1568"/>
      <c r="U6" s="107" t="s">
        <v>184</v>
      </c>
      <c r="V6" s="642"/>
      <c r="W6" s="643">
        <v>11.2</v>
      </c>
      <c r="X6" s="412"/>
      <c r="Y6" s="413"/>
    </row>
    <row r="7" spans="1:25" ht="12.75">
      <c r="A7" s="1569" t="s">
        <v>549</v>
      </c>
      <c r="B7" s="1569" t="s">
        <v>550</v>
      </c>
      <c r="C7" s="2" t="s">
        <v>37</v>
      </c>
      <c r="D7" s="1569" t="s">
        <v>552</v>
      </c>
      <c r="E7" s="1571" t="s">
        <v>553</v>
      </c>
      <c r="F7" s="1571" t="s">
        <v>554</v>
      </c>
      <c r="G7" s="1571" t="s">
        <v>555</v>
      </c>
      <c r="H7" s="1571" t="s">
        <v>556</v>
      </c>
      <c r="I7" s="1571" t="s">
        <v>557</v>
      </c>
      <c r="J7" s="1574" t="s">
        <v>558</v>
      </c>
      <c r="K7" s="1576" t="s">
        <v>559</v>
      </c>
      <c r="L7" s="1571" t="s">
        <v>560</v>
      </c>
      <c r="M7" s="1571" t="s">
        <v>561</v>
      </c>
      <c r="N7" s="1571" t="s">
        <v>562</v>
      </c>
      <c r="O7" s="1571" t="s">
        <v>563</v>
      </c>
      <c r="P7" s="1571" t="s">
        <v>564</v>
      </c>
      <c r="Q7" s="1572" t="s">
        <v>468</v>
      </c>
      <c r="R7" s="1573"/>
      <c r="S7" s="1572" t="s">
        <v>469</v>
      </c>
      <c r="T7" s="1573"/>
      <c r="U7" s="1590" t="s">
        <v>569</v>
      </c>
      <c r="V7" s="1590" t="s">
        <v>185</v>
      </c>
      <c r="W7" s="1591" t="s">
        <v>585</v>
      </c>
      <c r="X7" s="1587" t="s">
        <v>586</v>
      </c>
      <c r="Y7" s="1571" t="s">
        <v>606</v>
      </c>
    </row>
    <row r="8" spans="1:25" ht="42" customHeight="1">
      <c r="A8" s="1570"/>
      <c r="B8" s="1570"/>
      <c r="C8" s="3" t="s">
        <v>490</v>
      </c>
      <c r="D8" s="1570"/>
      <c r="E8" s="1570"/>
      <c r="F8" s="1570"/>
      <c r="G8" s="1570"/>
      <c r="H8" s="1570"/>
      <c r="I8" s="1570"/>
      <c r="J8" s="1575"/>
      <c r="K8" s="1576"/>
      <c r="L8" s="1570"/>
      <c r="M8" s="1570"/>
      <c r="N8" s="1570"/>
      <c r="O8" s="1570"/>
      <c r="P8" s="1570"/>
      <c r="Q8" s="4" t="s">
        <v>639</v>
      </c>
      <c r="R8" s="4" t="s">
        <v>640</v>
      </c>
      <c r="S8" s="5" t="s">
        <v>639</v>
      </c>
      <c r="T8" s="5" t="s">
        <v>327</v>
      </c>
      <c r="U8" s="1587"/>
      <c r="V8" s="1587"/>
      <c r="W8" s="1592"/>
      <c r="X8" s="1588"/>
      <c r="Y8" s="1589"/>
    </row>
    <row r="9" spans="1:25" ht="18" customHeight="1">
      <c r="A9" s="253" t="s">
        <v>470</v>
      </c>
      <c r="B9" s="35"/>
      <c r="C9" s="36"/>
      <c r="D9" s="36"/>
      <c r="E9" s="36"/>
      <c r="F9" s="36"/>
      <c r="G9" s="36"/>
      <c r="H9" s="36"/>
      <c r="I9" s="36"/>
      <c r="J9" s="36"/>
      <c r="K9" s="36"/>
      <c r="L9" s="36"/>
      <c r="M9" s="36"/>
      <c r="N9" s="36"/>
      <c r="O9" s="36"/>
      <c r="P9" s="36"/>
      <c r="Q9" s="37"/>
      <c r="R9" s="37"/>
      <c r="S9" s="38"/>
      <c r="T9" s="38"/>
      <c r="U9" s="644"/>
      <c r="V9" s="644"/>
      <c r="W9" s="644"/>
      <c r="X9" s="645"/>
      <c r="Y9" s="646"/>
    </row>
    <row r="10" spans="1:25" ht="30.75" customHeight="1">
      <c r="A10" s="248" t="s">
        <v>328</v>
      </c>
      <c r="B10" s="416"/>
      <c r="C10" s="416"/>
      <c r="D10" s="619"/>
      <c r="E10" s="441"/>
      <c r="F10" s="441"/>
      <c r="G10" s="441"/>
      <c r="H10" s="441"/>
      <c r="I10" s="441"/>
      <c r="J10" s="441"/>
      <c r="K10" s="441"/>
      <c r="L10" s="441"/>
      <c r="M10" s="441"/>
      <c r="N10" s="441"/>
      <c r="O10" s="47"/>
      <c r="P10" s="48"/>
      <c r="Q10" s="647"/>
      <c r="R10" s="509"/>
      <c r="S10" s="509"/>
      <c r="T10" s="509"/>
      <c r="U10" s="509"/>
      <c r="V10" s="509"/>
      <c r="W10" s="647"/>
      <c r="X10" s="515"/>
      <c r="Y10" s="648"/>
    </row>
    <row r="11" spans="1:25" ht="11.25" customHeight="1">
      <c r="A11" s="1579" t="s">
        <v>729</v>
      </c>
      <c r="B11" s="1582" t="s">
        <v>115</v>
      </c>
      <c r="C11" s="1582" t="s">
        <v>329</v>
      </c>
      <c r="D11" s="1585"/>
      <c r="E11" s="1577" t="s">
        <v>330</v>
      </c>
      <c r="F11" s="1577" t="s">
        <v>330</v>
      </c>
      <c r="G11" s="1577" t="s">
        <v>331</v>
      </c>
      <c r="H11" s="1577" t="s">
        <v>331</v>
      </c>
      <c r="I11" s="1577" t="s">
        <v>332</v>
      </c>
      <c r="J11" s="1577" t="s">
        <v>332</v>
      </c>
      <c r="K11" s="1577" t="s">
        <v>333</v>
      </c>
      <c r="L11" s="1577" t="s">
        <v>333</v>
      </c>
      <c r="M11" s="1577" t="s">
        <v>334</v>
      </c>
      <c r="N11" s="1577" t="s">
        <v>334</v>
      </c>
      <c r="O11" s="1431"/>
      <c r="P11" s="1431"/>
      <c r="Q11" s="989">
        <f>11500000+2500000</f>
        <v>14000000</v>
      </c>
      <c r="R11" s="989">
        <f>Q11/W6</f>
        <v>1250000</v>
      </c>
      <c r="S11" s="989"/>
      <c r="T11" s="989"/>
      <c r="U11" s="989">
        <f>Q11/1.15</f>
        <v>12173913.043478262</v>
      </c>
      <c r="V11" s="989">
        <f>U11*15%</f>
        <v>1826086.9565217393</v>
      </c>
      <c r="W11" s="989">
        <f>U11+V11</f>
        <v>14000000</v>
      </c>
      <c r="X11" s="1364" t="s">
        <v>500</v>
      </c>
      <c r="Y11" s="648"/>
    </row>
    <row r="12" spans="1:25" ht="15.75" customHeight="1">
      <c r="A12" s="1580"/>
      <c r="B12" s="1583"/>
      <c r="C12" s="1583"/>
      <c r="D12" s="1586"/>
      <c r="E12" s="1578"/>
      <c r="F12" s="1578"/>
      <c r="G12" s="1578"/>
      <c r="H12" s="1578"/>
      <c r="I12" s="1578"/>
      <c r="J12" s="1578"/>
      <c r="K12" s="1578"/>
      <c r="L12" s="1578"/>
      <c r="M12" s="1578"/>
      <c r="N12" s="1578"/>
      <c r="O12" s="1594"/>
      <c r="P12" s="1594"/>
      <c r="Q12" s="1593"/>
      <c r="R12" s="1593"/>
      <c r="S12" s="1593"/>
      <c r="T12" s="1593"/>
      <c r="U12" s="1593"/>
      <c r="V12" s="1593"/>
      <c r="W12" s="1593"/>
      <c r="X12" s="1362"/>
      <c r="Y12" s="648"/>
    </row>
    <row r="13" spans="1:25" ht="51" customHeight="1">
      <c r="A13" s="1581"/>
      <c r="B13" s="1584"/>
      <c r="C13" s="1584"/>
      <c r="D13" s="1431" t="s">
        <v>335</v>
      </c>
      <c r="E13" s="649" t="s">
        <v>471</v>
      </c>
      <c r="F13" s="649" t="s">
        <v>471</v>
      </c>
      <c r="G13" s="649" t="s">
        <v>471</v>
      </c>
      <c r="H13" s="649" t="s">
        <v>471</v>
      </c>
      <c r="I13" s="649" t="s">
        <v>471</v>
      </c>
      <c r="J13" s="649" t="s">
        <v>471</v>
      </c>
      <c r="K13" s="649" t="s">
        <v>471</v>
      </c>
      <c r="L13" s="649" t="s">
        <v>471</v>
      </c>
      <c r="M13" s="649" t="s">
        <v>471</v>
      </c>
      <c r="N13" s="649" t="s">
        <v>471</v>
      </c>
      <c r="O13" s="504"/>
      <c r="P13" s="504"/>
      <c r="Q13" s="978"/>
      <c r="R13" s="978"/>
      <c r="S13" s="978"/>
      <c r="T13" s="978"/>
      <c r="U13" s="978"/>
      <c r="V13" s="978"/>
      <c r="W13" s="978"/>
      <c r="X13" s="504"/>
      <c r="Y13" s="648"/>
    </row>
    <row r="14" spans="1:25" ht="24" customHeight="1">
      <c r="A14" s="650" t="s">
        <v>336</v>
      </c>
      <c r="B14" s="651"/>
      <c r="C14" s="651"/>
      <c r="D14" s="1005"/>
      <c r="E14" s="422"/>
      <c r="F14" s="422"/>
      <c r="G14" s="422"/>
      <c r="H14" s="422"/>
      <c r="I14" s="422"/>
      <c r="J14" s="422"/>
      <c r="K14" s="422"/>
      <c r="L14" s="422"/>
      <c r="M14" s="422"/>
      <c r="N14" s="422"/>
      <c r="O14" s="652"/>
      <c r="P14" s="653"/>
      <c r="Q14" s="979">
        <f>SUM(Q11:Q13)</f>
        <v>14000000</v>
      </c>
      <c r="R14" s="979">
        <f>SUM(R11:R13)</f>
        <v>1250000</v>
      </c>
      <c r="S14" s="979"/>
      <c r="T14" s="979"/>
      <c r="U14" s="979">
        <f>SUM(U11:U13)</f>
        <v>12173913.043478262</v>
      </c>
      <c r="V14" s="979">
        <f>SUM(V11:V13)</f>
        <v>1826086.9565217393</v>
      </c>
      <c r="W14" s="979">
        <f>SUM(W11:W13)</f>
        <v>14000000</v>
      </c>
      <c r="X14" s="652"/>
      <c r="Y14" s="654"/>
    </row>
    <row r="15" spans="1:25" ht="22.5" customHeight="1">
      <c r="A15" s="248" t="s">
        <v>485</v>
      </c>
      <c r="B15" s="416"/>
      <c r="C15" s="416"/>
      <c r="D15" s="619"/>
      <c r="E15" s="441"/>
      <c r="F15" s="441"/>
      <c r="G15" s="441"/>
      <c r="H15" s="441"/>
      <c r="I15" s="441"/>
      <c r="J15" s="441"/>
      <c r="K15" s="441"/>
      <c r="L15" s="441"/>
      <c r="M15" s="441"/>
      <c r="N15" s="441"/>
      <c r="O15" s="47"/>
      <c r="P15" s="48"/>
      <c r="Q15" s="980">
        <f>+Q14</f>
        <v>14000000</v>
      </c>
      <c r="R15" s="980">
        <f>+R14</f>
        <v>1250000</v>
      </c>
      <c r="S15" s="980"/>
      <c r="T15" s="980"/>
      <c r="U15" s="980">
        <f>+U14</f>
        <v>12173913.043478262</v>
      </c>
      <c r="V15" s="980">
        <f>+V14</f>
        <v>1826086.9565217393</v>
      </c>
      <c r="W15" s="980">
        <f>+W14</f>
        <v>14000000</v>
      </c>
      <c r="X15" s="515"/>
      <c r="Y15" s="657"/>
    </row>
    <row r="16" spans="1:25" ht="19.5" customHeight="1">
      <c r="A16" s="253" t="s">
        <v>186</v>
      </c>
      <c r="B16" s="120"/>
      <c r="C16" s="47"/>
      <c r="D16" s="125"/>
      <c r="E16" s="441"/>
      <c r="F16" s="441"/>
      <c r="G16" s="441"/>
      <c r="H16" s="441"/>
      <c r="I16" s="441"/>
      <c r="J16" s="441"/>
      <c r="K16" s="441"/>
      <c r="L16" s="441"/>
      <c r="M16" s="441"/>
      <c r="N16" s="441"/>
      <c r="O16" s="47"/>
      <c r="P16" s="47"/>
      <c r="Q16" s="417"/>
      <c r="R16" s="514"/>
      <c r="S16" s="52"/>
      <c r="T16" s="52"/>
      <c r="U16" s="526"/>
      <c r="V16" s="526"/>
      <c r="W16" s="526"/>
      <c r="X16" s="658"/>
      <c r="Y16" s="617"/>
    </row>
    <row r="17" spans="1:25" ht="12.75" customHeight="1">
      <c r="A17" s="997" t="s">
        <v>337</v>
      </c>
      <c r="B17" s="1431" t="s">
        <v>135</v>
      </c>
      <c r="C17" s="1582" t="s">
        <v>338</v>
      </c>
      <c r="D17" s="1431" t="s">
        <v>335</v>
      </c>
      <c r="E17" s="1600" t="s">
        <v>339</v>
      </c>
      <c r="F17" s="1601"/>
      <c r="G17" s="1601"/>
      <c r="H17" s="1601"/>
      <c r="I17" s="1601"/>
      <c r="J17" s="1601"/>
      <c r="K17" s="1602"/>
      <c r="L17" s="1598">
        <v>39448</v>
      </c>
      <c r="M17" s="1598">
        <v>39479</v>
      </c>
      <c r="N17" s="1598">
        <v>39479</v>
      </c>
      <c r="O17" s="1431"/>
      <c r="P17" s="1020"/>
      <c r="Q17" s="1436">
        <f>277777+14051</f>
        <v>291828</v>
      </c>
      <c r="R17" s="1436">
        <f>Q17/W6</f>
        <v>26056.07142857143</v>
      </c>
      <c r="S17" s="1595"/>
      <c r="T17" s="1595"/>
      <c r="U17" s="1047">
        <f>Q17/1.15</f>
        <v>253763.4782608696</v>
      </c>
      <c r="V17" s="1047">
        <f>U17*15%</f>
        <v>38064.52173913044</v>
      </c>
      <c r="W17" s="1047">
        <f>U17+V17</f>
        <v>291828.00000000006</v>
      </c>
      <c r="X17" s="1028" t="s">
        <v>233</v>
      </c>
      <c r="Y17" s="1245"/>
    </row>
    <row r="18" spans="1:25" ht="43.5" customHeight="1">
      <c r="A18" s="998"/>
      <c r="B18" s="1005"/>
      <c r="C18" s="1584"/>
      <c r="D18" s="1005"/>
      <c r="E18" s="1603"/>
      <c r="F18" s="1604"/>
      <c r="G18" s="1604"/>
      <c r="H18" s="1604"/>
      <c r="I18" s="1604"/>
      <c r="J18" s="1604"/>
      <c r="K18" s="1605"/>
      <c r="L18" s="1599"/>
      <c r="M18" s="1599"/>
      <c r="N18" s="1599"/>
      <c r="O18" s="1005"/>
      <c r="P18" s="1440"/>
      <c r="Q18" s="1437"/>
      <c r="R18" s="1437"/>
      <c r="S18" s="1596"/>
      <c r="T18" s="1596"/>
      <c r="U18" s="1046"/>
      <c r="V18" s="1046"/>
      <c r="W18" s="1046"/>
      <c r="X18" s="1597"/>
      <c r="Y18" s="1246"/>
    </row>
    <row r="19" spans="1:25" ht="12.75" customHeight="1">
      <c r="A19" s="997" t="s">
        <v>340</v>
      </c>
      <c r="B19" s="1431" t="s">
        <v>135</v>
      </c>
      <c r="C19" s="1582" t="s">
        <v>338</v>
      </c>
      <c r="D19" s="1431" t="s">
        <v>335</v>
      </c>
      <c r="E19" s="1603"/>
      <c r="F19" s="1604"/>
      <c r="G19" s="1604"/>
      <c r="H19" s="1604"/>
      <c r="I19" s="1604"/>
      <c r="J19" s="1604"/>
      <c r="K19" s="1605"/>
      <c r="L19" s="1598">
        <v>39448</v>
      </c>
      <c r="M19" s="1598">
        <v>39479</v>
      </c>
      <c r="N19" s="1598">
        <v>39479</v>
      </c>
      <c r="O19" s="1431"/>
      <c r="P19" s="1452"/>
      <c r="Q19" s="1436">
        <f>277777+14051</f>
        <v>291828</v>
      </c>
      <c r="R19" s="1436">
        <f>Q19/W6</f>
        <v>26056.07142857143</v>
      </c>
      <c r="S19" s="1609"/>
      <c r="T19" s="1609"/>
      <c r="U19" s="1047">
        <f>Q19/1.15</f>
        <v>253763.4782608696</v>
      </c>
      <c r="V19" s="1047">
        <f>U19*15%</f>
        <v>38064.52173913044</v>
      </c>
      <c r="W19" s="1047">
        <f>U19+V19</f>
        <v>291828.00000000006</v>
      </c>
      <c r="X19" s="1028" t="s">
        <v>233</v>
      </c>
      <c r="Y19" s="1245"/>
    </row>
    <row r="20" spans="1:25" ht="35.25" customHeight="1">
      <c r="A20" s="998"/>
      <c r="B20" s="1005"/>
      <c r="C20" s="1584"/>
      <c r="D20" s="1005"/>
      <c r="E20" s="1603"/>
      <c r="F20" s="1604"/>
      <c r="G20" s="1604"/>
      <c r="H20" s="1604"/>
      <c r="I20" s="1604"/>
      <c r="J20" s="1604"/>
      <c r="K20" s="1605"/>
      <c r="L20" s="1599"/>
      <c r="M20" s="1599"/>
      <c r="N20" s="1599"/>
      <c r="O20" s="1005"/>
      <c r="P20" s="1453"/>
      <c r="Q20" s="1437"/>
      <c r="R20" s="1437"/>
      <c r="S20" s="1445"/>
      <c r="T20" s="1445"/>
      <c r="U20" s="1046"/>
      <c r="V20" s="1046"/>
      <c r="W20" s="1046"/>
      <c r="X20" s="1597"/>
      <c r="Y20" s="1246"/>
    </row>
    <row r="21" spans="1:25" ht="12.75" customHeight="1">
      <c r="A21" s="997" t="s">
        <v>341</v>
      </c>
      <c r="B21" s="1431" t="s">
        <v>135</v>
      </c>
      <c r="C21" s="1582" t="s">
        <v>338</v>
      </c>
      <c r="D21" s="1431" t="s">
        <v>335</v>
      </c>
      <c r="E21" s="1603"/>
      <c r="F21" s="1604"/>
      <c r="G21" s="1604"/>
      <c r="H21" s="1604"/>
      <c r="I21" s="1604"/>
      <c r="J21" s="1604"/>
      <c r="K21" s="1605"/>
      <c r="L21" s="1598">
        <v>39448</v>
      </c>
      <c r="M21" s="1598">
        <v>39479</v>
      </c>
      <c r="N21" s="1598">
        <v>39479</v>
      </c>
      <c r="O21" s="1431"/>
      <c r="P21" s="1020"/>
      <c r="Q21" s="1436">
        <f>277777+14051</f>
        <v>291828</v>
      </c>
      <c r="R21" s="1436">
        <f>Q21/W6</f>
        <v>26056.07142857143</v>
      </c>
      <c r="S21" s="1595"/>
      <c r="T21" s="1595"/>
      <c r="U21" s="1047">
        <f>Q21/1.15</f>
        <v>253763.4782608696</v>
      </c>
      <c r="V21" s="1047">
        <f>U21*15%</f>
        <v>38064.52173913044</v>
      </c>
      <c r="W21" s="1047">
        <f>U21+V21</f>
        <v>291828.00000000006</v>
      </c>
      <c r="X21" s="1028" t="s">
        <v>233</v>
      </c>
      <c r="Y21" s="1245"/>
    </row>
    <row r="22" spans="1:25" ht="31.5" customHeight="1">
      <c r="A22" s="998"/>
      <c r="B22" s="1005"/>
      <c r="C22" s="1584"/>
      <c r="D22" s="1005"/>
      <c r="E22" s="1603"/>
      <c r="F22" s="1604"/>
      <c r="G22" s="1604"/>
      <c r="H22" s="1604"/>
      <c r="I22" s="1604"/>
      <c r="J22" s="1604"/>
      <c r="K22" s="1605"/>
      <c r="L22" s="1599"/>
      <c r="M22" s="1599"/>
      <c r="N22" s="1599"/>
      <c r="O22" s="1005"/>
      <c r="P22" s="1440"/>
      <c r="Q22" s="1437"/>
      <c r="R22" s="1437"/>
      <c r="S22" s="1596"/>
      <c r="T22" s="1596"/>
      <c r="U22" s="1046"/>
      <c r="V22" s="1046"/>
      <c r="W22" s="1046"/>
      <c r="X22" s="1597"/>
      <c r="Y22" s="1246"/>
    </row>
    <row r="23" spans="1:25" ht="12.75" customHeight="1">
      <c r="A23" s="1614" t="s">
        <v>342</v>
      </c>
      <c r="B23" s="1431" t="s">
        <v>135</v>
      </c>
      <c r="C23" s="1582" t="s">
        <v>338</v>
      </c>
      <c r="D23" s="1431" t="s">
        <v>335</v>
      </c>
      <c r="E23" s="1603"/>
      <c r="F23" s="1604"/>
      <c r="G23" s="1604"/>
      <c r="H23" s="1604"/>
      <c r="I23" s="1604"/>
      <c r="J23" s="1604"/>
      <c r="K23" s="1605"/>
      <c r="L23" s="1598">
        <v>39448</v>
      </c>
      <c r="M23" s="1598">
        <v>39479</v>
      </c>
      <c r="N23" s="1598">
        <v>39479</v>
      </c>
      <c r="O23" s="1431"/>
      <c r="P23" s="1452"/>
      <c r="Q23" s="1436">
        <f>277777+14051</f>
        <v>291828</v>
      </c>
      <c r="R23" s="1436">
        <f>Q23/W6</f>
        <v>26056.07142857143</v>
      </c>
      <c r="S23" s="1609"/>
      <c r="T23" s="1609"/>
      <c r="U23" s="1047">
        <f>Q23/1.15</f>
        <v>253763.4782608696</v>
      </c>
      <c r="V23" s="1047">
        <f>U23*15%</f>
        <v>38064.52173913044</v>
      </c>
      <c r="W23" s="1047">
        <f>U23+V23</f>
        <v>291828.00000000006</v>
      </c>
      <c r="X23" s="1028" t="s">
        <v>233</v>
      </c>
      <c r="Y23" s="1245"/>
    </row>
    <row r="24" spans="1:25" ht="30.75" customHeight="1">
      <c r="A24" s="1614"/>
      <c r="B24" s="1005"/>
      <c r="C24" s="1584"/>
      <c r="D24" s="1005"/>
      <c r="E24" s="1603"/>
      <c r="F24" s="1604"/>
      <c r="G24" s="1604"/>
      <c r="H24" s="1604"/>
      <c r="I24" s="1604"/>
      <c r="J24" s="1604"/>
      <c r="K24" s="1605"/>
      <c r="L24" s="1599"/>
      <c r="M24" s="1599"/>
      <c r="N24" s="1599"/>
      <c r="O24" s="1005"/>
      <c r="P24" s="1453"/>
      <c r="Q24" s="1437"/>
      <c r="R24" s="1437"/>
      <c r="S24" s="1445"/>
      <c r="T24" s="1445"/>
      <c r="U24" s="1046"/>
      <c r="V24" s="1046"/>
      <c r="W24" s="1046"/>
      <c r="X24" s="1597"/>
      <c r="Y24" s="1246"/>
    </row>
    <row r="25" spans="1:25" ht="12.75" customHeight="1">
      <c r="A25" s="1614" t="s">
        <v>343</v>
      </c>
      <c r="B25" s="1431" t="s">
        <v>135</v>
      </c>
      <c r="C25" s="1582" t="s">
        <v>338</v>
      </c>
      <c r="D25" s="1431" t="s">
        <v>335</v>
      </c>
      <c r="E25" s="1603"/>
      <c r="F25" s="1604"/>
      <c r="G25" s="1604"/>
      <c r="H25" s="1604"/>
      <c r="I25" s="1604"/>
      <c r="J25" s="1604"/>
      <c r="K25" s="1605"/>
      <c r="L25" s="1598">
        <v>39448</v>
      </c>
      <c r="M25" s="1598">
        <v>39479</v>
      </c>
      <c r="N25" s="1598">
        <v>39479</v>
      </c>
      <c r="O25" s="1431"/>
      <c r="P25" s="1020"/>
      <c r="Q25" s="1436">
        <f>277777+14051</f>
        <v>291828</v>
      </c>
      <c r="R25" s="1436">
        <f>Q25/W6</f>
        <v>26056.07142857143</v>
      </c>
      <c r="S25" s="1595"/>
      <c r="T25" s="1595"/>
      <c r="U25" s="1047">
        <f>Q25/1.15</f>
        <v>253763.4782608696</v>
      </c>
      <c r="V25" s="1047">
        <f>U25*15%</f>
        <v>38064.52173913044</v>
      </c>
      <c r="W25" s="1047">
        <f>U25+V25</f>
        <v>291828.00000000006</v>
      </c>
      <c r="X25" s="1028" t="s">
        <v>233</v>
      </c>
      <c r="Y25" s="1245"/>
    </row>
    <row r="26" spans="1:25" ht="31.5" customHeight="1">
      <c r="A26" s="1614"/>
      <c r="B26" s="1005"/>
      <c r="C26" s="1584"/>
      <c r="D26" s="1005"/>
      <c r="E26" s="1603"/>
      <c r="F26" s="1604"/>
      <c r="G26" s="1604"/>
      <c r="H26" s="1604"/>
      <c r="I26" s="1604"/>
      <c r="J26" s="1604"/>
      <c r="K26" s="1605"/>
      <c r="L26" s="1599"/>
      <c r="M26" s="1599"/>
      <c r="N26" s="1599"/>
      <c r="O26" s="1005"/>
      <c r="P26" s="1440"/>
      <c r="Q26" s="1437"/>
      <c r="R26" s="1437"/>
      <c r="S26" s="1596"/>
      <c r="T26" s="1596"/>
      <c r="U26" s="1046"/>
      <c r="V26" s="1046"/>
      <c r="W26" s="1046"/>
      <c r="X26" s="1597"/>
      <c r="Y26" s="1246"/>
    </row>
    <row r="27" spans="1:25" ht="12.75" customHeight="1">
      <c r="A27" s="1614" t="s">
        <v>344</v>
      </c>
      <c r="B27" s="1431" t="s">
        <v>135</v>
      </c>
      <c r="C27" s="1582" t="s">
        <v>338</v>
      </c>
      <c r="D27" s="1431" t="s">
        <v>335</v>
      </c>
      <c r="E27" s="1603"/>
      <c r="F27" s="1604"/>
      <c r="G27" s="1604"/>
      <c r="H27" s="1604"/>
      <c r="I27" s="1604"/>
      <c r="J27" s="1604"/>
      <c r="K27" s="1605"/>
      <c r="L27" s="1598">
        <v>39448</v>
      </c>
      <c r="M27" s="1598">
        <v>39479</v>
      </c>
      <c r="N27" s="1598">
        <v>39479</v>
      </c>
      <c r="O27" s="1431"/>
      <c r="P27" s="1452"/>
      <c r="Q27" s="1436">
        <f>277777+14051</f>
        <v>291828</v>
      </c>
      <c r="R27" s="1436">
        <f>Q27/W6</f>
        <v>26056.07142857143</v>
      </c>
      <c r="S27" s="1609"/>
      <c r="T27" s="1609"/>
      <c r="U27" s="1047">
        <f>Q27/1.15</f>
        <v>253763.4782608696</v>
      </c>
      <c r="V27" s="1047">
        <f>U27*15%</f>
        <v>38064.52173913044</v>
      </c>
      <c r="W27" s="1047">
        <f>U27+V27</f>
        <v>291828.00000000006</v>
      </c>
      <c r="X27" s="1028" t="s">
        <v>233</v>
      </c>
      <c r="Y27" s="1245"/>
    </row>
    <row r="28" spans="1:25" ht="41.25" customHeight="1">
      <c r="A28" s="1614"/>
      <c r="B28" s="1005"/>
      <c r="C28" s="1584"/>
      <c r="D28" s="1005"/>
      <c r="E28" s="1603"/>
      <c r="F28" s="1604"/>
      <c r="G28" s="1604"/>
      <c r="H28" s="1604"/>
      <c r="I28" s="1604"/>
      <c r="J28" s="1604"/>
      <c r="K28" s="1605"/>
      <c r="L28" s="1599"/>
      <c r="M28" s="1599"/>
      <c r="N28" s="1599"/>
      <c r="O28" s="1005"/>
      <c r="P28" s="1453"/>
      <c r="Q28" s="1437"/>
      <c r="R28" s="1437"/>
      <c r="S28" s="1445"/>
      <c r="T28" s="1445"/>
      <c r="U28" s="1046"/>
      <c r="V28" s="1046"/>
      <c r="W28" s="1046"/>
      <c r="X28" s="1597"/>
      <c r="Y28" s="1246"/>
    </row>
    <row r="29" spans="1:25" ht="12.75" customHeight="1">
      <c r="A29" s="997" t="s">
        <v>345</v>
      </c>
      <c r="B29" s="1431" t="s">
        <v>135</v>
      </c>
      <c r="C29" s="1582" t="s">
        <v>338</v>
      </c>
      <c r="D29" s="1431" t="s">
        <v>335</v>
      </c>
      <c r="E29" s="1603"/>
      <c r="F29" s="1604"/>
      <c r="G29" s="1604"/>
      <c r="H29" s="1604"/>
      <c r="I29" s="1604"/>
      <c r="J29" s="1604"/>
      <c r="K29" s="1605"/>
      <c r="L29" s="1598">
        <v>39448</v>
      </c>
      <c r="M29" s="1598">
        <v>39479</v>
      </c>
      <c r="N29" s="1598">
        <v>39479</v>
      </c>
      <c r="O29" s="1431"/>
      <c r="P29" s="1020"/>
      <c r="Q29" s="1436">
        <f>277777+14051</f>
        <v>291828</v>
      </c>
      <c r="R29" s="1436">
        <f>Q29/W6</f>
        <v>26056.07142857143</v>
      </c>
      <c r="S29" s="1609"/>
      <c r="T29" s="1595"/>
      <c r="U29" s="1047">
        <f>Q29/1.15</f>
        <v>253763.4782608696</v>
      </c>
      <c r="V29" s="1047">
        <f>U29*15%</f>
        <v>38064.52173913044</v>
      </c>
      <c r="W29" s="1047">
        <f>U29+V29</f>
        <v>291828.00000000006</v>
      </c>
      <c r="X29" s="1028" t="s">
        <v>233</v>
      </c>
      <c r="Y29" s="1245"/>
    </row>
    <row r="30" spans="1:25" ht="35.25" customHeight="1">
      <c r="A30" s="998"/>
      <c r="B30" s="1005"/>
      <c r="C30" s="1584"/>
      <c r="D30" s="1005"/>
      <c r="E30" s="1603"/>
      <c r="F30" s="1604"/>
      <c r="G30" s="1604"/>
      <c r="H30" s="1604"/>
      <c r="I30" s="1604"/>
      <c r="J30" s="1604"/>
      <c r="K30" s="1605"/>
      <c r="L30" s="1599"/>
      <c r="M30" s="1599"/>
      <c r="N30" s="1599"/>
      <c r="O30" s="1005"/>
      <c r="P30" s="1440"/>
      <c r="Q30" s="1437"/>
      <c r="R30" s="1437"/>
      <c r="S30" s="1596"/>
      <c r="T30" s="1596"/>
      <c r="U30" s="1046"/>
      <c r="V30" s="1046"/>
      <c r="W30" s="1046"/>
      <c r="X30" s="1597"/>
      <c r="Y30" s="1246"/>
    </row>
    <row r="31" spans="1:25" ht="12.75" customHeight="1">
      <c r="A31" s="997" t="s">
        <v>346</v>
      </c>
      <c r="B31" s="1431" t="s">
        <v>135</v>
      </c>
      <c r="C31" s="1582" t="s">
        <v>338</v>
      </c>
      <c r="D31" s="1431" t="s">
        <v>335</v>
      </c>
      <c r="E31" s="1603"/>
      <c r="F31" s="1604"/>
      <c r="G31" s="1604"/>
      <c r="H31" s="1604"/>
      <c r="I31" s="1604"/>
      <c r="J31" s="1604"/>
      <c r="K31" s="1605"/>
      <c r="L31" s="1598">
        <v>39448</v>
      </c>
      <c r="M31" s="1598">
        <v>39479</v>
      </c>
      <c r="N31" s="1598">
        <v>39479</v>
      </c>
      <c r="O31" s="1431"/>
      <c r="P31" s="1452"/>
      <c r="Q31" s="1436">
        <f>277777+14051</f>
        <v>291828</v>
      </c>
      <c r="R31" s="1436">
        <f>Q31/W6</f>
        <v>26056.07142857143</v>
      </c>
      <c r="S31" s="1609"/>
      <c r="T31" s="1609"/>
      <c r="U31" s="1047">
        <f>Q31/1.15</f>
        <v>253763.4782608696</v>
      </c>
      <c r="V31" s="1047">
        <f>U31*15%</f>
        <v>38064.52173913044</v>
      </c>
      <c r="W31" s="1047">
        <f>U31+V31</f>
        <v>291828.00000000006</v>
      </c>
      <c r="X31" s="1028" t="s">
        <v>233</v>
      </c>
      <c r="Y31" s="1245"/>
    </row>
    <row r="32" spans="1:25" ht="41.25" customHeight="1">
      <c r="A32" s="998"/>
      <c r="B32" s="1005"/>
      <c r="C32" s="1584"/>
      <c r="D32" s="1005"/>
      <c r="E32" s="1603"/>
      <c r="F32" s="1604"/>
      <c r="G32" s="1604"/>
      <c r="H32" s="1604"/>
      <c r="I32" s="1604"/>
      <c r="J32" s="1604"/>
      <c r="K32" s="1605"/>
      <c r="L32" s="1599"/>
      <c r="M32" s="1599"/>
      <c r="N32" s="1599"/>
      <c r="O32" s="1005"/>
      <c r="P32" s="1453"/>
      <c r="Q32" s="1437"/>
      <c r="R32" s="1437"/>
      <c r="S32" s="1445"/>
      <c r="T32" s="1445"/>
      <c r="U32" s="1046"/>
      <c r="V32" s="1046"/>
      <c r="W32" s="1046"/>
      <c r="X32" s="1597"/>
      <c r="Y32" s="1246"/>
    </row>
    <row r="33" spans="1:25" ht="12.75" customHeight="1">
      <c r="A33" s="997" t="s">
        <v>347</v>
      </c>
      <c r="B33" s="1431" t="s">
        <v>135</v>
      </c>
      <c r="C33" s="1582" t="s">
        <v>338</v>
      </c>
      <c r="D33" s="1431" t="s">
        <v>335</v>
      </c>
      <c r="E33" s="1603"/>
      <c r="F33" s="1604"/>
      <c r="G33" s="1604"/>
      <c r="H33" s="1604"/>
      <c r="I33" s="1604"/>
      <c r="J33" s="1604"/>
      <c r="K33" s="1605"/>
      <c r="L33" s="1598">
        <v>39448</v>
      </c>
      <c r="M33" s="1598">
        <v>39479</v>
      </c>
      <c r="N33" s="1598">
        <v>39479</v>
      </c>
      <c r="O33" s="1431"/>
      <c r="P33" s="1020"/>
      <c r="Q33" s="1436">
        <f>277777+14051</f>
        <v>291828</v>
      </c>
      <c r="R33" s="1436">
        <f>Q33/W6</f>
        <v>26056.07142857143</v>
      </c>
      <c r="S33" s="1595"/>
      <c r="T33" s="1595"/>
      <c r="U33" s="1047">
        <f>Q33/1.15</f>
        <v>253763.4782608696</v>
      </c>
      <c r="V33" s="1047">
        <f>U33*15%</f>
        <v>38064.52173913044</v>
      </c>
      <c r="W33" s="1047">
        <f>U33+V33</f>
        <v>291828.00000000006</v>
      </c>
      <c r="X33" s="1028" t="s">
        <v>233</v>
      </c>
      <c r="Y33" s="1245"/>
    </row>
    <row r="34" spans="1:25" ht="36.75" customHeight="1">
      <c r="A34" s="998"/>
      <c r="B34" s="1005"/>
      <c r="C34" s="1584"/>
      <c r="D34" s="1005"/>
      <c r="E34" s="1603"/>
      <c r="F34" s="1604"/>
      <c r="G34" s="1604"/>
      <c r="H34" s="1604"/>
      <c r="I34" s="1604"/>
      <c r="J34" s="1604"/>
      <c r="K34" s="1605"/>
      <c r="L34" s="1599"/>
      <c r="M34" s="1599"/>
      <c r="N34" s="1599"/>
      <c r="O34" s="1005"/>
      <c r="P34" s="1440"/>
      <c r="Q34" s="1437"/>
      <c r="R34" s="1437"/>
      <c r="S34" s="1596"/>
      <c r="T34" s="1596"/>
      <c r="U34" s="1046"/>
      <c r="V34" s="1046"/>
      <c r="W34" s="1046"/>
      <c r="X34" s="1597"/>
      <c r="Y34" s="1246"/>
    </row>
    <row r="35" spans="1:25" ht="12.75" customHeight="1">
      <c r="A35" s="997" t="s">
        <v>348</v>
      </c>
      <c r="B35" s="1431" t="s">
        <v>135</v>
      </c>
      <c r="C35" s="1582" t="s">
        <v>338</v>
      </c>
      <c r="D35" s="1431" t="s">
        <v>335</v>
      </c>
      <c r="E35" s="1603"/>
      <c r="F35" s="1604"/>
      <c r="G35" s="1604"/>
      <c r="H35" s="1604"/>
      <c r="I35" s="1604"/>
      <c r="J35" s="1604"/>
      <c r="K35" s="1605"/>
      <c r="L35" s="1598">
        <v>39448</v>
      </c>
      <c r="M35" s="1598">
        <v>39479</v>
      </c>
      <c r="N35" s="1598">
        <v>39479</v>
      </c>
      <c r="O35" s="1431"/>
      <c r="P35" s="1452"/>
      <c r="Q35" s="1436">
        <f>283138.88+14054</f>
        <v>297192.88</v>
      </c>
      <c r="R35" s="1436">
        <f>Q35/W6</f>
        <v>26535.078571428574</v>
      </c>
      <c r="S35" s="1609"/>
      <c r="T35" s="1609"/>
      <c r="U35" s="1047">
        <f>Q35/1.15</f>
        <v>258428.59130434785</v>
      </c>
      <c r="V35" s="1047">
        <f>U35*15%</f>
        <v>38764.288695652176</v>
      </c>
      <c r="W35" s="1047">
        <f>U35+V35</f>
        <v>297192.88</v>
      </c>
      <c r="X35" s="1028" t="s">
        <v>349</v>
      </c>
      <c r="Y35" s="1245"/>
    </row>
    <row r="36" spans="1:25" ht="52.5" customHeight="1">
      <c r="A36" s="998"/>
      <c r="B36" s="1005"/>
      <c r="C36" s="1584"/>
      <c r="D36" s="1005"/>
      <c r="E36" s="1606"/>
      <c r="F36" s="1607"/>
      <c r="G36" s="1607"/>
      <c r="H36" s="1607"/>
      <c r="I36" s="1607"/>
      <c r="J36" s="1607"/>
      <c r="K36" s="1608"/>
      <c r="L36" s="1599"/>
      <c r="M36" s="1599"/>
      <c r="N36" s="1599"/>
      <c r="O36" s="1005"/>
      <c r="P36" s="1453"/>
      <c r="Q36" s="1437"/>
      <c r="R36" s="1437"/>
      <c r="S36" s="1445"/>
      <c r="T36" s="1445"/>
      <c r="U36" s="1046"/>
      <c r="V36" s="1046"/>
      <c r="W36" s="1046"/>
      <c r="X36" s="1597"/>
      <c r="Y36" s="1246"/>
    </row>
    <row r="37" spans="1:25" ht="12.75" customHeight="1">
      <c r="A37" s="997" t="s">
        <v>350</v>
      </c>
      <c r="B37" s="1431" t="s">
        <v>135</v>
      </c>
      <c r="C37" s="1582" t="s">
        <v>338</v>
      </c>
      <c r="D37" s="1431" t="s">
        <v>335</v>
      </c>
      <c r="E37" s="1600" t="s">
        <v>339</v>
      </c>
      <c r="F37" s="1601"/>
      <c r="G37" s="1601"/>
      <c r="H37" s="1601"/>
      <c r="I37" s="1601"/>
      <c r="J37" s="1601"/>
      <c r="K37" s="1602"/>
      <c r="L37" s="1598">
        <v>39448</v>
      </c>
      <c r="M37" s="1598">
        <v>39479</v>
      </c>
      <c r="N37" s="1598">
        <v>39479</v>
      </c>
      <c r="O37" s="1431"/>
      <c r="P37" s="1020"/>
      <c r="Q37" s="1436">
        <v>283138.88</v>
      </c>
      <c r="R37" s="1436">
        <f>Q37/W6</f>
        <v>25280.257142857146</v>
      </c>
      <c r="S37" s="1595"/>
      <c r="T37" s="1595"/>
      <c r="U37" s="1047">
        <f>Q37/1.15</f>
        <v>246207.72173913044</v>
      </c>
      <c r="V37" s="1047">
        <f>U37*15%</f>
        <v>36931.15826086957</v>
      </c>
      <c r="W37" s="1047">
        <f>U37+V37</f>
        <v>283138.88</v>
      </c>
      <c r="X37" s="1028" t="s">
        <v>349</v>
      </c>
      <c r="Y37" s="1245"/>
    </row>
    <row r="38" spans="1:25" ht="45.75" customHeight="1">
      <c r="A38" s="998"/>
      <c r="B38" s="1005"/>
      <c r="C38" s="1584"/>
      <c r="D38" s="1005"/>
      <c r="E38" s="1603"/>
      <c r="F38" s="1604"/>
      <c r="G38" s="1604"/>
      <c r="H38" s="1604"/>
      <c r="I38" s="1604"/>
      <c r="J38" s="1604"/>
      <c r="K38" s="1605"/>
      <c r="L38" s="1599"/>
      <c r="M38" s="1599"/>
      <c r="N38" s="1599"/>
      <c r="O38" s="1005"/>
      <c r="P38" s="1440"/>
      <c r="Q38" s="1437"/>
      <c r="R38" s="1437"/>
      <c r="S38" s="1596"/>
      <c r="T38" s="1596"/>
      <c r="U38" s="1046"/>
      <c r="V38" s="1046"/>
      <c r="W38" s="1046"/>
      <c r="X38" s="1597"/>
      <c r="Y38" s="1246"/>
    </row>
    <row r="39" spans="1:25" ht="12.75" customHeight="1">
      <c r="A39" s="997" t="s">
        <v>351</v>
      </c>
      <c r="B39" s="1431" t="s">
        <v>135</v>
      </c>
      <c r="C39" s="1582" t="s">
        <v>338</v>
      </c>
      <c r="D39" s="1431" t="s">
        <v>335</v>
      </c>
      <c r="E39" s="1603"/>
      <c r="F39" s="1604"/>
      <c r="G39" s="1604"/>
      <c r="H39" s="1604"/>
      <c r="I39" s="1604"/>
      <c r="J39" s="1604"/>
      <c r="K39" s="1605"/>
      <c r="L39" s="1598">
        <v>39448</v>
      </c>
      <c r="M39" s="1598">
        <v>39479</v>
      </c>
      <c r="N39" s="1598">
        <v>39479</v>
      </c>
      <c r="O39" s="1431"/>
      <c r="P39" s="1452"/>
      <c r="Q39" s="1436">
        <v>283138.88</v>
      </c>
      <c r="R39" s="1436">
        <f>Q39/W6</f>
        <v>25280.257142857146</v>
      </c>
      <c r="S39" s="1609"/>
      <c r="T39" s="1609"/>
      <c r="U39" s="1047">
        <f>Q39/1.15</f>
        <v>246207.72173913044</v>
      </c>
      <c r="V39" s="1047">
        <f>U39*15%</f>
        <v>36931.15826086957</v>
      </c>
      <c r="W39" s="1047">
        <f>U39+V39</f>
        <v>283138.88</v>
      </c>
      <c r="X39" s="1028" t="s">
        <v>349</v>
      </c>
      <c r="Y39" s="1245"/>
    </row>
    <row r="40" spans="1:25" ht="44.25" customHeight="1">
      <c r="A40" s="998"/>
      <c r="B40" s="1005"/>
      <c r="C40" s="1584"/>
      <c r="D40" s="1005"/>
      <c r="E40" s="1603"/>
      <c r="F40" s="1604"/>
      <c r="G40" s="1604"/>
      <c r="H40" s="1604"/>
      <c r="I40" s="1604"/>
      <c r="J40" s="1604"/>
      <c r="K40" s="1605"/>
      <c r="L40" s="1599"/>
      <c r="M40" s="1599"/>
      <c r="N40" s="1599"/>
      <c r="O40" s="1005"/>
      <c r="P40" s="1453"/>
      <c r="Q40" s="1437"/>
      <c r="R40" s="1437"/>
      <c r="S40" s="1445"/>
      <c r="T40" s="1445"/>
      <c r="U40" s="1046"/>
      <c r="V40" s="1046"/>
      <c r="W40" s="1046"/>
      <c r="X40" s="1597"/>
      <c r="Y40" s="1246"/>
    </row>
    <row r="41" spans="1:25" ht="12.75" customHeight="1">
      <c r="A41" s="997" t="s">
        <v>352</v>
      </c>
      <c r="B41" s="1431" t="s">
        <v>135</v>
      </c>
      <c r="C41" s="1582" t="s">
        <v>338</v>
      </c>
      <c r="D41" s="1431" t="s">
        <v>335</v>
      </c>
      <c r="E41" s="1603"/>
      <c r="F41" s="1604"/>
      <c r="G41" s="1604"/>
      <c r="H41" s="1604"/>
      <c r="I41" s="1604"/>
      <c r="J41" s="1604"/>
      <c r="K41" s="1605"/>
      <c r="L41" s="1598">
        <v>39448</v>
      </c>
      <c r="M41" s="1598">
        <v>39479</v>
      </c>
      <c r="N41" s="1598">
        <v>39479</v>
      </c>
      <c r="O41" s="1431"/>
      <c r="P41" s="1020"/>
      <c r="Q41" s="1436">
        <v>283138.88</v>
      </c>
      <c r="R41" s="1436">
        <f>Q41/W6</f>
        <v>25280.257142857146</v>
      </c>
      <c r="S41" s="1595"/>
      <c r="T41" s="1595"/>
      <c r="U41" s="1047">
        <f>Q41/1.15</f>
        <v>246207.72173913044</v>
      </c>
      <c r="V41" s="1047">
        <f>U41*15%</f>
        <v>36931.15826086957</v>
      </c>
      <c r="W41" s="1047">
        <f>U41+V41</f>
        <v>283138.88</v>
      </c>
      <c r="X41" s="1028" t="s">
        <v>349</v>
      </c>
      <c r="Y41" s="1245"/>
    </row>
    <row r="42" spans="1:25" ht="48" customHeight="1">
      <c r="A42" s="998"/>
      <c r="B42" s="1005"/>
      <c r="C42" s="1584"/>
      <c r="D42" s="1005"/>
      <c r="E42" s="1603"/>
      <c r="F42" s="1604"/>
      <c r="G42" s="1604"/>
      <c r="H42" s="1604"/>
      <c r="I42" s="1604"/>
      <c r="J42" s="1604"/>
      <c r="K42" s="1605"/>
      <c r="L42" s="1599"/>
      <c r="M42" s="1599"/>
      <c r="N42" s="1599"/>
      <c r="O42" s="1005"/>
      <c r="P42" s="1440"/>
      <c r="Q42" s="1437"/>
      <c r="R42" s="1437"/>
      <c r="S42" s="1596"/>
      <c r="T42" s="1596"/>
      <c r="U42" s="1046"/>
      <c r="V42" s="1046"/>
      <c r="W42" s="1046"/>
      <c r="X42" s="1597"/>
      <c r="Y42" s="1246"/>
    </row>
    <row r="43" spans="1:25" ht="12.75" customHeight="1">
      <c r="A43" s="997" t="s">
        <v>353</v>
      </c>
      <c r="B43" s="1431" t="s">
        <v>135</v>
      </c>
      <c r="C43" s="1582" t="s">
        <v>338</v>
      </c>
      <c r="D43" s="1431" t="s">
        <v>335</v>
      </c>
      <c r="E43" s="1603"/>
      <c r="F43" s="1604"/>
      <c r="G43" s="1604"/>
      <c r="H43" s="1604"/>
      <c r="I43" s="1604"/>
      <c r="J43" s="1604"/>
      <c r="K43" s="1605"/>
      <c r="L43" s="1598">
        <v>39448</v>
      </c>
      <c r="M43" s="1598">
        <v>39479</v>
      </c>
      <c r="N43" s="1598">
        <v>39479</v>
      </c>
      <c r="O43" s="1431"/>
      <c r="P43" s="1452"/>
      <c r="Q43" s="1436">
        <v>283138.88</v>
      </c>
      <c r="R43" s="1436">
        <f>Q43/W6</f>
        <v>25280.257142857146</v>
      </c>
      <c r="S43" s="1609"/>
      <c r="T43" s="1609"/>
      <c r="U43" s="1047">
        <f>Q43/1.15</f>
        <v>246207.72173913044</v>
      </c>
      <c r="V43" s="1047">
        <f>U43*15%</f>
        <v>36931.15826086957</v>
      </c>
      <c r="W43" s="1047">
        <f>U43+V43</f>
        <v>283138.88</v>
      </c>
      <c r="X43" s="1028" t="s">
        <v>349</v>
      </c>
      <c r="Y43" s="1245"/>
    </row>
    <row r="44" spans="1:25" ht="43.5" customHeight="1">
      <c r="A44" s="998"/>
      <c r="B44" s="1005"/>
      <c r="C44" s="1584"/>
      <c r="D44" s="1005"/>
      <c r="E44" s="1603"/>
      <c r="F44" s="1604"/>
      <c r="G44" s="1604"/>
      <c r="H44" s="1604"/>
      <c r="I44" s="1604"/>
      <c r="J44" s="1604"/>
      <c r="K44" s="1605"/>
      <c r="L44" s="1599"/>
      <c r="M44" s="1599"/>
      <c r="N44" s="1599"/>
      <c r="O44" s="1005"/>
      <c r="P44" s="1453"/>
      <c r="Q44" s="1437"/>
      <c r="R44" s="1437"/>
      <c r="S44" s="1445"/>
      <c r="T44" s="1445"/>
      <c r="U44" s="1046"/>
      <c r="V44" s="1046"/>
      <c r="W44" s="1046"/>
      <c r="X44" s="1597"/>
      <c r="Y44" s="1246"/>
    </row>
    <row r="45" spans="1:25" ht="12.75" customHeight="1">
      <c r="A45" s="997" t="s">
        <v>354</v>
      </c>
      <c r="B45" s="1431" t="s">
        <v>135</v>
      </c>
      <c r="C45" s="1582" t="s">
        <v>338</v>
      </c>
      <c r="D45" s="1431" t="s">
        <v>335</v>
      </c>
      <c r="E45" s="1603"/>
      <c r="F45" s="1604"/>
      <c r="G45" s="1604"/>
      <c r="H45" s="1604"/>
      <c r="I45" s="1604"/>
      <c r="J45" s="1604"/>
      <c r="K45" s="1605"/>
      <c r="L45" s="1598">
        <v>39448</v>
      </c>
      <c r="M45" s="1598">
        <v>39479</v>
      </c>
      <c r="N45" s="1598">
        <v>39479</v>
      </c>
      <c r="O45" s="1431"/>
      <c r="P45" s="1020"/>
      <c r="Q45" s="1436">
        <v>283138.88</v>
      </c>
      <c r="R45" s="1436">
        <f>Q45/W6</f>
        <v>25280.257142857146</v>
      </c>
      <c r="S45" s="1595"/>
      <c r="T45" s="1595"/>
      <c r="U45" s="1047">
        <f>Q45/1.15</f>
        <v>246207.72173913044</v>
      </c>
      <c r="V45" s="1047">
        <f>U45*15%</f>
        <v>36931.15826086957</v>
      </c>
      <c r="W45" s="1047">
        <f>U45+V45</f>
        <v>283138.88</v>
      </c>
      <c r="X45" s="1028" t="s">
        <v>349</v>
      </c>
      <c r="Y45" s="1245"/>
    </row>
    <row r="46" spans="1:25" ht="56.25" customHeight="1">
      <c r="A46" s="998"/>
      <c r="B46" s="1005"/>
      <c r="C46" s="1584"/>
      <c r="D46" s="1005"/>
      <c r="E46" s="1603"/>
      <c r="F46" s="1604"/>
      <c r="G46" s="1604"/>
      <c r="H46" s="1604"/>
      <c r="I46" s="1604"/>
      <c r="J46" s="1604"/>
      <c r="K46" s="1605"/>
      <c r="L46" s="1599"/>
      <c r="M46" s="1599"/>
      <c r="N46" s="1599"/>
      <c r="O46" s="1005"/>
      <c r="P46" s="1440"/>
      <c r="Q46" s="1437"/>
      <c r="R46" s="1437"/>
      <c r="S46" s="1596"/>
      <c r="T46" s="1596"/>
      <c r="U46" s="1046"/>
      <c r="V46" s="1046"/>
      <c r="W46" s="1046"/>
      <c r="X46" s="1597"/>
      <c r="Y46" s="1246"/>
    </row>
    <row r="47" spans="1:25" ht="12.75" customHeight="1">
      <c r="A47" s="997" t="s">
        <v>355</v>
      </c>
      <c r="B47" s="1431" t="s">
        <v>135</v>
      </c>
      <c r="C47" s="1582" t="s">
        <v>338</v>
      </c>
      <c r="D47" s="1431" t="s">
        <v>335</v>
      </c>
      <c r="E47" s="1603"/>
      <c r="F47" s="1604"/>
      <c r="G47" s="1604"/>
      <c r="H47" s="1604"/>
      <c r="I47" s="1604"/>
      <c r="J47" s="1604"/>
      <c r="K47" s="1605"/>
      <c r="L47" s="1598">
        <v>39448</v>
      </c>
      <c r="M47" s="1598">
        <v>39479</v>
      </c>
      <c r="N47" s="1598">
        <v>39479</v>
      </c>
      <c r="O47" s="1431"/>
      <c r="P47" s="1452"/>
      <c r="Q47" s="1436">
        <v>283138.88</v>
      </c>
      <c r="R47" s="1436">
        <f>Q47/W6</f>
        <v>25280.257142857146</v>
      </c>
      <c r="S47" s="1609"/>
      <c r="T47" s="1609"/>
      <c r="U47" s="1047">
        <f>Q47/1.15</f>
        <v>246207.72173913044</v>
      </c>
      <c r="V47" s="1047">
        <f>U47*15%</f>
        <v>36931.15826086957</v>
      </c>
      <c r="W47" s="1047">
        <f>U47+V47</f>
        <v>283138.88</v>
      </c>
      <c r="X47" s="1028" t="s">
        <v>349</v>
      </c>
      <c r="Y47" s="1245"/>
    </row>
    <row r="48" spans="1:25" ht="51.75" customHeight="1">
      <c r="A48" s="998"/>
      <c r="B48" s="1005"/>
      <c r="C48" s="1584"/>
      <c r="D48" s="1005"/>
      <c r="E48" s="1603"/>
      <c r="F48" s="1604"/>
      <c r="G48" s="1604"/>
      <c r="H48" s="1604"/>
      <c r="I48" s="1604"/>
      <c r="J48" s="1604"/>
      <c r="K48" s="1605"/>
      <c r="L48" s="1599"/>
      <c r="M48" s="1599"/>
      <c r="N48" s="1599"/>
      <c r="O48" s="1005"/>
      <c r="P48" s="1453"/>
      <c r="Q48" s="1437"/>
      <c r="R48" s="1437"/>
      <c r="S48" s="1445"/>
      <c r="T48" s="1445"/>
      <c r="U48" s="1046"/>
      <c r="V48" s="1046"/>
      <c r="W48" s="1046"/>
      <c r="X48" s="1597"/>
      <c r="Y48" s="1246"/>
    </row>
    <row r="49" spans="1:25" ht="12.75" customHeight="1">
      <c r="A49" s="997" t="s">
        <v>356</v>
      </c>
      <c r="B49" s="1431" t="s">
        <v>135</v>
      </c>
      <c r="C49" s="1582" t="s">
        <v>338</v>
      </c>
      <c r="D49" s="1431" t="s">
        <v>335</v>
      </c>
      <c r="E49" s="1603"/>
      <c r="F49" s="1604"/>
      <c r="G49" s="1604"/>
      <c r="H49" s="1604"/>
      <c r="I49" s="1604"/>
      <c r="J49" s="1604"/>
      <c r="K49" s="1605"/>
      <c r="L49" s="1598">
        <v>39448</v>
      </c>
      <c r="M49" s="1598">
        <v>39479</v>
      </c>
      <c r="N49" s="1598">
        <v>39479</v>
      </c>
      <c r="O49" s="1431"/>
      <c r="P49" s="1020"/>
      <c r="Q49" s="1436">
        <v>283138.88</v>
      </c>
      <c r="R49" s="1436">
        <f>Q49/W6</f>
        <v>25280.257142857146</v>
      </c>
      <c r="S49" s="1595"/>
      <c r="T49" s="1595"/>
      <c r="U49" s="1047">
        <f>Q49/1.15</f>
        <v>246207.72173913044</v>
      </c>
      <c r="V49" s="1047">
        <f>U49*15%</f>
        <v>36931.15826086957</v>
      </c>
      <c r="W49" s="1047">
        <f>U49+V49</f>
        <v>283138.88</v>
      </c>
      <c r="X49" s="1028" t="s">
        <v>349</v>
      </c>
      <c r="Y49" s="1245"/>
    </row>
    <row r="50" spans="1:25" ht="60.75" customHeight="1">
      <c r="A50" s="998"/>
      <c r="B50" s="1005"/>
      <c r="C50" s="1584"/>
      <c r="D50" s="1005"/>
      <c r="E50" s="1603"/>
      <c r="F50" s="1604"/>
      <c r="G50" s="1604"/>
      <c r="H50" s="1604"/>
      <c r="I50" s="1604"/>
      <c r="J50" s="1604"/>
      <c r="K50" s="1605"/>
      <c r="L50" s="1599"/>
      <c r="M50" s="1599"/>
      <c r="N50" s="1599"/>
      <c r="O50" s="1005"/>
      <c r="P50" s="1440"/>
      <c r="Q50" s="1437"/>
      <c r="R50" s="1437"/>
      <c r="S50" s="1596"/>
      <c r="T50" s="1596"/>
      <c r="U50" s="1046"/>
      <c r="V50" s="1046"/>
      <c r="W50" s="1046"/>
      <c r="X50" s="1597"/>
      <c r="Y50" s="1246"/>
    </row>
    <row r="51" spans="1:25" ht="12.75" customHeight="1">
      <c r="A51" s="997" t="s">
        <v>357</v>
      </c>
      <c r="B51" s="1431" t="s">
        <v>135</v>
      </c>
      <c r="C51" s="1582" t="s">
        <v>338</v>
      </c>
      <c r="D51" s="1431" t="s">
        <v>335</v>
      </c>
      <c r="E51" s="1603"/>
      <c r="F51" s="1604"/>
      <c r="G51" s="1604"/>
      <c r="H51" s="1604"/>
      <c r="I51" s="1604"/>
      <c r="J51" s="1604"/>
      <c r="K51" s="1605"/>
      <c r="L51" s="1598">
        <v>39448</v>
      </c>
      <c r="M51" s="1598">
        <v>39479</v>
      </c>
      <c r="N51" s="1598">
        <v>39479</v>
      </c>
      <c r="O51" s="1431"/>
      <c r="P51" s="1452"/>
      <c r="Q51" s="1436">
        <v>283138.88</v>
      </c>
      <c r="R51" s="1436">
        <f>Q51/W6</f>
        <v>25280.257142857146</v>
      </c>
      <c r="S51" s="1609"/>
      <c r="T51" s="1609"/>
      <c r="U51" s="1047">
        <f>Q51/1.15</f>
        <v>246207.72173913044</v>
      </c>
      <c r="V51" s="1047">
        <f>U51*15%</f>
        <v>36931.15826086957</v>
      </c>
      <c r="W51" s="1047">
        <f>U51+V51</f>
        <v>283138.88</v>
      </c>
      <c r="X51" s="1028" t="s">
        <v>349</v>
      </c>
      <c r="Y51" s="1245"/>
    </row>
    <row r="52" spans="1:25" ht="49.5" customHeight="1">
      <c r="A52" s="998"/>
      <c r="B52" s="1005"/>
      <c r="C52" s="1584"/>
      <c r="D52" s="1005"/>
      <c r="E52" s="1603"/>
      <c r="F52" s="1604"/>
      <c r="G52" s="1604"/>
      <c r="H52" s="1604"/>
      <c r="I52" s="1604"/>
      <c r="J52" s="1604"/>
      <c r="K52" s="1605"/>
      <c r="L52" s="1599"/>
      <c r="M52" s="1599"/>
      <c r="N52" s="1599"/>
      <c r="O52" s="1005"/>
      <c r="P52" s="1453"/>
      <c r="Q52" s="1437"/>
      <c r="R52" s="1437"/>
      <c r="S52" s="1445"/>
      <c r="T52" s="1445"/>
      <c r="U52" s="1046"/>
      <c r="V52" s="1046"/>
      <c r="W52" s="1046"/>
      <c r="X52" s="1597"/>
      <c r="Y52" s="1246"/>
    </row>
    <row r="53" spans="1:25" ht="12.75" customHeight="1">
      <c r="A53" s="997" t="s">
        <v>358</v>
      </c>
      <c r="B53" s="1431" t="s">
        <v>135</v>
      </c>
      <c r="C53" s="1582" t="s">
        <v>338</v>
      </c>
      <c r="D53" s="1431" t="s">
        <v>335</v>
      </c>
      <c r="E53" s="1603"/>
      <c r="F53" s="1604"/>
      <c r="G53" s="1604"/>
      <c r="H53" s="1604"/>
      <c r="I53" s="1604"/>
      <c r="J53" s="1604"/>
      <c r="K53" s="1605"/>
      <c r="L53" s="1598">
        <v>39448</v>
      </c>
      <c r="M53" s="1598">
        <v>39479</v>
      </c>
      <c r="N53" s="1598">
        <v>39479</v>
      </c>
      <c r="O53" s="1431"/>
      <c r="P53" s="1020"/>
      <c r="Q53" s="1436">
        <v>283138.88</v>
      </c>
      <c r="R53" s="1436">
        <f>Q53/W6</f>
        <v>25280.257142857146</v>
      </c>
      <c r="S53" s="1595"/>
      <c r="T53" s="1595"/>
      <c r="U53" s="1047">
        <f>Q53/1.15</f>
        <v>246207.72173913044</v>
      </c>
      <c r="V53" s="1047">
        <f>U53*15%</f>
        <v>36931.15826086957</v>
      </c>
      <c r="W53" s="1047">
        <f>U53+V53</f>
        <v>283138.88</v>
      </c>
      <c r="X53" s="1028" t="s">
        <v>349</v>
      </c>
      <c r="Y53" s="1245"/>
    </row>
    <row r="54" spans="1:25" ht="51" customHeight="1">
      <c r="A54" s="998"/>
      <c r="B54" s="1005"/>
      <c r="C54" s="1584"/>
      <c r="D54" s="1005"/>
      <c r="E54" s="1603"/>
      <c r="F54" s="1604"/>
      <c r="G54" s="1604"/>
      <c r="H54" s="1604"/>
      <c r="I54" s="1604"/>
      <c r="J54" s="1604"/>
      <c r="K54" s="1605"/>
      <c r="L54" s="1599"/>
      <c r="M54" s="1599"/>
      <c r="N54" s="1599"/>
      <c r="O54" s="1005"/>
      <c r="P54" s="1440"/>
      <c r="Q54" s="1437"/>
      <c r="R54" s="1437"/>
      <c r="S54" s="1596"/>
      <c r="T54" s="1596"/>
      <c r="U54" s="1046"/>
      <c r="V54" s="1046"/>
      <c r="W54" s="1046"/>
      <c r="X54" s="1597"/>
      <c r="Y54" s="1246"/>
    </row>
    <row r="55" spans="1:25" ht="12.75" customHeight="1">
      <c r="A55" s="997" t="s">
        <v>359</v>
      </c>
      <c r="B55" s="1431" t="s">
        <v>135</v>
      </c>
      <c r="C55" s="1582" t="s">
        <v>338</v>
      </c>
      <c r="D55" s="1431" t="s">
        <v>335</v>
      </c>
      <c r="E55" s="1603"/>
      <c r="F55" s="1604"/>
      <c r="G55" s="1604"/>
      <c r="H55" s="1604"/>
      <c r="I55" s="1604"/>
      <c r="J55" s="1604"/>
      <c r="K55" s="1605"/>
      <c r="L55" s="1598">
        <v>39448</v>
      </c>
      <c r="M55" s="1598">
        <v>39479</v>
      </c>
      <c r="N55" s="1598">
        <v>39479</v>
      </c>
      <c r="O55" s="1431"/>
      <c r="P55" s="1452"/>
      <c r="Q55" s="1436">
        <v>283138.88</v>
      </c>
      <c r="R55" s="1436">
        <f>Q55/W6</f>
        <v>25280.257142857146</v>
      </c>
      <c r="S55" s="1609"/>
      <c r="T55" s="1609"/>
      <c r="U55" s="1047">
        <f>Q55/1.15</f>
        <v>246207.72173913044</v>
      </c>
      <c r="V55" s="1047">
        <f>U55*15%</f>
        <v>36931.15826086957</v>
      </c>
      <c r="W55" s="1047">
        <f>U55+V55</f>
        <v>283138.88</v>
      </c>
      <c r="X55" s="1028" t="s">
        <v>349</v>
      </c>
      <c r="Y55" s="1245"/>
    </row>
    <row r="56" spans="1:25" ht="45" customHeight="1">
      <c r="A56" s="998"/>
      <c r="B56" s="1005"/>
      <c r="C56" s="1584"/>
      <c r="D56" s="1005"/>
      <c r="E56" s="1603"/>
      <c r="F56" s="1604"/>
      <c r="G56" s="1604"/>
      <c r="H56" s="1604"/>
      <c r="I56" s="1604"/>
      <c r="J56" s="1604"/>
      <c r="K56" s="1605"/>
      <c r="L56" s="1599"/>
      <c r="M56" s="1599"/>
      <c r="N56" s="1599"/>
      <c r="O56" s="1005"/>
      <c r="P56" s="1453"/>
      <c r="Q56" s="1437"/>
      <c r="R56" s="1437"/>
      <c r="S56" s="1445"/>
      <c r="T56" s="1445"/>
      <c r="U56" s="1046"/>
      <c r="V56" s="1046"/>
      <c r="W56" s="1046"/>
      <c r="X56" s="1597"/>
      <c r="Y56" s="1246"/>
    </row>
    <row r="57" spans="1:25" ht="18.75" customHeight="1">
      <c r="A57" s="997" t="s">
        <v>360</v>
      </c>
      <c r="B57" s="1431" t="s">
        <v>135</v>
      </c>
      <c r="C57" s="1582" t="s">
        <v>338</v>
      </c>
      <c r="D57" s="1431" t="s">
        <v>335</v>
      </c>
      <c r="E57" s="1603"/>
      <c r="F57" s="1604"/>
      <c r="G57" s="1604"/>
      <c r="H57" s="1604"/>
      <c r="I57" s="1604"/>
      <c r="J57" s="1604"/>
      <c r="K57" s="1605"/>
      <c r="L57" s="1598">
        <v>39448</v>
      </c>
      <c r="M57" s="1598">
        <v>39479</v>
      </c>
      <c r="N57" s="1598">
        <v>39479</v>
      </c>
      <c r="O57" s="1431"/>
      <c r="P57" s="1020"/>
      <c r="Q57" s="1436">
        <v>283138.88</v>
      </c>
      <c r="R57" s="1436">
        <f>Q57/W6</f>
        <v>25280.257142857146</v>
      </c>
      <c r="S57" s="1595"/>
      <c r="T57" s="1595"/>
      <c r="U57" s="1047">
        <f>Q57/1.15</f>
        <v>246207.72173913044</v>
      </c>
      <c r="V57" s="1047">
        <f>U57*15%</f>
        <v>36931.15826086957</v>
      </c>
      <c r="W57" s="1047">
        <f>U57+V57</f>
        <v>283138.88</v>
      </c>
      <c r="X57" s="1028" t="s">
        <v>349</v>
      </c>
      <c r="Y57" s="1245"/>
    </row>
    <row r="58" spans="1:25" ht="37.5" customHeight="1">
      <c r="A58" s="998"/>
      <c r="B58" s="1005"/>
      <c r="C58" s="1584"/>
      <c r="D58" s="1005"/>
      <c r="E58" s="1603"/>
      <c r="F58" s="1604"/>
      <c r="G58" s="1604"/>
      <c r="H58" s="1604"/>
      <c r="I58" s="1604"/>
      <c r="J58" s="1604"/>
      <c r="K58" s="1605"/>
      <c r="L58" s="1599"/>
      <c r="M58" s="1599"/>
      <c r="N58" s="1599"/>
      <c r="O58" s="1005"/>
      <c r="P58" s="1440"/>
      <c r="Q58" s="1437"/>
      <c r="R58" s="1437"/>
      <c r="S58" s="1596"/>
      <c r="T58" s="1596"/>
      <c r="U58" s="1046"/>
      <c r="V58" s="1046"/>
      <c r="W58" s="1046"/>
      <c r="X58" s="1597"/>
      <c r="Y58" s="1246"/>
    </row>
    <row r="59" spans="1:25" ht="12.75" customHeight="1">
      <c r="A59" s="997" t="s">
        <v>361</v>
      </c>
      <c r="B59" s="1431" t="s">
        <v>135</v>
      </c>
      <c r="C59" s="1582" t="s">
        <v>338</v>
      </c>
      <c r="D59" s="1431" t="s">
        <v>335</v>
      </c>
      <c r="E59" s="1603"/>
      <c r="F59" s="1604"/>
      <c r="G59" s="1604"/>
      <c r="H59" s="1604"/>
      <c r="I59" s="1604"/>
      <c r="J59" s="1604"/>
      <c r="K59" s="1605"/>
      <c r="L59" s="1598">
        <v>39448</v>
      </c>
      <c r="M59" s="1598">
        <v>39479</v>
      </c>
      <c r="N59" s="1598">
        <v>39479</v>
      </c>
      <c r="O59" s="1431"/>
      <c r="P59" s="1452"/>
      <c r="Q59" s="1436">
        <v>283138.88</v>
      </c>
      <c r="R59" s="1436">
        <f>Q59/W6</f>
        <v>25280.257142857146</v>
      </c>
      <c r="S59" s="1609"/>
      <c r="T59" s="1609"/>
      <c r="U59" s="1047">
        <f>Q59/1.15</f>
        <v>246207.72173913044</v>
      </c>
      <c r="V59" s="1047">
        <f>U59*15%</f>
        <v>36931.15826086957</v>
      </c>
      <c r="W59" s="1047">
        <f>U59+V59</f>
        <v>283138.88</v>
      </c>
      <c r="X59" s="1028" t="s">
        <v>349</v>
      </c>
      <c r="Y59" s="1245"/>
    </row>
    <row r="60" spans="1:25" ht="45" customHeight="1">
      <c r="A60" s="998"/>
      <c r="B60" s="1005"/>
      <c r="C60" s="1584"/>
      <c r="D60" s="1005"/>
      <c r="E60" s="1603"/>
      <c r="F60" s="1604"/>
      <c r="G60" s="1604"/>
      <c r="H60" s="1604"/>
      <c r="I60" s="1604"/>
      <c r="J60" s="1604"/>
      <c r="K60" s="1605"/>
      <c r="L60" s="1599"/>
      <c r="M60" s="1599"/>
      <c r="N60" s="1599"/>
      <c r="O60" s="1005"/>
      <c r="P60" s="1453"/>
      <c r="Q60" s="1437"/>
      <c r="R60" s="1437"/>
      <c r="S60" s="1445"/>
      <c r="T60" s="1445"/>
      <c r="U60" s="1046"/>
      <c r="V60" s="1046"/>
      <c r="W60" s="1046"/>
      <c r="X60" s="1597"/>
      <c r="Y60" s="1246"/>
    </row>
    <row r="61" spans="1:25" ht="12.75" customHeight="1">
      <c r="A61" s="997" t="s">
        <v>362</v>
      </c>
      <c r="B61" s="1431" t="s">
        <v>135</v>
      </c>
      <c r="C61" s="1582" t="s">
        <v>338</v>
      </c>
      <c r="D61" s="1431" t="s">
        <v>335</v>
      </c>
      <c r="E61" s="1603"/>
      <c r="F61" s="1604"/>
      <c r="G61" s="1604"/>
      <c r="H61" s="1604"/>
      <c r="I61" s="1604"/>
      <c r="J61" s="1604"/>
      <c r="K61" s="1605"/>
      <c r="L61" s="1598">
        <v>39448</v>
      </c>
      <c r="M61" s="1598">
        <v>39479</v>
      </c>
      <c r="N61" s="1598">
        <v>39479</v>
      </c>
      <c r="O61" s="1431"/>
      <c r="P61" s="1020"/>
      <c r="Q61" s="1436">
        <v>283138.88</v>
      </c>
      <c r="R61" s="1436">
        <f>Q61/W6</f>
        <v>25280.257142857146</v>
      </c>
      <c r="S61" s="1595"/>
      <c r="T61" s="1595"/>
      <c r="U61" s="1047">
        <f>Q61/1.15</f>
        <v>246207.72173913044</v>
      </c>
      <c r="V61" s="1047">
        <f>U61*15%</f>
        <v>36931.15826086957</v>
      </c>
      <c r="W61" s="1047">
        <f>U61+V61</f>
        <v>283138.88</v>
      </c>
      <c r="X61" s="1028" t="s">
        <v>349</v>
      </c>
      <c r="Y61" s="1245"/>
    </row>
    <row r="62" spans="1:25" ht="40.5" customHeight="1">
      <c r="A62" s="998"/>
      <c r="B62" s="1005"/>
      <c r="C62" s="1584"/>
      <c r="D62" s="1005"/>
      <c r="E62" s="1603"/>
      <c r="F62" s="1604"/>
      <c r="G62" s="1604"/>
      <c r="H62" s="1604"/>
      <c r="I62" s="1604"/>
      <c r="J62" s="1604"/>
      <c r="K62" s="1605"/>
      <c r="L62" s="1599"/>
      <c r="M62" s="1599"/>
      <c r="N62" s="1599"/>
      <c r="O62" s="1005"/>
      <c r="P62" s="1440"/>
      <c r="Q62" s="1437"/>
      <c r="R62" s="1437"/>
      <c r="S62" s="1596"/>
      <c r="T62" s="1596"/>
      <c r="U62" s="1046"/>
      <c r="V62" s="1046"/>
      <c r="W62" s="1046"/>
      <c r="X62" s="1597"/>
      <c r="Y62" s="1246"/>
    </row>
    <row r="63" spans="1:25" ht="12.75" customHeight="1">
      <c r="A63" s="997" t="s">
        <v>363</v>
      </c>
      <c r="B63" s="1431" t="s">
        <v>135</v>
      </c>
      <c r="C63" s="1582" t="s">
        <v>338</v>
      </c>
      <c r="D63" s="1431" t="s">
        <v>335</v>
      </c>
      <c r="E63" s="1603"/>
      <c r="F63" s="1604"/>
      <c r="G63" s="1604"/>
      <c r="H63" s="1604"/>
      <c r="I63" s="1604"/>
      <c r="J63" s="1604"/>
      <c r="K63" s="1605"/>
      <c r="L63" s="1598">
        <v>39448</v>
      </c>
      <c r="M63" s="1598">
        <v>39479</v>
      </c>
      <c r="N63" s="1598">
        <v>39479</v>
      </c>
      <c r="O63" s="1431"/>
      <c r="P63" s="1452"/>
      <c r="Q63" s="1436">
        <v>283138.88</v>
      </c>
      <c r="R63" s="1436">
        <f>Q63/W6</f>
        <v>25280.257142857146</v>
      </c>
      <c r="S63" s="1609"/>
      <c r="T63" s="1609"/>
      <c r="U63" s="1047">
        <f>Q63/1.15</f>
        <v>246207.72173913044</v>
      </c>
      <c r="V63" s="1047">
        <f>U63*15%</f>
        <v>36931.15826086957</v>
      </c>
      <c r="W63" s="1047">
        <f>U63+V63</f>
        <v>283138.88</v>
      </c>
      <c r="X63" s="1028" t="s">
        <v>349</v>
      </c>
      <c r="Y63" s="1245"/>
    </row>
    <row r="64" spans="1:25" ht="60.6" customHeight="1">
      <c r="A64" s="998"/>
      <c r="B64" s="1005"/>
      <c r="C64" s="1584"/>
      <c r="D64" s="1005"/>
      <c r="E64" s="1603"/>
      <c r="F64" s="1604"/>
      <c r="G64" s="1604"/>
      <c r="H64" s="1604"/>
      <c r="I64" s="1604"/>
      <c r="J64" s="1604"/>
      <c r="K64" s="1605"/>
      <c r="L64" s="1599"/>
      <c r="M64" s="1599"/>
      <c r="N64" s="1599"/>
      <c r="O64" s="1005"/>
      <c r="P64" s="1453"/>
      <c r="Q64" s="1437"/>
      <c r="R64" s="1437"/>
      <c r="S64" s="1445"/>
      <c r="T64" s="1445"/>
      <c r="U64" s="1046"/>
      <c r="V64" s="1046"/>
      <c r="W64" s="1046"/>
      <c r="X64" s="1597"/>
      <c r="Y64" s="1246"/>
    </row>
    <row r="65" spans="1:25" ht="12.75" customHeight="1">
      <c r="A65" s="997" t="s">
        <v>364</v>
      </c>
      <c r="B65" s="1431" t="s">
        <v>135</v>
      </c>
      <c r="C65" s="1582" t="s">
        <v>338</v>
      </c>
      <c r="D65" s="1431" t="s">
        <v>335</v>
      </c>
      <c r="E65" s="1603"/>
      <c r="F65" s="1604"/>
      <c r="G65" s="1604"/>
      <c r="H65" s="1604"/>
      <c r="I65" s="1604"/>
      <c r="J65" s="1604"/>
      <c r="K65" s="1605"/>
      <c r="L65" s="1598">
        <v>39448</v>
      </c>
      <c r="M65" s="1598">
        <v>39479</v>
      </c>
      <c r="N65" s="1598">
        <v>39479</v>
      </c>
      <c r="O65" s="1431"/>
      <c r="P65" s="1020"/>
      <c r="Q65" s="1436">
        <v>283138.88</v>
      </c>
      <c r="R65" s="1436">
        <f>Q65/W6</f>
        <v>25280.257142857146</v>
      </c>
      <c r="S65" s="1595"/>
      <c r="T65" s="1595"/>
      <c r="U65" s="1047">
        <f>Q65/1.15</f>
        <v>246207.72173913044</v>
      </c>
      <c r="V65" s="1047">
        <f>U65*15%</f>
        <v>36931.15826086957</v>
      </c>
      <c r="W65" s="1047">
        <f>U65+V65</f>
        <v>283138.88</v>
      </c>
      <c r="X65" s="1028" t="s">
        <v>349</v>
      </c>
      <c r="Y65" s="1245"/>
    </row>
    <row r="66" spans="1:25" ht="52.5" customHeight="1">
      <c r="A66" s="998"/>
      <c r="B66" s="1005"/>
      <c r="C66" s="1584"/>
      <c r="D66" s="1005"/>
      <c r="E66" s="1603"/>
      <c r="F66" s="1604"/>
      <c r="G66" s="1604"/>
      <c r="H66" s="1604"/>
      <c r="I66" s="1604"/>
      <c r="J66" s="1604"/>
      <c r="K66" s="1605"/>
      <c r="L66" s="1599"/>
      <c r="M66" s="1599"/>
      <c r="N66" s="1599"/>
      <c r="O66" s="1005"/>
      <c r="P66" s="1440"/>
      <c r="Q66" s="1437"/>
      <c r="R66" s="1437"/>
      <c r="S66" s="1596"/>
      <c r="T66" s="1596"/>
      <c r="U66" s="1046"/>
      <c r="V66" s="1046"/>
      <c r="W66" s="1046"/>
      <c r="X66" s="1597"/>
      <c r="Y66" s="1246"/>
    </row>
    <row r="67" spans="1:25" ht="52.5" customHeight="1">
      <c r="A67" s="997" t="s">
        <v>365</v>
      </c>
      <c r="B67" s="1431" t="s">
        <v>135</v>
      </c>
      <c r="C67" s="1582" t="s">
        <v>338</v>
      </c>
      <c r="D67" s="1431" t="s">
        <v>335</v>
      </c>
      <c r="E67" s="1603"/>
      <c r="F67" s="1604"/>
      <c r="G67" s="1604"/>
      <c r="H67" s="1604"/>
      <c r="I67" s="1604"/>
      <c r="J67" s="1604"/>
      <c r="K67" s="1605"/>
      <c r="L67" s="1598">
        <v>39448</v>
      </c>
      <c r="M67" s="1598">
        <v>39479</v>
      </c>
      <c r="N67" s="1598">
        <v>39479</v>
      </c>
      <c r="O67" s="1431"/>
      <c r="P67" s="1452"/>
      <c r="Q67" s="1436">
        <v>283138.88</v>
      </c>
      <c r="R67" s="1436">
        <f>Q67/W6</f>
        <v>25280.257142857146</v>
      </c>
      <c r="S67" s="1609"/>
      <c r="T67" s="1609"/>
      <c r="U67" s="1047">
        <f>Q67/1.15</f>
        <v>246207.72173913044</v>
      </c>
      <c r="V67" s="1047">
        <f>U67*15%</f>
        <v>36931.15826086957</v>
      </c>
      <c r="W67" s="1047">
        <f>U67+V67</f>
        <v>283138.88</v>
      </c>
      <c r="X67" s="1028" t="s">
        <v>349</v>
      </c>
      <c r="Y67" s="1245"/>
    </row>
    <row r="68" spans="1:25" ht="11.25" customHeight="1">
      <c r="A68" s="998"/>
      <c r="B68" s="1005"/>
      <c r="C68" s="1584"/>
      <c r="D68" s="1005"/>
      <c r="E68" s="1606"/>
      <c r="F68" s="1607"/>
      <c r="G68" s="1607"/>
      <c r="H68" s="1607"/>
      <c r="I68" s="1607"/>
      <c r="J68" s="1607"/>
      <c r="K68" s="1608"/>
      <c r="L68" s="1599"/>
      <c r="M68" s="1599"/>
      <c r="N68" s="1599"/>
      <c r="O68" s="1005"/>
      <c r="P68" s="1453"/>
      <c r="Q68" s="1437"/>
      <c r="R68" s="1437"/>
      <c r="S68" s="1445"/>
      <c r="T68" s="1445"/>
      <c r="U68" s="1046"/>
      <c r="V68" s="1046"/>
      <c r="W68" s="1046"/>
      <c r="X68" s="1597"/>
      <c r="Y68" s="1246"/>
    </row>
    <row r="69" spans="1:25" ht="39.75" customHeight="1">
      <c r="A69" s="997" t="s">
        <v>366</v>
      </c>
      <c r="B69" s="1431" t="s">
        <v>135</v>
      </c>
      <c r="C69" s="1582" t="s">
        <v>338</v>
      </c>
      <c r="D69" s="1431" t="s">
        <v>335</v>
      </c>
      <c r="E69" s="1600" t="s">
        <v>339</v>
      </c>
      <c r="F69" s="1601"/>
      <c r="G69" s="1601"/>
      <c r="H69" s="1601"/>
      <c r="I69" s="1601"/>
      <c r="J69" s="1601"/>
      <c r="K69" s="1602"/>
      <c r="L69" s="1598">
        <v>39448</v>
      </c>
      <c r="M69" s="1598">
        <v>39479</v>
      </c>
      <c r="N69" s="1598">
        <v>39479</v>
      </c>
      <c r="O69" s="1431"/>
      <c r="P69" s="1020"/>
      <c r="Q69" s="1436">
        <v>283138.88</v>
      </c>
      <c r="R69" s="1436">
        <f>Q69/W6</f>
        <v>25280.257142857146</v>
      </c>
      <c r="S69" s="1595"/>
      <c r="T69" s="1595"/>
      <c r="U69" s="1047">
        <f>Q69/1.15</f>
        <v>246207.72173913044</v>
      </c>
      <c r="V69" s="1047">
        <f>U69*15%</f>
        <v>36931.15826086957</v>
      </c>
      <c r="W69" s="1047">
        <f>U69+V69</f>
        <v>283138.88</v>
      </c>
      <c r="X69" s="1028" t="s">
        <v>349</v>
      </c>
      <c r="Y69" s="1245"/>
    </row>
    <row r="70" spans="1:25" ht="27" customHeight="1">
      <c r="A70" s="998"/>
      <c r="B70" s="1005"/>
      <c r="C70" s="1584"/>
      <c r="D70" s="1005"/>
      <c r="E70" s="1603"/>
      <c r="F70" s="1604"/>
      <c r="G70" s="1604"/>
      <c r="H70" s="1604"/>
      <c r="I70" s="1604"/>
      <c r="J70" s="1604"/>
      <c r="K70" s="1605"/>
      <c r="L70" s="1599"/>
      <c r="M70" s="1599"/>
      <c r="N70" s="1599"/>
      <c r="O70" s="1005"/>
      <c r="P70" s="1440"/>
      <c r="Q70" s="1437"/>
      <c r="R70" s="1437"/>
      <c r="S70" s="1596"/>
      <c r="T70" s="1596"/>
      <c r="U70" s="1046"/>
      <c r="V70" s="1046"/>
      <c r="W70" s="1046"/>
      <c r="X70" s="1597"/>
      <c r="Y70" s="1246"/>
    </row>
    <row r="71" spans="1:25" ht="32.25" customHeight="1">
      <c r="A71" s="997" t="s">
        <v>367</v>
      </c>
      <c r="B71" s="1431" t="s">
        <v>135</v>
      </c>
      <c r="C71" s="1582" t="s">
        <v>338</v>
      </c>
      <c r="D71" s="1431" t="s">
        <v>335</v>
      </c>
      <c r="E71" s="1603"/>
      <c r="F71" s="1604"/>
      <c r="G71" s="1604"/>
      <c r="H71" s="1604"/>
      <c r="I71" s="1604"/>
      <c r="J71" s="1604"/>
      <c r="K71" s="1605"/>
      <c r="L71" s="1598">
        <v>39448</v>
      </c>
      <c r="M71" s="1598">
        <v>39479</v>
      </c>
      <c r="N71" s="1598">
        <v>39479</v>
      </c>
      <c r="O71" s="1431"/>
      <c r="P71" s="1452"/>
      <c r="Q71" s="1436">
        <v>283138.88</v>
      </c>
      <c r="R71" s="1436">
        <f>Q71/W6</f>
        <v>25280.257142857146</v>
      </c>
      <c r="S71" s="1609"/>
      <c r="T71" s="1609"/>
      <c r="U71" s="1047">
        <f>Q71/1.15</f>
        <v>246207.72173913044</v>
      </c>
      <c r="V71" s="1047">
        <f>U71*15%</f>
        <v>36931.15826086957</v>
      </c>
      <c r="W71" s="1047">
        <f>U71+V71</f>
        <v>283138.88</v>
      </c>
      <c r="X71" s="1028" t="s">
        <v>349</v>
      </c>
      <c r="Y71" s="1245"/>
    </row>
    <row r="72" spans="1:25" ht="15.75" customHeight="1">
      <c r="A72" s="998"/>
      <c r="B72" s="1005"/>
      <c r="C72" s="1584"/>
      <c r="D72" s="1005"/>
      <c r="E72" s="1603"/>
      <c r="F72" s="1604"/>
      <c r="G72" s="1604"/>
      <c r="H72" s="1604"/>
      <c r="I72" s="1604"/>
      <c r="J72" s="1604"/>
      <c r="K72" s="1605"/>
      <c r="L72" s="1599"/>
      <c r="M72" s="1599"/>
      <c r="N72" s="1599"/>
      <c r="O72" s="1005"/>
      <c r="P72" s="1453"/>
      <c r="Q72" s="1437"/>
      <c r="R72" s="1437"/>
      <c r="S72" s="1445"/>
      <c r="T72" s="1445"/>
      <c r="U72" s="1046"/>
      <c r="V72" s="1046"/>
      <c r="W72" s="1046"/>
      <c r="X72" s="1597"/>
      <c r="Y72" s="1246"/>
    </row>
    <row r="73" spans="1:25" ht="32.25" customHeight="1">
      <c r="A73" s="997" t="s">
        <v>368</v>
      </c>
      <c r="B73" s="1431" t="s">
        <v>135</v>
      </c>
      <c r="C73" s="1582" t="s">
        <v>338</v>
      </c>
      <c r="D73" s="1431" t="s">
        <v>335</v>
      </c>
      <c r="E73" s="1603"/>
      <c r="F73" s="1604"/>
      <c r="G73" s="1604"/>
      <c r="H73" s="1604"/>
      <c r="I73" s="1604"/>
      <c r="J73" s="1604"/>
      <c r="K73" s="1605"/>
      <c r="L73" s="1598">
        <v>39448</v>
      </c>
      <c r="M73" s="1598">
        <v>39479</v>
      </c>
      <c r="N73" s="1598">
        <v>39479</v>
      </c>
      <c r="O73" s="1431"/>
      <c r="P73" s="1020"/>
      <c r="Q73" s="1436">
        <v>283138.88</v>
      </c>
      <c r="R73" s="1436">
        <f>Q73/W6</f>
        <v>25280.257142857146</v>
      </c>
      <c r="S73" s="1595"/>
      <c r="T73" s="1595"/>
      <c r="U73" s="1047">
        <f>Q73/1.15</f>
        <v>246207.72173913044</v>
      </c>
      <c r="V73" s="1047">
        <f>U73*15%</f>
        <v>36931.15826086957</v>
      </c>
      <c r="W73" s="1047">
        <f>U73+V73</f>
        <v>283138.88</v>
      </c>
      <c r="X73" s="1028" t="s">
        <v>349</v>
      </c>
      <c r="Y73" s="1245"/>
    </row>
    <row r="74" spans="1:25" ht="15.75" customHeight="1">
      <c r="A74" s="998"/>
      <c r="B74" s="1005"/>
      <c r="C74" s="1584"/>
      <c r="D74" s="1005"/>
      <c r="E74" s="1603"/>
      <c r="F74" s="1604"/>
      <c r="G74" s="1604"/>
      <c r="H74" s="1604"/>
      <c r="I74" s="1604"/>
      <c r="J74" s="1604"/>
      <c r="K74" s="1605"/>
      <c r="L74" s="1599"/>
      <c r="M74" s="1599"/>
      <c r="N74" s="1599"/>
      <c r="O74" s="1005"/>
      <c r="P74" s="1440"/>
      <c r="Q74" s="1437"/>
      <c r="R74" s="1437"/>
      <c r="S74" s="1596"/>
      <c r="T74" s="1596"/>
      <c r="U74" s="1046"/>
      <c r="V74" s="1046"/>
      <c r="W74" s="1046"/>
      <c r="X74" s="1597"/>
      <c r="Y74" s="1246"/>
    </row>
    <row r="75" spans="1:25" ht="12.75" customHeight="1">
      <c r="A75" s="997" t="s">
        <v>369</v>
      </c>
      <c r="B75" s="1431" t="s">
        <v>135</v>
      </c>
      <c r="C75" s="1582" t="s">
        <v>338</v>
      </c>
      <c r="D75" s="1431" t="s">
        <v>335</v>
      </c>
      <c r="E75" s="1603"/>
      <c r="F75" s="1604"/>
      <c r="G75" s="1604"/>
      <c r="H75" s="1604"/>
      <c r="I75" s="1604"/>
      <c r="J75" s="1604"/>
      <c r="K75" s="1605"/>
      <c r="L75" s="1598">
        <v>39448</v>
      </c>
      <c r="M75" s="1598">
        <v>39479</v>
      </c>
      <c r="N75" s="1598">
        <v>39479</v>
      </c>
      <c r="O75" s="1431"/>
      <c r="P75" s="1452"/>
      <c r="Q75" s="1436">
        <v>283138.88</v>
      </c>
      <c r="R75" s="1436">
        <f>Q75/W6</f>
        <v>25280.257142857146</v>
      </c>
      <c r="S75" s="1609"/>
      <c r="T75" s="1609"/>
      <c r="U75" s="1047">
        <f>Q75/1.15</f>
        <v>246207.72173913044</v>
      </c>
      <c r="V75" s="1047">
        <f>U75*15%</f>
        <v>36931.15826086957</v>
      </c>
      <c r="W75" s="1047">
        <f>U75+V75</f>
        <v>283138.88</v>
      </c>
      <c r="X75" s="1028" t="s">
        <v>349</v>
      </c>
      <c r="Y75" s="1245"/>
    </row>
    <row r="76" spans="1:25" ht="41.25" customHeight="1">
      <c r="A76" s="998"/>
      <c r="B76" s="1005"/>
      <c r="C76" s="1584"/>
      <c r="D76" s="1005"/>
      <c r="E76" s="1603"/>
      <c r="F76" s="1604"/>
      <c r="G76" s="1604"/>
      <c r="H76" s="1604"/>
      <c r="I76" s="1604"/>
      <c r="J76" s="1604"/>
      <c r="K76" s="1605"/>
      <c r="L76" s="1599"/>
      <c r="M76" s="1599"/>
      <c r="N76" s="1599"/>
      <c r="O76" s="1005"/>
      <c r="P76" s="1453"/>
      <c r="Q76" s="1437"/>
      <c r="R76" s="1437"/>
      <c r="S76" s="1445"/>
      <c r="T76" s="1445"/>
      <c r="U76" s="1046"/>
      <c r="V76" s="1046"/>
      <c r="W76" s="1046"/>
      <c r="X76" s="1597"/>
      <c r="Y76" s="1246"/>
    </row>
    <row r="77" spans="1:25" ht="12.75" customHeight="1">
      <c r="A77" s="997" t="s">
        <v>370</v>
      </c>
      <c r="B77" s="1431" t="s">
        <v>135</v>
      </c>
      <c r="C77" s="1582" t="s">
        <v>338</v>
      </c>
      <c r="D77" s="1431" t="s">
        <v>335</v>
      </c>
      <c r="E77" s="1603"/>
      <c r="F77" s="1604"/>
      <c r="G77" s="1604"/>
      <c r="H77" s="1604"/>
      <c r="I77" s="1604"/>
      <c r="J77" s="1604"/>
      <c r="K77" s="1605"/>
      <c r="L77" s="1598">
        <v>39448</v>
      </c>
      <c r="M77" s="1598">
        <v>39479</v>
      </c>
      <c r="N77" s="1598">
        <v>39479</v>
      </c>
      <c r="O77" s="1431"/>
      <c r="P77" s="1020"/>
      <c r="Q77" s="1436">
        <v>283138.88</v>
      </c>
      <c r="R77" s="1436">
        <f>Q77/W6</f>
        <v>25280.257142857146</v>
      </c>
      <c r="S77" s="1595"/>
      <c r="T77" s="1595"/>
      <c r="U77" s="1047">
        <f>Q77/1.15</f>
        <v>246207.72173913044</v>
      </c>
      <c r="V77" s="1047">
        <f>U77*15%</f>
        <v>36931.15826086957</v>
      </c>
      <c r="W77" s="1047">
        <f>U77+V77</f>
        <v>283138.88</v>
      </c>
      <c r="X77" s="1028" t="s">
        <v>349</v>
      </c>
      <c r="Y77" s="1245"/>
    </row>
    <row r="78" spans="1:25" ht="35.25" customHeight="1">
      <c r="A78" s="998"/>
      <c r="B78" s="1005"/>
      <c r="C78" s="1584"/>
      <c r="D78" s="1005"/>
      <c r="E78" s="1603"/>
      <c r="F78" s="1604"/>
      <c r="G78" s="1604"/>
      <c r="H78" s="1604"/>
      <c r="I78" s="1604"/>
      <c r="J78" s="1604"/>
      <c r="K78" s="1605"/>
      <c r="L78" s="1599"/>
      <c r="M78" s="1599"/>
      <c r="N78" s="1599"/>
      <c r="O78" s="1005"/>
      <c r="P78" s="1440"/>
      <c r="Q78" s="1437"/>
      <c r="R78" s="1437"/>
      <c r="S78" s="1596"/>
      <c r="T78" s="1596"/>
      <c r="U78" s="1046"/>
      <c r="V78" s="1046"/>
      <c r="W78" s="1046"/>
      <c r="X78" s="1597"/>
      <c r="Y78" s="1246"/>
    </row>
    <row r="79" spans="1:25" ht="12.75" customHeight="1">
      <c r="A79" s="997" t="s">
        <v>371</v>
      </c>
      <c r="B79" s="1431" t="s">
        <v>135</v>
      </c>
      <c r="C79" s="1582" t="s">
        <v>338</v>
      </c>
      <c r="D79" s="1431" t="s">
        <v>335</v>
      </c>
      <c r="E79" s="1603"/>
      <c r="F79" s="1604"/>
      <c r="G79" s="1604"/>
      <c r="H79" s="1604"/>
      <c r="I79" s="1604"/>
      <c r="J79" s="1604"/>
      <c r="K79" s="1605"/>
      <c r="L79" s="1598">
        <v>39448</v>
      </c>
      <c r="M79" s="1598">
        <v>39479</v>
      </c>
      <c r="N79" s="1598">
        <v>39479</v>
      </c>
      <c r="O79" s="1431"/>
      <c r="P79" s="1452"/>
      <c r="Q79" s="1436">
        <v>283138.88</v>
      </c>
      <c r="R79" s="1436">
        <f>Q79/W6</f>
        <v>25280.257142857146</v>
      </c>
      <c r="S79" s="1609"/>
      <c r="T79" s="1609"/>
      <c r="U79" s="1047">
        <f>Q79/1.15</f>
        <v>246207.72173913044</v>
      </c>
      <c r="V79" s="1047">
        <f>U79*15%</f>
        <v>36931.15826086957</v>
      </c>
      <c r="W79" s="1047">
        <f>U79+V79</f>
        <v>283138.88</v>
      </c>
      <c r="X79" s="1028" t="s">
        <v>349</v>
      </c>
      <c r="Y79" s="1245"/>
    </row>
    <row r="80" spans="1:25" ht="36" customHeight="1">
      <c r="A80" s="998"/>
      <c r="B80" s="1005"/>
      <c r="C80" s="1584"/>
      <c r="D80" s="1005"/>
      <c r="E80" s="1603"/>
      <c r="F80" s="1604"/>
      <c r="G80" s="1604"/>
      <c r="H80" s="1604"/>
      <c r="I80" s="1604"/>
      <c r="J80" s="1604"/>
      <c r="K80" s="1605"/>
      <c r="L80" s="1599"/>
      <c r="M80" s="1599"/>
      <c r="N80" s="1599"/>
      <c r="O80" s="1005"/>
      <c r="P80" s="1453"/>
      <c r="Q80" s="1437"/>
      <c r="R80" s="1437"/>
      <c r="S80" s="1445"/>
      <c r="T80" s="1445"/>
      <c r="U80" s="1046"/>
      <c r="V80" s="1046"/>
      <c r="W80" s="1046"/>
      <c r="X80" s="1597"/>
      <c r="Y80" s="1246"/>
    </row>
    <row r="81" spans="1:25" ht="12.75" customHeight="1">
      <c r="A81" s="997" t="s">
        <v>372</v>
      </c>
      <c r="B81" s="1431" t="s">
        <v>135</v>
      </c>
      <c r="C81" s="1582" t="s">
        <v>338</v>
      </c>
      <c r="D81" s="1431" t="s">
        <v>335</v>
      </c>
      <c r="E81" s="1603"/>
      <c r="F81" s="1604"/>
      <c r="G81" s="1604"/>
      <c r="H81" s="1604"/>
      <c r="I81" s="1604"/>
      <c r="J81" s="1604"/>
      <c r="K81" s="1605"/>
      <c r="L81" s="1598">
        <v>39448</v>
      </c>
      <c r="M81" s="1598">
        <v>39479</v>
      </c>
      <c r="N81" s="1598">
        <v>39479</v>
      </c>
      <c r="O81" s="1431"/>
      <c r="P81" s="1452"/>
      <c r="Q81" s="1436">
        <v>283138.88</v>
      </c>
      <c r="R81" s="1436">
        <f>Q81/W6</f>
        <v>25280.257142857146</v>
      </c>
      <c r="S81" s="1609"/>
      <c r="T81" s="1609"/>
      <c r="U81" s="1047">
        <f>Q81/1.15</f>
        <v>246207.72173913044</v>
      </c>
      <c r="V81" s="1047">
        <f>U81*15%</f>
        <v>36931.15826086957</v>
      </c>
      <c r="W81" s="1047">
        <f>U81+V81</f>
        <v>283138.88</v>
      </c>
      <c r="X81" s="1028" t="s">
        <v>349</v>
      </c>
      <c r="Y81" s="1245"/>
    </row>
    <row r="82" spans="1:25" ht="47.25" customHeight="1">
      <c r="A82" s="998"/>
      <c r="B82" s="1005"/>
      <c r="C82" s="1584"/>
      <c r="D82" s="1005"/>
      <c r="E82" s="1603"/>
      <c r="F82" s="1604"/>
      <c r="G82" s="1604"/>
      <c r="H82" s="1604"/>
      <c r="I82" s="1604"/>
      <c r="J82" s="1604"/>
      <c r="K82" s="1605"/>
      <c r="L82" s="1599"/>
      <c r="M82" s="1599"/>
      <c r="N82" s="1599"/>
      <c r="O82" s="1005"/>
      <c r="P82" s="1453"/>
      <c r="Q82" s="1437"/>
      <c r="R82" s="1437"/>
      <c r="S82" s="1445"/>
      <c r="T82" s="1445"/>
      <c r="U82" s="1046"/>
      <c r="V82" s="1046"/>
      <c r="W82" s="1046"/>
      <c r="X82" s="1597"/>
      <c r="Y82" s="1246"/>
    </row>
    <row r="83" spans="1:25" ht="12.75" customHeight="1">
      <c r="A83" s="997" t="s">
        <v>373</v>
      </c>
      <c r="B83" s="1431" t="s">
        <v>135</v>
      </c>
      <c r="C83" s="1582" t="s">
        <v>338</v>
      </c>
      <c r="D83" s="1431" t="s">
        <v>335</v>
      </c>
      <c r="E83" s="1603"/>
      <c r="F83" s="1604"/>
      <c r="G83" s="1604"/>
      <c r="H83" s="1604"/>
      <c r="I83" s="1604"/>
      <c r="J83" s="1604"/>
      <c r="K83" s="1605"/>
      <c r="L83" s="1598">
        <v>39448</v>
      </c>
      <c r="M83" s="1598">
        <v>39479</v>
      </c>
      <c r="N83" s="1598">
        <v>39479</v>
      </c>
      <c r="O83" s="1431"/>
      <c r="P83" s="1020"/>
      <c r="Q83" s="1436">
        <v>283138.88</v>
      </c>
      <c r="R83" s="1436">
        <f>Q83/W6</f>
        <v>25280.257142857146</v>
      </c>
      <c r="S83" s="1595"/>
      <c r="T83" s="1595"/>
      <c r="U83" s="1047">
        <f>Q83/1.15</f>
        <v>246207.72173913044</v>
      </c>
      <c r="V83" s="1047">
        <f>U83*15%</f>
        <v>36931.15826086957</v>
      </c>
      <c r="W83" s="1047">
        <f>U83+V83</f>
        <v>283138.88</v>
      </c>
      <c r="X83" s="1028" t="s">
        <v>349</v>
      </c>
      <c r="Y83" s="1245"/>
    </row>
    <row r="84" spans="1:25" ht="39.75" customHeight="1">
      <c r="A84" s="998"/>
      <c r="B84" s="1005"/>
      <c r="C84" s="1584"/>
      <c r="D84" s="1005"/>
      <c r="E84" s="1603"/>
      <c r="F84" s="1604"/>
      <c r="G84" s="1604"/>
      <c r="H84" s="1604"/>
      <c r="I84" s="1604"/>
      <c r="J84" s="1604"/>
      <c r="K84" s="1605"/>
      <c r="L84" s="1599"/>
      <c r="M84" s="1599"/>
      <c r="N84" s="1599"/>
      <c r="O84" s="1005"/>
      <c r="P84" s="1440"/>
      <c r="Q84" s="1437"/>
      <c r="R84" s="1437"/>
      <c r="S84" s="1596"/>
      <c r="T84" s="1596"/>
      <c r="U84" s="1046"/>
      <c r="V84" s="1046"/>
      <c r="W84" s="1046"/>
      <c r="X84" s="1597"/>
      <c r="Y84" s="1246"/>
    </row>
    <row r="85" spans="1:25" ht="12.75" customHeight="1">
      <c r="A85" s="997" t="s">
        <v>374</v>
      </c>
      <c r="B85" s="1431" t="s">
        <v>135</v>
      </c>
      <c r="C85" s="1582" t="s">
        <v>338</v>
      </c>
      <c r="D85" s="1431" t="s">
        <v>335</v>
      </c>
      <c r="E85" s="1603"/>
      <c r="F85" s="1604"/>
      <c r="G85" s="1604"/>
      <c r="H85" s="1604"/>
      <c r="I85" s="1604"/>
      <c r="J85" s="1604"/>
      <c r="K85" s="1605"/>
      <c r="L85" s="1598">
        <v>39448</v>
      </c>
      <c r="M85" s="1598">
        <v>39479</v>
      </c>
      <c r="N85" s="1598">
        <v>39479</v>
      </c>
      <c r="O85" s="1431"/>
      <c r="P85" s="1452"/>
      <c r="Q85" s="1436">
        <v>283138.88</v>
      </c>
      <c r="R85" s="1436">
        <f>Q85/W6</f>
        <v>25280.257142857146</v>
      </c>
      <c r="S85" s="1609"/>
      <c r="T85" s="1609"/>
      <c r="U85" s="1047">
        <f>Q85/1.15</f>
        <v>246207.72173913044</v>
      </c>
      <c r="V85" s="1047">
        <f>U85*15%</f>
        <v>36931.15826086957</v>
      </c>
      <c r="W85" s="1047">
        <f>U85+V85</f>
        <v>283138.88</v>
      </c>
      <c r="X85" s="1028" t="s">
        <v>349</v>
      </c>
      <c r="Y85" s="1245"/>
    </row>
    <row r="86" spans="1:25" ht="47.25" customHeight="1">
      <c r="A86" s="998"/>
      <c r="B86" s="1005"/>
      <c r="C86" s="1584"/>
      <c r="D86" s="1005"/>
      <c r="E86" s="1603"/>
      <c r="F86" s="1604"/>
      <c r="G86" s="1604"/>
      <c r="H86" s="1604"/>
      <c r="I86" s="1604"/>
      <c r="J86" s="1604"/>
      <c r="K86" s="1605"/>
      <c r="L86" s="1599"/>
      <c r="M86" s="1599"/>
      <c r="N86" s="1599"/>
      <c r="O86" s="1005"/>
      <c r="P86" s="1453"/>
      <c r="Q86" s="1437"/>
      <c r="R86" s="1437"/>
      <c r="S86" s="1445"/>
      <c r="T86" s="1445"/>
      <c r="U86" s="1046"/>
      <c r="V86" s="1046"/>
      <c r="W86" s="1046"/>
      <c r="X86" s="1597"/>
      <c r="Y86" s="1246"/>
    </row>
    <row r="87" spans="1:25" ht="15.75" customHeight="1">
      <c r="A87" s="997" t="s">
        <v>375</v>
      </c>
      <c r="B87" s="1431" t="s">
        <v>135</v>
      </c>
      <c r="C87" s="1582" t="s">
        <v>338</v>
      </c>
      <c r="D87" s="1431" t="s">
        <v>335</v>
      </c>
      <c r="E87" s="1603"/>
      <c r="F87" s="1604"/>
      <c r="G87" s="1604"/>
      <c r="H87" s="1604"/>
      <c r="I87" s="1604"/>
      <c r="J87" s="1604"/>
      <c r="K87" s="1605"/>
      <c r="L87" s="1598">
        <v>39448</v>
      </c>
      <c r="M87" s="1598">
        <v>39479</v>
      </c>
      <c r="N87" s="1598">
        <v>39479</v>
      </c>
      <c r="O87" s="1431"/>
      <c r="P87" s="1020"/>
      <c r="Q87" s="1436">
        <v>283138.88</v>
      </c>
      <c r="R87" s="1436">
        <f>Q87/W6</f>
        <v>25280.257142857146</v>
      </c>
      <c r="S87" s="1595"/>
      <c r="T87" s="1595"/>
      <c r="U87" s="1047">
        <f>Q87/1.15</f>
        <v>246207.72173913044</v>
      </c>
      <c r="V87" s="1047">
        <f>U87*15%</f>
        <v>36931.15826086957</v>
      </c>
      <c r="W87" s="1047">
        <f>U87+V87</f>
        <v>283138.88</v>
      </c>
      <c r="X87" s="1028" t="s">
        <v>349</v>
      </c>
      <c r="Y87" s="1245"/>
    </row>
    <row r="88" spans="1:25" ht="41.25" customHeight="1">
      <c r="A88" s="998"/>
      <c r="B88" s="1005"/>
      <c r="C88" s="1584"/>
      <c r="D88" s="1005"/>
      <c r="E88" s="1603"/>
      <c r="F88" s="1604"/>
      <c r="G88" s="1604"/>
      <c r="H88" s="1604"/>
      <c r="I88" s="1604"/>
      <c r="J88" s="1604"/>
      <c r="K88" s="1605"/>
      <c r="L88" s="1599"/>
      <c r="M88" s="1599"/>
      <c r="N88" s="1599"/>
      <c r="O88" s="1005"/>
      <c r="P88" s="1440"/>
      <c r="Q88" s="1437"/>
      <c r="R88" s="1437"/>
      <c r="S88" s="1596"/>
      <c r="T88" s="1596"/>
      <c r="U88" s="1046"/>
      <c r="V88" s="1046"/>
      <c r="W88" s="1046"/>
      <c r="X88" s="1597"/>
      <c r="Y88" s="1246"/>
    </row>
    <row r="89" spans="1:25" ht="12.75" customHeight="1">
      <c r="A89" s="997" t="s">
        <v>376</v>
      </c>
      <c r="B89" s="1431" t="s">
        <v>135</v>
      </c>
      <c r="C89" s="1582" t="s">
        <v>338</v>
      </c>
      <c r="D89" s="1431" t="s">
        <v>335</v>
      </c>
      <c r="E89" s="1603"/>
      <c r="F89" s="1604"/>
      <c r="G89" s="1604"/>
      <c r="H89" s="1604"/>
      <c r="I89" s="1604"/>
      <c r="J89" s="1604"/>
      <c r="K89" s="1605"/>
      <c r="L89" s="1598">
        <v>39448</v>
      </c>
      <c r="M89" s="1598">
        <v>39479</v>
      </c>
      <c r="N89" s="1598">
        <v>39479</v>
      </c>
      <c r="O89" s="1431"/>
      <c r="P89" s="1452"/>
      <c r="Q89" s="1436">
        <v>283138.88</v>
      </c>
      <c r="R89" s="1436">
        <f>Q89/W6</f>
        <v>25280.257142857146</v>
      </c>
      <c r="S89" s="1609"/>
      <c r="T89" s="1609"/>
      <c r="U89" s="1047">
        <f>Q89/1.15</f>
        <v>246207.72173913044</v>
      </c>
      <c r="V89" s="1047">
        <f>U89*15%</f>
        <v>36931.15826086957</v>
      </c>
      <c r="W89" s="1047">
        <f>U89+V89</f>
        <v>283138.88</v>
      </c>
      <c r="X89" s="1028" t="s">
        <v>349</v>
      </c>
      <c r="Y89" s="1245"/>
    </row>
    <row r="90" spans="1:25" ht="56.25" customHeight="1">
      <c r="A90" s="998"/>
      <c r="B90" s="1005"/>
      <c r="C90" s="1584"/>
      <c r="D90" s="1005"/>
      <c r="E90" s="1603"/>
      <c r="F90" s="1604"/>
      <c r="G90" s="1604"/>
      <c r="H90" s="1604"/>
      <c r="I90" s="1604"/>
      <c r="J90" s="1604"/>
      <c r="K90" s="1605"/>
      <c r="L90" s="1599"/>
      <c r="M90" s="1599"/>
      <c r="N90" s="1599"/>
      <c r="O90" s="1005"/>
      <c r="P90" s="1453"/>
      <c r="Q90" s="1437"/>
      <c r="R90" s="1437"/>
      <c r="S90" s="1445"/>
      <c r="T90" s="1445"/>
      <c r="U90" s="1046"/>
      <c r="V90" s="1046"/>
      <c r="W90" s="1046"/>
      <c r="X90" s="1597"/>
      <c r="Y90" s="1246"/>
    </row>
    <row r="91" spans="1:25" ht="12.75" customHeight="1">
      <c r="A91" s="997" t="s">
        <v>377</v>
      </c>
      <c r="B91" s="1431" t="s">
        <v>135</v>
      </c>
      <c r="C91" s="1582" t="s">
        <v>338</v>
      </c>
      <c r="D91" s="1431" t="s">
        <v>335</v>
      </c>
      <c r="E91" s="1603"/>
      <c r="F91" s="1604"/>
      <c r="G91" s="1604"/>
      <c r="H91" s="1604"/>
      <c r="I91" s="1604"/>
      <c r="J91" s="1604"/>
      <c r="K91" s="1605"/>
      <c r="L91" s="1598">
        <v>39448</v>
      </c>
      <c r="M91" s="1598">
        <v>39479</v>
      </c>
      <c r="N91" s="1598">
        <v>39479</v>
      </c>
      <c r="O91" s="1431"/>
      <c r="P91" s="1020"/>
      <c r="Q91" s="1436">
        <v>283138.88</v>
      </c>
      <c r="R91" s="1436">
        <f>Q91/W6</f>
        <v>25280.257142857146</v>
      </c>
      <c r="S91" s="1595"/>
      <c r="T91" s="1595"/>
      <c r="U91" s="1047">
        <f>Q91/1.15</f>
        <v>246207.72173913044</v>
      </c>
      <c r="V91" s="1047">
        <f>U91*15%</f>
        <v>36931.15826086957</v>
      </c>
      <c r="W91" s="1047">
        <f>U91+V91</f>
        <v>283138.88</v>
      </c>
      <c r="X91" s="1028" t="s">
        <v>349</v>
      </c>
      <c r="Y91" s="1615"/>
    </row>
    <row r="92" spans="1:25" ht="55.5" customHeight="1">
      <c r="A92" s="998"/>
      <c r="B92" s="1005"/>
      <c r="C92" s="1584"/>
      <c r="D92" s="1005"/>
      <c r="E92" s="1603"/>
      <c r="F92" s="1604"/>
      <c r="G92" s="1604"/>
      <c r="H92" s="1604"/>
      <c r="I92" s="1604"/>
      <c r="J92" s="1604"/>
      <c r="K92" s="1605"/>
      <c r="L92" s="1599"/>
      <c r="M92" s="1599"/>
      <c r="N92" s="1599"/>
      <c r="O92" s="1005"/>
      <c r="P92" s="1440"/>
      <c r="Q92" s="1437"/>
      <c r="R92" s="1437"/>
      <c r="S92" s="1596"/>
      <c r="T92" s="1596"/>
      <c r="U92" s="1046"/>
      <c r="V92" s="1046"/>
      <c r="W92" s="1046"/>
      <c r="X92" s="1597"/>
      <c r="Y92" s="1027"/>
    </row>
    <row r="93" spans="1:25" ht="12.75" customHeight="1">
      <c r="A93" s="997" t="s">
        <v>378</v>
      </c>
      <c r="B93" s="1431" t="s">
        <v>135</v>
      </c>
      <c r="C93" s="1582" t="s">
        <v>338</v>
      </c>
      <c r="D93" s="1431" t="s">
        <v>335</v>
      </c>
      <c r="E93" s="1603"/>
      <c r="F93" s="1604"/>
      <c r="G93" s="1604"/>
      <c r="H93" s="1604"/>
      <c r="I93" s="1604"/>
      <c r="J93" s="1604"/>
      <c r="K93" s="1605"/>
      <c r="L93" s="1598">
        <v>39448</v>
      </c>
      <c r="M93" s="1598">
        <v>39479</v>
      </c>
      <c r="N93" s="1598">
        <v>39479</v>
      </c>
      <c r="O93" s="1431"/>
      <c r="P93" s="1452"/>
      <c r="Q93" s="1436">
        <v>283138.88</v>
      </c>
      <c r="R93" s="1436">
        <f>Q93/W6</f>
        <v>25280.257142857146</v>
      </c>
      <c r="S93" s="1609"/>
      <c r="T93" s="1609"/>
      <c r="U93" s="1047">
        <f>Q93/1.15</f>
        <v>246207.72173913044</v>
      </c>
      <c r="V93" s="1047">
        <f>U93*15%</f>
        <v>36931.15826086957</v>
      </c>
      <c r="W93" s="1047">
        <f>U93+V93</f>
        <v>283138.88</v>
      </c>
      <c r="X93" s="1028" t="s">
        <v>349</v>
      </c>
      <c r="Y93" s="1027"/>
    </row>
    <row r="94" spans="1:25" ht="53.25" customHeight="1">
      <c r="A94" s="998"/>
      <c r="B94" s="1005"/>
      <c r="C94" s="1584"/>
      <c r="D94" s="1005"/>
      <c r="E94" s="1603"/>
      <c r="F94" s="1604"/>
      <c r="G94" s="1604"/>
      <c r="H94" s="1604"/>
      <c r="I94" s="1604"/>
      <c r="J94" s="1604"/>
      <c r="K94" s="1605"/>
      <c r="L94" s="1599"/>
      <c r="M94" s="1599"/>
      <c r="N94" s="1599"/>
      <c r="O94" s="1005"/>
      <c r="P94" s="1453"/>
      <c r="Q94" s="1437"/>
      <c r="R94" s="1437"/>
      <c r="S94" s="1445"/>
      <c r="T94" s="1445"/>
      <c r="U94" s="1046"/>
      <c r="V94" s="1046"/>
      <c r="W94" s="1046"/>
      <c r="X94" s="1597"/>
      <c r="Y94" s="1027"/>
    </row>
    <row r="95" spans="1:25" ht="12.75" customHeight="1">
      <c r="A95" s="997" t="s">
        <v>379</v>
      </c>
      <c r="B95" s="1431" t="s">
        <v>135</v>
      </c>
      <c r="C95" s="1582" t="s">
        <v>338</v>
      </c>
      <c r="D95" s="1431" t="s">
        <v>335</v>
      </c>
      <c r="E95" s="1603"/>
      <c r="F95" s="1604"/>
      <c r="G95" s="1604"/>
      <c r="H95" s="1604"/>
      <c r="I95" s="1604"/>
      <c r="J95" s="1604"/>
      <c r="K95" s="1605"/>
      <c r="L95" s="1598">
        <v>39448</v>
      </c>
      <c r="M95" s="1598">
        <v>39479</v>
      </c>
      <c r="N95" s="1598">
        <v>39479</v>
      </c>
      <c r="O95" s="1431"/>
      <c r="P95" s="1452"/>
      <c r="Q95" s="1436">
        <v>283138.88</v>
      </c>
      <c r="R95" s="1436">
        <f>Q95/W6</f>
        <v>25280.257142857146</v>
      </c>
      <c r="S95" s="1609"/>
      <c r="T95" s="1609"/>
      <c r="U95" s="1047">
        <f>Q95/1.15</f>
        <v>246207.72173913044</v>
      </c>
      <c r="V95" s="1047">
        <f>U95*15%</f>
        <v>36931.15826086957</v>
      </c>
      <c r="W95" s="1047">
        <f>U95+V95</f>
        <v>283138.88</v>
      </c>
      <c r="X95" s="1028" t="s">
        <v>349</v>
      </c>
      <c r="Y95" s="1027"/>
    </row>
    <row r="96" spans="1:25" ht="57" customHeight="1">
      <c r="A96" s="998"/>
      <c r="B96" s="1005"/>
      <c r="C96" s="1584"/>
      <c r="D96" s="1005"/>
      <c r="E96" s="1603"/>
      <c r="F96" s="1604"/>
      <c r="G96" s="1604"/>
      <c r="H96" s="1604"/>
      <c r="I96" s="1604"/>
      <c r="J96" s="1604"/>
      <c r="K96" s="1605"/>
      <c r="L96" s="1599"/>
      <c r="M96" s="1599"/>
      <c r="N96" s="1599"/>
      <c r="O96" s="1005"/>
      <c r="P96" s="1453"/>
      <c r="Q96" s="1437"/>
      <c r="R96" s="1437"/>
      <c r="S96" s="1445"/>
      <c r="T96" s="1445"/>
      <c r="U96" s="1046"/>
      <c r="V96" s="1046"/>
      <c r="W96" s="1046"/>
      <c r="X96" s="1597"/>
      <c r="Y96" s="1027"/>
    </row>
    <row r="97" spans="1:25" ht="12.75" customHeight="1">
      <c r="A97" s="997" t="s">
        <v>380</v>
      </c>
      <c r="B97" s="1431" t="s">
        <v>135</v>
      </c>
      <c r="C97" s="1582" t="s">
        <v>338</v>
      </c>
      <c r="D97" s="1431" t="s">
        <v>335</v>
      </c>
      <c r="E97" s="1603"/>
      <c r="F97" s="1604"/>
      <c r="G97" s="1604"/>
      <c r="H97" s="1604"/>
      <c r="I97" s="1604"/>
      <c r="J97" s="1604"/>
      <c r="K97" s="1605"/>
      <c r="L97" s="1598">
        <v>39448</v>
      </c>
      <c r="M97" s="1598">
        <v>39479</v>
      </c>
      <c r="N97" s="1598">
        <v>39479</v>
      </c>
      <c r="O97" s="1431"/>
      <c r="P97" s="1452"/>
      <c r="Q97" s="1436">
        <v>283138.88</v>
      </c>
      <c r="R97" s="1436">
        <f>Q97/W6</f>
        <v>25280.257142857146</v>
      </c>
      <c r="S97" s="1609"/>
      <c r="T97" s="1609"/>
      <c r="U97" s="1047">
        <f>Q97/1.15</f>
        <v>246207.72173913044</v>
      </c>
      <c r="V97" s="1047">
        <f>U97*15%</f>
        <v>36931.15826086957</v>
      </c>
      <c r="W97" s="1047">
        <f>U97+V97</f>
        <v>283138.88</v>
      </c>
      <c r="X97" s="1028" t="s">
        <v>349</v>
      </c>
      <c r="Y97" s="1027"/>
    </row>
    <row r="98" spans="1:25" ht="63" customHeight="1">
      <c r="A98" s="998"/>
      <c r="B98" s="1005"/>
      <c r="C98" s="1584"/>
      <c r="D98" s="1005"/>
      <c r="E98" s="1603"/>
      <c r="F98" s="1604"/>
      <c r="G98" s="1604"/>
      <c r="H98" s="1604"/>
      <c r="I98" s="1604"/>
      <c r="J98" s="1604"/>
      <c r="K98" s="1605"/>
      <c r="L98" s="1599"/>
      <c r="M98" s="1599"/>
      <c r="N98" s="1599"/>
      <c r="O98" s="1005"/>
      <c r="P98" s="1453"/>
      <c r="Q98" s="1437"/>
      <c r="R98" s="1437"/>
      <c r="S98" s="1445"/>
      <c r="T98" s="1445"/>
      <c r="U98" s="1046"/>
      <c r="V98" s="1046"/>
      <c r="W98" s="1046"/>
      <c r="X98" s="1597"/>
      <c r="Y98" s="1027"/>
    </row>
    <row r="99" spans="1:25" ht="12.75" customHeight="1">
      <c r="A99" s="997" t="s">
        <v>381</v>
      </c>
      <c r="B99" s="1431" t="s">
        <v>135</v>
      </c>
      <c r="C99" s="1582" t="s">
        <v>338</v>
      </c>
      <c r="D99" s="1431" t="s">
        <v>335</v>
      </c>
      <c r="E99" s="1603"/>
      <c r="F99" s="1604"/>
      <c r="G99" s="1604"/>
      <c r="H99" s="1604"/>
      <c r="I99" s="1604"/>
      <c r="J99" s="1604"/>
      <c r="K99" s="1605"/>
      <c r="L99" s="1598">
        <v>39448</v>
      </c>
      <c r="M99" s="1598">
        <v>39479</v>
      </c>
      <c r="N99" s="1598">
        <v>39479</v>
      </c>
      <c r="O99" s="1431"/>
      <c r="P99" s="1452"/>
      <c r="Q99" s="1436">
        <v>283138.88</v>
      </c>
      <c r="R99" s="1436">
        <f>Q99/W6</f>
        <v>25280.257142857146</v>
      </c>
      <c r="S99" s="1609"/>
      <c r="T99" s="1609"/>
      <c r="U99" s="1047">
        <f>Q99/1.15</f>
        <v>246207.72173913044</v>
      </c>
      <c r="V99" s="1047">
        <f>U99*15%</f>
        <v>36931.15826086957</v>
      </c>
      <c r="W99" s="1047">
        <f>U99+V99</f>
        <v>283138.88</v>
      </c>
      <c r="X99" s="1028" t="s">
        <v>349</v>
      </c>
      <c r="Y99" s="1027"/>
    </row>
    <row r="100" spans="1:25" ht="72" customHeight="1">
      <c r="A100" s="998"/>
      <c r="B100" s="1005"/>
      <c r="C100" s="1584"/>
      <c r="D100" s="1005"/>
      <c r="E100" s="1606"/>
      <c r="F100" s="1607"/>
      <c r="G100" s="1607"/>
      <c r="H100" s="1607"/>
      <c r="I100" s="1607"/>
      <c r="J100" s="1607"/>
      <c r="K100" s="1608"/>
      <c r="L100" s="1599"/>
      <c r="M100" s="1599"/>
      <c r="N100" s="1599"/>
      <c r="O100" s="1005"/>
      <c r="P100" s="1453"/>
      <c r="Q100" s="1437"/>
      <c r="R100" s="1437"/>
      <c r="S100" s="1445"/>
      <c r="T100" s="1445"/>
      <c r="U100" s="1046"/>
      <c r="V100" s="1046"/>
      <c r="W100" s="1046"/>
      <c r="X100" s="1597"/>
      <c r="Y100" s="1027"/>
    </row>
    <row r="101" spans="1:25" ht="12.75" customHeight="1">
      <c r="A101" s="997" t="s">
        <v>382</v>
      </c>
      <c r="B101" s="1431" t="s">
        <v>135</v>
      </c>
      <c r="C101" s="1582" t="s">
        <v>338</v>
      </c>
      <c r="D101" s="1431" t="s">
        <v>335</v>
      </c>
      <c r="E101" s="1600" t="s">
        <v>339</v>
      </c>
      <c r="F101" s="1601"/>
      <c r="G101" s="1601"/>
      <c r="H101" s="1601"/>
      <c r="I101" s="1601"/>
      <c r="J101" s="1601"/>
      <c r="K101" s="1602"/>
      <c r="L101" s="1598">
        <v>39448</v>
      </c>
      <c r="M101" s="1598">
        <v>39479</v>
      </c>
      <c r="N101" s="1598">
        <v>39479</v>
      </c>
      <c r="O101" s="1431"/>
      <c r="P101" s="1452"/>
      <c r="Q101" s="1436">
        <v>283138.88</v>
      </c>
      <c r="R101" s="1436">
        <f>Q101/W6</f>
        <v>25280.257142857146</v>
      </c>
      <c r="S101" s="1609"/>
      <c r="T101" s="1609"/>
      <c r="U101" s="1047">
        <f>Q101/1.15</f>
        <v>246207.72173913044</v>
      </c>
      <c r="V101" s="1047">
        <f>U101*15%</f>
        <v>36931.15826086957</v>
      </c>
      <c r="W101" s="1047">
        <f>U101+V101</f>
        <v>283138.88</v>
      </c>
      <c r="X101" s="1028" t="s">
        <v>349</v>
      </c>
      <c r="Y101" s="1027"/>
    </row>
    <row r="102" spans="1:25" ht="66.75" customHeight="1">
      <c r="A102" s="998"/>
      <c r="B102" s="1005"/>
      <c r="C102" s="1584"/>
      <c r="D102" s="1005"/>
      <c r="E102" s="1603"/>
      <c r="F102" s="1604"/>
      <c r="G102" s="1604"/>
      <c r="H102" s="1604"/>
      <c r="I102" s="1604"/>
      <c r="J102" s="1604"/>
      <c r="K102" s="1605"/>
      <c r="L102" s="1599"/>
      <c r="M102" s="1599"/>
      <c r="N102" s="1599"/>
      <c r="O102" s="1005"/>
      <c r="P102" s="1453"/>
      <c r="Q102" s="1437"/>
      <c r="R102" s="1437"/>
      <c r="S102" s="1445"/>
      <c r="T102" s="1445"/>
      <c r="U102" s="1046"/>
      <c r="V102" s="1046"/>
      <c r="W102" s="1046"/>
      <c r="X102" s="1597"/>
      <c r="Y102" s="1027"/>
    </row>
    <row r="103" spans="1:25" ht="12.75" customHeight="1">
      <c r="A103" s="997" t="s">
        <v>383</v>
      </c>
      <c r="B103" s="1431" t="s">
        <v>135</v>
      </c>
      <c r="C103" s="1582" t="s">
        <v>338</v>
      </c>
      <c r="D103" s="1431" t="s">
        <v>335</v>
      </c>
      <c r="E103" s="1603"/>
      <c r="F103" s="1604"/>
      <c r="G103" s="1604"/>
      <c r="H103" s="1604"/>
      <c r="I103" s="1604"/>
      <c r="J103" s="1604"/>
      <c r="K103" s="1605"/>
      <c r="L103" s="1598">
        <v>39448</v>
      </c>
      <c r="M103" s="1598">
        <v>39479</v>
      </c>
      <c r="N103" s="1598">
        <v>39479</v>
      </c>
      <c r="O103" s="1431"/>
      <c r="P103" s="1042"/>
      <c r="Q103" s="1436">
        <v>283138.88</v>
      </c>
      <c r="R103" s="1436">
        <f>Q103/W6</f>
        <v>25280.257142857146</v>
      </c>
      <c r="S103" s="1609"/>
      <c r="T103" s="1444"/>
      <c r="U103" s="1047">
        <f>Q103/1.15</f>
        <v>246207.72173913044</v>
      </c>
      <c r="V103" s="1047">
        <f>U103*15%</f>
        <v>36931.15826086957</v>
      </c>
      <c r="W103" s="1047">
        <f>U103+V103</f>
        <v>283138.88</v>
      </c>
      <c r="X103" s="1028" t="s">
        <v>349</v>
      </c>
      <c r="Y103" s="1431"/>
    </row>
    <row r="104" spans="1:25" ht="70.5" customHeight="1">
      <c r="A104" s="998"/>
      <c r="B104" s="1005"/>
      <c r="C104" s="1584"/>
      <c r="D104" s="1005"/>
      <c r="E104" s="1603"/>
      <c r="F104" s="1604"/>
      <c r="G104" s="1604"/>
      <c r="H104" s="1604"/>
      <c r="I104" s="1604"/>
      <c r="J104" s="1604"/>
      <c r="K104" s="1605"/>
      <c r="L104" s="1599"/>
      <c r="M104" s="1599"/>
      <c r="N104" s="1599"/>
      <c r="O104" s="1005"/>
      <c r="P104" s="1046"/>
      <c r="Q104" s="1437"/>
      <c r="R104" s="1437"/>
      <c r="S104" s="1445"/>
      <c r="T104" s="1445"/>
      <c r="U104" s="1046"/>
      <c r="V104" s="1046"/>
      <c r="W104" s="1046"/>
      <c r="X104" s="1597"/>
      <c r="Y104" s="1005"/>
    </row>
    <row r="105" spans="1:25" ht="12.75" customHeight="1">
      <c r="A105" s="997" t="s">
        <v>384</v>
      </c>
      <c r="B105" s="1431" t="s">
        <v>135</v>
      </c>
      <c r="C105" s="1582" t="s">
        <v>338</v>
      </c>
      <c r="D105" s="1431" t="s">
        <v>335</v>
      </c>
      <c r="E105" s="1603"/>
      <c r="F105" s="1604"/>
      <c r="G105" s="1604"/>
      <c r="H105" s="1604"/>
      <c r="I105" s="1604"/>
      <c r="J105" s="1604"/>
      <c r="K105" s="1605"/>
      <c r="L105" s="1598">
        <v>39448</v>
      </c>
      <c r="M105" s="1598">
        <v>39479</v>
      </c>
      <c r="N105" s="1598">
        <v>39479</v>
      </c>
      <c r="O105" s="1431"/>
      <c r="P105" s="1042"/>
      <c r="Q105" s="1436">
        <v>283139.2</v>
      </c>
      <c r="R105" s="1436">
        <f>Q105/W6</f>
        <v>25280.285714285717</v>
      </c>
      <c r="S105" s="1609"/>
      <c r="T105" s="1444"/>
      <c r="U105" s="1047">
        <f>Q105/1.15</f>
        <v>246208.00000000003</v>
      </c>
      <c r="V105" s="1047">
        <f>U105*15%</f>
        <v>36931.200000000004</v>
      </c>
      <c r="W105" s="1047">
        <f>U105+V105</f>
        <v>283139.2</v>
      </c>
      <c r="X105" s="1028" t="s">
        <v>349</v>
      </c>
      <c r="Y105" s="1431"/>
    </row>
    <row r="106" spans="1:25" ht="67.5" customHeight="1">
      <c r="A106" s="998"/>
      <c r="B106" s="1005"/>
      <c r="C106" s="1584"/>
      <c r="D106" s="1005"/>
      <c r="E106" s="1606"/>
      <c r="F106" s="1607"/>
      <c r="G106" s="1607"/>
      <c r="H106" s="1607"/>
      <c r="I106" s="1607"/>
      <c r="J106" s="1607"/>
      <c r="K106" s="1608"/>
      <c r="L106" s="1599"/>
      <c r="M106" s="1599"/>
      <c r="N106" s="1599"/>
      <c r="O106" s="1005"/>
      <c r="P106" s="1046"/>
      <c r="Q106" s="1437"/>
      <c r="R106" s="1437"/>
      <c r="S106" s="1445"/>
      <c r="T106" s="1445"/>
      <c r="U106" s="1046"/>
      <c r="V106" s="1046"/>
      <c r="W106" s="1046"/>
      <c r="X106" s="1597"/>
      <c r="Y106" s="1005"/>
    </row>
    <row r="107" spans="1:25" ht="30" customHeight="1">
      <c r="A107" s="248" t="s">
        <v>188</v>
      </c>
      <c r="B107" s="120"/>
      <c r="C107" s="47"/>
      <c r="D107" s="125"/>
      <c r="E107" s="441"/>
      <c r="F107" s="441"/>
      <c r="G107" s="441"/>
      <c r="H107" s="441"/>
      <c r="I107" s="441"/>
      <c r="J107" s="441"/>
      <c r="K107" s="441"/>
      <c r="L107" s="441"/>
      <c r="M107" s="441"/>
      <c r="N107" s="441"/>
      <c r="O107" s="47"/>
      <c r="P107" s="47"/>
      <c r="Q107" s="434">
        <f aca="true" t="shared" si="0" ref="Q107:W107">SUM(Q17:Q106)</f>
        <v>12833506.00000001</v>
      </c>
      <c r="R107" s="434">
        <f t="shared" si="0"/>
        <v>1145848.7500000007</v>
      </c>
      <c r="S107" s="434">
        <f t="shared" si="0"/>
        <v>0</v>
      </c>
      <c r="T107" s="434">
        <f t="shared" si="0"/>
        <v>0</v>
      </c>
      <c r="U107" s="434">
        <f t="shared" si="0"/>
        <v>11159570.4347826</v>
      </c>
      <c r="V107" s="434">
        <f t="shared" si="0"/>
        <v>1673935.5652173911</v>
      </c>
      <c r="W107" s="434">
        <f t="shared" si="0"/>
        <v>12833506.00000001</v>
      </c>
      <c r="X107" s="661"/>
      <c r="Y107" s="662"/>
    </row>
    <row r="108" spans="1:25" ht="19.5" customHeight="1">
      <c r="A108" s="249" t="s">
        <v>385</v>
      </c>
      <c r="B108" s="120"/>
      <c r="C108" s="121"/>
      <c r="D108" s="122"/>
      <c r="E108" s="437"/>
      <c r="F108" s="437"/>
      <c r="G108" s="437"/>
      <c r="H108" s="437"/>
      <c r="I108" s="437"/>
      <c r="J108" s="437"/>
      <c r="K108" s="437"/>
      <c r="L108" s="437"/>
      <c r="M108" s="437"/>
      <c r="N108" s="437"/>
      <c r="O108" s="121"/>
      <c r="P108" s="121"/>
      <c r="Q108" s="659"/>
      <c r="R108" s="659"/>
      <c r="S108" s="659"/>
      <c r="T108" s="659"/>
      <c r="U108" s="659"/>
      <c r="V108" s="659"/>
      <c r="W108" s="659"/>
      <c r="X108" s="663"/>
      <c r="Y108" s="617"/>
    </row>
    <row r="109" spans="1:25" ht="27" customHeight="1">
      <c r="A109" s="1355" t="s">
        <v>386</v>
      </c>
      <c r="B109" s="1582" t="s">
        <v>504</v>
      </c>
      <c r="C109" s="1582" t="s">
        <v>501</v>
      </c>
      <c r="D109" s="1431" t="s">
        <v>335</v>
      </c>
      <c r="E109" s="1616" t="s">
        <v>339</v>
      </c>
      <c r="F109" s="1617"/>
      <c r="G109" s="1617"/>
      <c r="H109" s="1617"/>
      <c r="I109" s="1617"/>
      <c r="J109" s="1617"/>
      <c r="K109" s="1617"/>
      <c r="L109" s="1617"/>
      <c r="M109" s="1617"/>
      <c r="N109" s="1618"/>
      <c r="O109" s="1431"/>
      <c r="P109" s="1020"/>
      <c r="Q109" s="1042">
        <v>500000</v>
      </c>
      <c r="R109" s="1042">
        <f>Q109/11.2</f>
        <v>44642.857142857145</v>
      </c>
      <c r="S109" s="1595"/>
      <c r="T109" s="1595"/>
      <c r="U109" s="1047">
        <v>0</v>
      </c>
      <c r="V109" s="1047">
        <f>Q109</f>
        <v>500000</v>
      </c>
      <c r="W109" s="1047">
        <f>U109+V109</f>
        <v>500000</v>
      </c>
      <c r="X109" s="1612">
        <v>1.5</v>
      </c>
      <c r="Y109" s="1245"/>
    </row>
    <row r="110" spans="1:25" ht="12.75">
      <c r="A110" s="1356"/>
      <c r="B110" s="1584"/>
      <c r="C110" s="1584"/>
      <c r="D110" s="1005"/>
      <c r="E110" s="1619"/>
      <c r="F110" s="1620"/>
      <c r="G110" s="1620"/>
      <c r="H110" s="1620"/>
      <c r="I110" s="1620"/>
      <c r="J110" s="1620"/>
      <c r="K110" s="1620"/>
      <c r="L110" s="1620"/>
      <c r="M110" s="1620"/>
      <c r="N110" s="1621"/>
      <c r="O110" s="1005"/>
      <c r="P110" s="1625"/>
      <c r="Q110" s="1043"/>
      <c r="R110" s="1043"/>
      <c r="S110" s="1531"/>
      <c r="T110" s="1531"/>
      <c r="U110" s="1537"/>
      <c r="V110" s="1537"/>
      <c r="W110" s="1537"/>
      <c r="X110" s="1613"/>
      <c r="Y110" s="1246"/>
    </row>
    <row r="111" spans="1:25" ht="27" customHeight="1">
      <c r="A111" s="1355" t="s">
        <v>387</v>
      </c>
      <c r="B111" s="1582" t="s">
        <v>504</v>
      </c>
      <c r="C111" s="1582" t="s">
        <v>501</v>
      </c>
      <c r="D111" s="1431" t="s">
        <v>335</v>
      </c>
      <c r="E111" s="1619"/>
      <c r="F111" s="1620"/>
      <c r="G111" s="1620"/>
      <c r="H111" s="1620"/>
      <c r="I111" s="1620"/>
      <c r="J111" s="1620"/>
      <c r="K111" s="1620"/>
      <c r="L111" s="1620"/>
      <c r="M111" s="1620"/>
      <c r="N111" s="1621"/>
      <c r="O111" s="1452"/>
      <c r="P111" s="1452"/>
      <c r="Q111" s="1042">
        <v>300000</v>
      </c>
      <c r="R111" s="1042">
        <f>Q111/11.2</f>
        <v>26785.714285714286</v>
      </c>
      <c r="S111" s="1609"/>
      <c r="T111" s="1609"/>
      <c r="U111" s="1444">
        <v>0</v>
      </c>
      <c r="V111" s="1047">
        <f>Q111</f>
        <v>300000</v>
      </c>
      <c r="W111" s="1042">
        <f>U111+V111</f>
        <v>300000</v>
      </c>
      <c r="X111" s="1612">
        <v>1.5</v>
      </c>
      <c r="Y111" s="1364"/>
    </row>
    <row r="112" spans="1:25" ht="12.75">
      <c r="A112" s="1356"/>
      <c r="B112" s="1584"/>
      <c r="C112" s="1584"/>
      <c r="D112" s="1005"/>
      <c r="E112" s="1622"/>
      <c r="F112" s="1623"/>
      <c r="G112" s="1623"/>
      <c r="H112" s="1623"/>
      <c r="I112" s="1623"/>
      <c r="J112" s="1623"/>
      <c r="K112" s="1623"/>
      <c r="L112" s="1623"/>
      <c r="M112" s="1623"/>
      <c r="N112" s="1624"/>
      <c r="O112" s="1453"/>
      <c r="P112" s="1453"/>
      <c r="Q112" s="1043"/>
      <c r="R112" s="1043"/>
      <c r="S112" s="1610"/>
      <c r="T112" s="1610"/>
      <c r="U112" s="1611"/>
      <c r="V112" s="1537"/>
      <c r="W112" s="1043"/>
      <c r="X112" s="1613"/>
      <c r="Y112" s="1357"/>
    </row>
    <row r="113" spans="1:25" ht="21" customHeight="1">
      <c r="A113" s="249" t="s">
        <v>388</v>
      </c>
      <c r="B113" s="47"/>
      <c r="C113" s="47"/>
      <c r="D113" s="125"/>
      <c r="E113" s="441"/>
      <c r="F113" s="441"/>
      <c r="G113" s="441"/>
      <c r="H113" s="441"/>
      <c r="I113" s="441"/>
      <c r="J113" s="441"/>
      <c r="K113" s="441"/>
      <c r="L113" s="441"/>
      <c r="M113" s="441"/>
      <c r="N113" s="441"/>
      <c r="O113" s="47"/>
      <c r="P113" s="47"/>
      <c r="Q113" s="434">
        <f>SUM(Q109:Q112)</f>
        <v>800000</v>
      </c>
      <c r="R113" s="434">
        <f>SUM(R109:R112)</f>
        <v>71428.57142857143</v>
      </c>
      <c r="S113" s="434"/>
      <c r="T113" s="434"/>
      <c r="U113" s="434">
        <f>SUM(U109:U112)</f>
        <v>0</v>
      </c>
      <c r="V113" s="434">
        <f>SUM(V109:V112)</f>
        <v>800000</v>
      </c>
      <c r="W113" s="434">
        <f>SUM(W109:W112)</f>
        <v>800000</v>
      </c>
      <c r="X113" s="664"/>
      <c r="Y113" s="665"/>
    </row>
    <row r="114" spans="1:25" ht="21" customHeight="1" thickBot="1">
      <c r="A114" s="432" t="s">
        <v>518</v>
      </c>
      <c r="B114" s="824"/>
      <c r="C114" s="824"/>
      <c r="D114" s="824"/>
      <c r="E114" s="824"/>
      <c r="F114" s="824"/>
      <c r="G114" s="824"/>
      <c r="H114" s="824"/>
      <c r="I114" s="824"/>
      <c r="J114" s="824"/>
      <c r="K114" s="824"/>
      <c r="L114" s="824"/>
      <c r="M114" s="824"/>
      <c r="N114" s="824"/>
      <c r="O114" s="824"/>
      <c r="P114" s="824"/>
      <c r="Q114" s="981">
        <f>+Q15+Q107+Q113</f>
        <v>27633506.000000007</v>
      </c>
      <c r="R114" s="981">
        <f aca="true" t="shared" si="1" ref="R114:W114">+R15+R107+R113</f>
        <v>2467277.3214285723</v>
      </c>
      <c r="S114" s="981">
        <f t="shared" si="1"/>
        <v>0</v>
      </c>
      <c r="T114" s="981">
        <f t="shared" si="1"/>
        <v>0</v>
      </c>
      <c r="U114" s="981">
        <f t="shared" si="1"/>
        <v>23333483.47826086</v>
      </c>
      <c r="V114" s="981">
        <f t="shared" si="1"/>
        <v>4300022.521739131</v>
      </c>
      <c r="W114" s="981">
        <f t="shared" si="1"/>
        <v>27633506.000000007</v>
      </c>
      <c r="X114" s="129"/>
      <c r="Y114" s="446"/>
    </row>
    <row r="115" spans="1:25" ht="13.5" thickTop="1">
      <c r="A115" s="129"/>
      <c r="B115" s="129"/>
      <c r="C115" s="129"/>
      <c r="D115" s="129"/>
      <c r="E115" s="129"/>
      <c r="F115" s="129"/>
      <c r="G115" s="129"/>
      <c r="H115" s="129"/>
      <c r="I115" s="129"/>
      <c r="J115" s="129"/>
      <c r="K115" s="129"/>
      <c r="L115" s="129"/>
      <c r="M115" s="129"/>
      <c r="N115" s="129"/>
      <c r="O115" s="129"/>
      <c r="P115" s="129"/>
      <c r="Q115" s="130"/>
      <c r="R115" s="130"/>
      <c r="S115" s="131"/>
      <c r="T115" s="131"/>
      <c r="U115" s="130"/>
      <c r="V115" s="130"/>
      <c r="W115" s="130"/>
      <c r="X115" s="129"/>
      <c r="Y115" s="446"/>
    </row>
    <row r="116" spans="1:25" ht="26.25" customHeight="1">
      <c r="A116" s="326"/>
      <c r="B116" s="326"/>
      <c r="C116" s="326"/>
      <c r="D116" s="1306" t="s">
        <v>491</v>
      </c>
      <c r="E116" s="1307"/>
      <c r="F116" s="1307"/>
      <c r="G116" s="1307"/>
      <c r="H116" s="1307"/>
      <c r="I116" s="1308"/>
      <c r="J116" s="1626" t="s">
        <v>475</v>
      </c>
      <c r="K116" s="1627"/>
      <c r="L116" s="1628" t="s">
        <v>476</v>
      </c>
      <c r="M116" s="1629"/>
      <c r="N116" s="334" t="s">
        <v>477</v>
      </c>
      <c r="Q116" s="447"/>
      <c r="R116" s="448"/>
      <c r="S116" s="399" t="s">
        <v>145</v>
      </c>
      <c r="T116" s="399"/>
      <c r="U116" s="870">
        <f>+'[2]DGETI OTROS SERVICIOS'!D12</f>
        <v>20702968.84</v>
      </c>
      <c r="V116" s="870">
        <f>+'[2]DGETI OTROS SERVICIOS'!E12</f>
        <v>3812316.87</v>
      </c>
      <c r="W116" s="870">
        <f>+'[2]DGETI OTROS SERVICIOS'!F12</f>
        <v>24515285.71</v>
      </c>
      <c r="Y116" s="446"/>
    </row>
    <row r="117" spans="1:25" ht="12.75">
      <c r="A117" s="326"/>
      <c r="B117" s="326"/>
      <c r="C117" s="326"/>
      <c r="D117" s="667"/>
      <c r="E117" s="330"/>
      <c r="F117" s="330"/>
      <c r="G117" s="330"/>
      <c r="H117" s="330"/>
      <c r="I117" s="331"/>
      <c r="J117" s="668"/>
      <c r="K117" s="565"/>
      <c r="L117" s="666"/>
      <c r="M117" s="386"/>
      <c r="N117" s="334"/>
      <c r="Q117" s="447"/>
      <c r="R117" s="448"/>
      <c r="S117" s="399" t="s">
        <v>585</v>
      </c>
      <c r="T117" s="399"/>
      <c r="U117" s="870">
        <f>+U114+U116</f>
        <v>44036452.31826086</v>
      </c>
      <c r="V117" s="870">
        <f>+V114+V116</f>
        <v>8112339.391739131</v>
      </c>
      <c r="W117" s="870">
        <f>+W114+W116</f>
        <v>52148791.71000001</v>
      </c>
      <c r="Y117" s="446"/>
    </row>
    <row r="118" spans="2:25" ht="26.25" customHeight="1">
      <c r="B118" s="449"/>
      <c r="C118" s="449"/>
      <c r="D118" s="341" t="s">
        <v>478</v>
      </c>
      <c r="E118" s="1301" t="s">
        <v>479</v>
      </c>
      <c r="F118" s="1302"/>
      <c r="G118" s="1302"/>
      <c r="H118" s="1303"/>
      <c r="I118" s="338" t="s">
        <v>472</v>
      </c>
      <c r="J118" s="669" t="s">
        <v>480</v>
      </c>
      <c r="K118" s="431"/>
      <c r="L118" s="670" t="s">
        <v>480</v>
      </c>
      <c r="M118" s="340">
        <v>500000</v>
      </c>
      <c r="N118" s="333" t="s">
        <v>481</v>
      </c>
      <c r="O118" s="450"/>
      <c r="Q118" s="241"/>
      <c r="R118" s="241"/>
      <c r="U118" s="241"/>
      <c r="V118" s="241"/>
      <c r="W118" s="241"/>
      <c r="Y118" s="446"/>
    </row>
    <row r="119" spans="1:25" ht="27" customHeight="1">
      <c r="A119" s="449"/>
      <c r="B119" s="449"/>
      <c r="C119" s="449"/>
      <c r="D119" s="341" t="s">
        <v>482</v>
      </c>
      <c r="E119" s="1296" t="s">
        <v>483</v>
      </c>
      <c r="F119" s="1297"/>
      <c r="G119" s="1297"/>
      <c r="H119" s="1298"/>
      <c r="I119" s="342" t="s">
        <v>473</v>
      </c>
      <c r="J119" s="671" t="s">
        <v>484</v>
      </c>
      <c r="K119" s="672"/>
      <c r="L119" s="673" t="s">
        <v>480</v>
      </c>
      <c r="M119" s="340">
        <v>100000</v>
      </c>
      <c r="N119" s="344" t="s">
        <v>481</v>
      </c>
      <c r="Q119" s="241"/>
      <c r="R119" s="241"/>
      <c r="U119" s="241"/>
      <c r="V119" s="241"/>
      <c r="W119" s="241"/>
      <c r="Y119" s="446"/>
    </row>
    <row r="120" spans="1:25" ht="28.5" customHeight="1">
      <c r="A120" s="449"/>
      <c r="B120" s="449"/>
      <c r="C120" s="449"/>
      <c r="D120" s="341" t="s">
        <v>493</v>
      </c>
      <c r="E120" s="1301" t="s">
        <v>494</v>
      </c>
      <c r="F120" s="1302"/>
      <c r="G120" s="1302"/>
      <c r="H120" s="1303"/>
      <c r="I120" s="341" t="s">
        <v>493</v>
      </c>
      <c r="J120" s="339" t="s">
        <v>495</v>
      </c>
      <c r="K120" s="431"/>
      <c r="L120" s="670" t="s">
        <v>495</v>
      </c>
      <c r="M120" s="340">
        <v>500001</v>
      </c>
      <c r="N120" s="333" t="s">
        <v>481</v>
      </c>
      <c r="Q120" s="241"/>
      <c r="R120" s="241"/>
      <c r="U120" s="241"/>
      <c r="V120" s="241"/>
      <c r="W120" s="241"/>
      <c r="Y120" s="451"/>
    </row>
    <row r="121" spans="4:25" ht="12.75">
      <c r="D121" s="239"/>
      <c r="Q121" s="241"/>
      <c r="R121" s="241"/>
      <c r="U121" s="241"/>
      <c r="V121" s="241"/>
      <c r="W121" s="241"/>
      <c r="Y121" s="451"/>
    </row>
    <row r="122" spans="1:25" ht="12.75">
      <c r="A122" s="1410" t="s">
        <v>492</v>
      </c>
      <c r="B122" s="1411"/>
      <c r="C122" s="1411"/>
      <c r="D122" s="1411"/>
      <c r="E122" s="1411"/>
      <c r="F122" s="1412"/>
      <c r="Q122" s="241"/>
      <c r="R122" s="241"/>
      <c r="U122" s="241"/>
      <c r="V122" s="241"/>
      <c r="W122" s="241"/>
      <c r="Y122" s="451"/>
    </row>
    <row r="123" spans="1:25" ht="12.75">
      <c r="A123" s="453"/>
      <c r="B123" s="145"/>
      <c r="C123" s="145"/>
      <c r="D123" s="145"/>
      <c r="E123" s="129"/>
      <c r="F123" s="146"/>
      <c r="Q123" s="241"/>
      <c r="R123" s="241"/>
      <c r="U123" s="241"/>
      <c r="V123" s="241"/>
      <c r="W123" s="241"/>
      <c r="Y123" s="452"/>
    </row>
    <row r="124" spans="1:23" ht="12.75">
      <c r="A124" s="534"/>
      <c r="B124" s="129"/>
      <c r="C124" s="129"/>
      <c r="D124" s="129"/>
      <c r="E124" s="129"/>
      <c r="F124" s="146"/>
      <c r="Q124" s="241"/>
      <c r="R124" s="241"/>
      <c r="U124" s="241"/>
      <c r="V124" s="241"/>
      <c r="W124" s="241"/>
    </row>
    <row r="125" spans="1:23" ht="12.75">
      <c r="A125" s="534"/>
      <c r="B125" s="129"/>
      <c r="C125" s="129"/>
      <c r="D125" s="129"/>
      <c r="E125" s="129"/>
      <c r="F125" s="146"/>
      <c r="Q125" s="241"/>
      <c r="R125" s="241"/>
      <c r="U125" s="241"/>
      <c r="V125" s="241"/>
      <c r="W125" s="241"/>
    </row>
    <row r="126" spans="1:23" ht="12.75">
      <c r="A126" s="1404" t="s">
        <v>302</v>
      </c>
      <c r="B126" s="1405"/>
      <c r="C126" s="1405"/>
      <c r="D126" s="1405"/>
      <c r="E126" s="1405"/>
      <c r="F126" s="1406"/>
      <c r="Q126" s="241"/>
      <c r="R126" s="241"/>
      <c r="U126" s="241"/>
      <c r="V126" s="241"/>
      <c r="W126" s="241"/>
    </row>
    <row r="127" spans="17:23" ht="12.75">
      <c r="Q127" s="454"/>
      <c r="R127" s="454"/>
      <c r="S127" s="455"/>
      <c r="T127" s="455"/>
      <c r="U127" s="454"/>
      <c r="V127" s="454"/>
      <c r="W127" s="454"/>
    </row>
    <row r="128" spans="17:23" ht="12.75">
      <c r="Q128" s="454"/>
      <c r="R128" s="454"/>
      <c r="S128" s="455"/>
      <c r="T128" s="455"/>
      <c r="U128" s="454"/>
      <c r="V128" s="454"/>
      <c r="W128" s="454"/>
    </row>
    <row r="129" spans="1:23" ht="12.75">
      <c r="A129" s="674"/>
      <c r="Q129" s="454"/>
      <c r="R129" s="454"/>
      <c r="S129" s="455"/>
      <c r="T129" s="455"/>
      <c r="U129" s="454"/>
      <c r="V129" s="454"/>
      <c r="W129" s="454"/>
    </row>
    <row r="130" spans="1:23" ht="12.75">
      <c r="A130" s="674"/>
      <c r="Q130" s="454"/>
      <c r="R130" s="454"/>
      <c r="S130" s="455"/>
      <c r="T130" s="455"/>
      <c r="U130" s="454"/>
      <c r="V130" s="454"/>
      <c r="W130" s="454"/>
    </row>
    <row r="131" spans="1:23" ht="12.75">
      <c r="A131" s="674"/>
      <c r="Q131" s="454"/>
      <c r="R131" s="454"/>
      <c r="S131" s="455"/>
      <c r="T131" s="455"/>
      <c r="U131" s="454"/>
      <c r="V131" s="454"/>
      <c r="W131" s="454"/>
    </row>
    <row r="132" ht="12.75">
      <c r="A132" s="674"/>
    </row>
    <row r="133" ht="12.75">
      <c r="A133" s="674"/>
    </row>
    <row r="134" ht="12.75">
      <c r="A134" s="674"/>
    </row>
    <row r="135" ht="12.75">
      <c r="A135" s="674"/>
    </row>
    <row r="136" ht="12.75">
      <c r="A136" s="674"/>
    </row>
    <row r="137" ht="12.75">
      <c r="A137" s="674"/>
    </row>
    <row r="138" ht="12.75">
      <c r="A138" s="674"/>
    </row>
    <row r="139" ht="12.75">
      <c r="A139" s="674"/>
    </row>
    <row r="140" ht="12.75">
      <c r="A140" s="674"/>
    </row>
    <row r="141" ht="12.75">
      <c r="A141" s="674"/>
    </row>
    <row r="142" ht="12.75">
      <c r="A142" s="674"/>
    </row>
    <row r="143" ht="12.75">
      <c r="A143" s="674"/>
    </row>
    <row r="144" ht="12.75">
      <c r="A144" s="674"/>
    </row>
    <row r="145" ht="12.75">
      <c r="A145" s="674"/>
    </row>
    <row r="146" ht="12.75">
      <c r="A146" s="674"/>
    </row>
    <row r="147" ht="12.75">
      <c r="A147" s="674"/>
    </row>
    <row r="148" ht="12.75">
      <c r="A148" s="674"/>
    </row>
    <row r="149" ht="12.75">
      <c r="A149" s="674"/>
    </row>
    <row r="150" ht="12.75">
      <c r="A150" s="674"/>
    </row>
    <row r="151" ht="12.75">
      <c r="A151" s="674"/>
    </row>
    <row r="152" ht="12.75">
      <c r="A152" s="674"/>
    </row>
    <row r="153" ht="12.75">
      <c r="A153" s="674"/>
    </row>
    <row r="154" ht="12.75">
      <c r="A154" s="674"/>
    </row>
    <row r="155" ht="12.75">
      <c r="A155" s="674"/>
    </row>
    <row r="156" ht="12.75">
      <c r="A156" s="674"/>
    </row>
    <row r="157" ht="12.75">
      <c r="A157" s="674"/>
    </row>
    <row r="158" ht="12.75">
      <c r="A158" s="674"/>
    </row>
    <row r="159" ht="12.75">
      <c r="A159" s="674"/>
    </row>
    <row r="160" ht="12.75">
      <c r="A160" s="674"/>
    </row>
    <row r="161" ht="12.75">
      <c r="A161" s="674"/>
    </row>
    <row r="162" ht="12.75">
      <c r="A162" s="674"/>
    </row>
    <row r="163" ht="12.75">
      <c r="A163" s="674"/>
    </row>
    <row r="164" ht="12.75">
      <c r="A164" s="674"/>
    </row>
    <row r="165" ht="12.75">
      <c r="A165" s="674"/>
    </row>
    <row r="166" ht="12.75">
      <c r="A166" s="674"/>
    </row>
    <row r="167" ht="12.75">
      <c r="A167" s="674"/>
    </row>
    <row r="168" ht="12.75">
      <c r="A168" s="674"/>
    </row>
    <row r="169" ht="12.75">
      <c r="A169" s="674"/>
    </row>
    <row r="170" ht="12.75">
      <c r="A170" s="674"/>
    </row>
    <row r="171" ht="12.75">
      <c r="A171" s="674"/>
    </row>
    <row r="172" ht="12.75">
      <c r="A172" s="674"/>
    </row>
    <row r="173" ht="12.75">
      <c r="A173" s="674"/>
    </row>
    <row r="174" ht="12.75">
      <c r="A174" s="399"/>
    </row>
    <row r="175" ht="12.75">
      <c r="A175" s="399"/>
    </row>
    <row r="176" ht="12.75">
      <c r="A176" s="399"/>
    </row>
    <row r="177" ht="12.75">
      <c r="A177" s="374"/>
    </row>
    <row r="178" ht="12.75">
      <c r="A178" s="374"/>
    </row>
    <row r="179" ht="12.75">
      <c r="A179" s="374"/>
    </row>
    <row r="180" ht="12.75">
      <c r="A180" s="374"/>
    </row>
    <row r="181" ht="12.75">
      <c r="A181" s="374"/>
    </row>
    <row r="182" ht="12.75">
      <c r="A182" s="374"/>
    </row>
    <row r="183" ht="12.75">
      <c r="A183" s="374"/>
    </row>
    <row r="184" ht="12.75">
      <c r="A184" s="374"/>
    </row>
    <row r="185" ht="12.75">
      <c r="A185" s="374"/>
    </row>
    <row r="186" ht="12.75">
      <c r="A186" s="374"/>
    </row>
    <row r="187" ht="12.75">
      <c r="A187" s="374"/>
    </row>
    <row r="188" ht="12.75">
      <c r="A188" s="374"/>
    </row>
    <row r="189" ht="12.75">
      <c r="A189" s="374"/>
    </row>
    <row r="190" ht="12.75">
      <c r="A190" s="374"/>
    </row>
    <row r="191" ht="12.75">
      <c r="A191" s="374"/>
    </row>
    <row r="192" ht="12.75">
      <c r="A192" s="374"/>
    </row>
    <row r="193" ht="12.75">
      <c r="A193" s="374"/>
    </row>
    <row r="194" ht="12.75">
      <c r="A194" s="374"/>
    </row>
    <row r="195" ht="12.75">
      <c r="A195" s="374"/>
    </row>
    <row r="196" ht="12.75">
      <c r="A196" s="374"/>
    </row>
    <row r="197" ht="12.75">
      <c r="A197" s="374"/>
    </row>
    <row r="198" ht="12.75">
      <c r="A198" s="374"/>
    </row>
    <row r="199" ht="12.75">
      <c r="A199" s="374"/>
    </row>
    <row r="200" ht="12.75">
      <c r="A200" s="374"/>
    </row>
    <row r="201" ht="12.75">
      <c r="A201" s="374"/>
    </row>
    <row r="202" ht="12.75">
      <c r="A202" s="374"/>
    </row>
    <row r="203" ht="12.75">
      <c r="A203" s="374"/>
    </row>
    <row r="204" ht="12.75">
      <c r="A204" s="374"/>
    </row>
    <row r="205" ht="12.75">
      <c r="A205" s="374"/>
    </row>
    <row r="206" ht="12.75">
      <c r="A206" s="374"/>
    </row>
    <row r="207" ht="12.75">
      <c r="A207" s="374"/>
    </row>
    <row r="208" ht="12.75">
      <c r="A208" s="374"/>
    </row>
    <row r="209" ht="12.75">
      <c r="A209" s="374"/>
    </row>
    <row r="210" ht="12.75">
      <c r="A210" s="374"/>
    </row>
    <row r="211" ht="12.75">
      <c r="A211" s="374"/>
    </row>
    <row r="212" ht="12.75">
      <c r="A212" s="374"/>
    </row>
    <row r="213" ht="12.75">
      <c r="A213" s="374"/>
    </row>
    <row r="214" ht="12.75">
      <c r="A214" s="374"/>
    </row>
    <row r="215" ht="12.75">
      <c r="A215" s="374"/>
    </row>
    <row r="216" ht="12.75">
      <c r="A216" s="374"/>
    </row>
    <row r="217" ht="12.75">
      <c r="A217" s="374"/>
    </row>
    <row r="218" ht="12.75">
      <c r="A218" s="374"/>
    </row>
    <row r="219" ht="12.75">
      <c r="A219" s="374"/>
    </row>
    <row r="220" ht="12.75">
      <c r="A220" s="374"/>
    </row>
    <row r="221" ht="12.75">
      <c r="A221" s="374"/>
    </row>
    <row r="222" ht="12.75">
      <c r="A222" s="374"/>
    </row>
    <row r="223" ht="12.75">
      <c r="A223" s="374"/>
    </row>
    <row r="224" ht="12.75">
      <c r="A224" s="374"/>
    </row>
    <row r="225" ht="12.75">
      <c r="A225" s="374"/>
    </row>
    <row r="226" ht="12.75">
      <c r="A226" s="374"/>
    </row>
    <row r="227" ht="12.75">
      <c r="A227" s="374"/>
    </row>
    <row r="228" ht="12.75">
      <c r="A228" s="374"/>
    </row>
    <row r="229" ht="12.75">
      <c r="A229" s="374"/>
    </row>
    <row r="230" ht="12.75">
      <c r="A230" s="374"/>
    </row>
  </sheetData>
  <mergeCells count="910">
    <mergeCell ref="A122:F122"/>
    <mergeCell ref="A126:F126"/>
    <mergeCell ref="D116:I116"/>
    <mergeCell ref="J116:K116"/>
    <mergeCell ref="L116:M116"/>
    <mergeCell ref="E118:H118"/>
    <mergeCell ref="E119:H119"/>
    <mergeCell ref="E120:H120"/>
    <mergeCell ref="W109:W110"/>
    <mergeCell ref="X109:X110"/>
    <mergeCell ref="Y109:Y110"/>
    <mergeCell ref="A111:A112"/>
    <mergeCell ref="B111:B112"/>
    <mergeCell ref="C111:C112"/>
    <mergeCell ref="D111:D112"/>
    <mergeCell ref="O111:O112"/>
    <mergeCell ref="P111:P112"/>
    <mergeCell ref="Q111:Q112"/>
    <mergeCell ref="W105:W106"/>
    <mergeCell ref="X105:X106"/>
    <mergeCell ref="Y105:Y106"/>
    <mergeCell ref="A109:A110"/>
    <mergeCell ref="B109:B110"/>
    <mergeCell ref="C109:C110"/>
    <mergeCell ref="D109:D110"/>
    <mergeCell ref="E109:N112"/>
    <mergeCell ref="O109:O110"/>
    <mergeCell ref="P109:P110"/>
    <mergeCell ref="W103:W104"/>
    <mergeCell ref="X103:X104"/>
    <mergeCell ref="Y103:Y104"/>
    <mergeCell ref="A105:A106"/>
    <mergeCell ref="B105:B106"/>
    <mergeCell ref="C105:C106"/>
    <mergeCell ref="D105:D106"/>
    <mergeCell ref="L105:L106"/>
    <mergeCell ref="M105:M106"/>
    <mergeCell ref="N105:N106"/>
    <mergeCell ref="W101:W102"/>
    <mergeCell ref="X101:X102"/>
    <mergeCell ref="Y101:Y102"/>
    <mergeCell ref="A103:A104"/>
    <mergeCell ref="B103:B104"/>
    <mergeCell ref="C103:C104"/>
    <mergeCell ref="D103:D104"/>
    <mergeCell ref="L103:L104"/>
    <mergeCell ref="M103:M104"/>
    <mergeCell ref="N103:N104"/>
    <mergeCell ref="L101:L102"/>
    <mergeCell ref="M101:M102"/>
    <mergeCell ref="N101:N102"/>
    <mergeCell ref="O101:O102"/>
    <mergeCell ref="P101:P102"/>
    <mergeCell ref="Q101:Q102"/>
    <mergeCell ref="M99:M100"/>
    <mergeCell ref="N99:N100"/>
    <mergeCell ref="W99:W100"/>
    <mergeCell ref="X99:X100"/>
    <mergeCell ref="Y99:Y100"/>
    <mergeCell ref="A101:A102"/>
    <mergeCell ref="B101:B102"/>
    <mergeCell ref="C101:C102"/>
    <mergeCell ref="D101:D102"/>
    <mergeCell ref="E101:K106"/>
    <mergeCell ref="M97:M98"/>
    <mergeCell ref="N97:N98"/>
    <mergeCell ref="W97:W98"/>
    <mergeCell ref="X97:X98"/>
    <mergeCell ref="Y97:Y98"/>
    <mergeCell ref="A99:A100"/>
    <mergeCell ref="B99:B100"/>
    <mergeCell ref="C99:C100"/>
    <mergeCell ref="D99:D100"/>
    <mergeCell ref="L99:L100"/>
    <mergeCell ref="M95:M96"/>
    <mergeCell ref="N95:N96"/>
    <mergeCell ref="W95:W96"/>
    <mergeCell ref="X95:X96"/>
    <mergeCell ref="Y95:Y96"/>
    <mergeCell ref="A97:A98"/>
    <mergeCell ref="B97:B98"/>
    <mergeCell ref="C97:C98"/>
    <mergeCell ref="D97:D98"/>
    <mergeCell ref="L97:L98"/>
    <mergeCell ref="M93:M94"/>
    <mergeCell ref="N93:N94"/>
    <mergeCell ref="W93:W94"/>
    <mergeCell ref="X93:X94"/>
    <mergeCell ref="Y93:Y94"/>
    <mergeCell ref="A95:A96"/>
    <mergeCell ref="B95:B96"/>
    <mergeCell ref="C95:C96"/>
    <mergeCell ref="D95:D96"/>
    <mergeCell ref="L95:L96"/>
    <mergeCell ref="M91:M92"/>
    <mergeCell ref="N91:N92"/>
    <mergeCell ref="W91:W92"/>
    <mergeCell ref="X91:X92"/>
    <mergeCell ref="Y91:Y92"/>
    <mergeCell ref="A93:A94"/>
    <mergeCell ref="B93:B94"/>
    <mergeCell ref="C93:C94"/>
    <mergeCell ref="D93:D94"/>
    <mergeCell ref="L93:L94"/>
    <mergeCell ref="M89:M90"/>
    <mergeCell ref="N89:N90"/>
    <mergeCell ref="W89:W90"/>
    <mergeCell ref="X89:X90"/>
    <mergeCell ref="Y89:Y90"/>
    <mergeCell ref="A91:A92"/>
    <mergeCell ref="B91:B92"/>
    <mergeCell ref="C91:C92"/>
    <mergeCell ref="D91:D92"/>
    <mergeCell ref="L91:L92"/>
    <mergeCell ref="M87:M88"/>
    <mergeCell ref="N87:N88"/>
    <mergeCell ref="W87:W88"/>
    <mergeCell ref="X87:X88"/>
    <mergeCell ref="Y87:Y88"/>
    <mergeCell ref="A89:A90"/>
    <mergeCell ref="B89:B90"/>
    <mergeCell ref="C89:C90"/>
    <mergeCell ref="D89:D90"/>
    <mergeCell ref="L89:L90"/>
    <mergeCell ref="M85:M86"/>
    <mergeCell ref="N85:N86"/>
    <mergeCell ref="W85:W86"/>
    <mergeCell ref="X85:X86"/>
    <mergeCell ref="Y85:Y86"/>
    <mergeCell ref="A87:A88"/>
    <mergeCell ref="B87:B88"/>
    <mergeCell ref="C87:C88"/>
    <mergeCell ref="D87:D88"/>
    <mergeCell ref="L87:L88"/>
    <mergeCell ref="M83:M84"/>
    <mergeCell ref="N83:N84"/>
    <mergeCell ref="W83:W84"/>
    <mergeCell ref="X83:X84"/>
    <mergeCell ref="Y83:Y84"/>
    <mergeCell ref="A85:A86"/>
    <mergeCell ref="B85:B86"/>
    <mergeCell ref="C85:C86"/>
    <mergeCell ref="D85:D86"/>
    <mergeCell ref="L85:L86"/>
    <mergeCell ref="N81:N82"/>
    <mergeCell ref="O81:O82"/>
    <mergeCell ref="W81:W82"/>
    <mergeCell ref="X81:X82"/>
    <mergeCell ref="Y81:Y82"/>
    <mergeCell ref="A83:A84"/>
    <mergeCell ref="B83:B84"/>
    <mergeCell ref="C83:C84"/>
    <mergeCell ref="D83:D84"/>
    <mergeCell ref="L83:L84"/>
    <mergeCell ref="N79:N80"/>
    <mergeCell ref="O79:O80"/>
    <mergeCell ref="X79:X80"/>
    <mergeCell ref="Y79:Y80"/>
    <mergeCell ref="A81:A82"/>
    <mergeCell ref="B81:B82"/>
    <mergeCell ref="C81:C82"/>
    <mergeCell ref="D81:D82"/>
    <mergeCell ref="L81:L82"/>
    <mergeCell ref="M81:M82"/>
    <mergeCell ref="N77:N78"/>
    <mergeCell ref="O77:O78"/>
    <mergeCell ref="X77:X78"/>
    <mergeCell ref="Y77:Y78"/>
    <mergeCell ref="A79:A80"/>
    <mergeCell ref="B79:B80"/>
    <mergeCell ref="C79:C80"/>
    <mergeCell ref="D79:D80"/>
    <mergeCell ref="L79:L80"/>
    <mergeCell ref="M79:M80"/>
    <mergeCell ref="N75:N76"/>
    <mergeCell ref="O75:O76"/>
    <mergeCell ref="X75:X76"/>
    <mergeCell ref="Y75:Y76"/>
    <mergeCell ref="A77:A78"/>
    <mergeCell ref="B77:B78"/>
    <mergeCell ref="C77:C78"/>
    <mergeCell ref="D77:D78"/>
    <mergeCell ref="L77:L78"/>
    <mergeCell ref="M77:M78"/>
    <mergeCell ref="N73:N74"/>
    <mergeCell ref="O73:O74"/>
    <mergeCell ref="X73:X74"/>
    <mergeCell ref="Y73:Y74"/>
    <mergeCell ref="A75:A76"/>
    <mergeCell ref="B75:B76"/>
    <mergeCell ref="C75:C76"/>
    <mergeCell ref="D75:D76"/>
    <mergeCell ref="L75:L76"/>
    <mergeCell ref="M75:M76"/>
    <mergeCell ref="N71:N72"/>
    <mergeCell ref="O71:O72"/>
    <mergeCell ref="X71:X72"/>
    <mergeCell ref="Y71:Y72"/>
    <mergeCell ref="A73:A74"/>
    <mergeCell ref="B73:B74"/>
    <mergeCell ref="C73:C74"/>
    <mergeCell ref="D73:D74"/>
    <mergeCell ref="L73:L74"/>
    <mergeCell ref="M73:M74"/>
    <mergeCell ref="Q69:Q70"/>
    <mergeCell ref="R69:R70"/>
    <mergeCell ref="X69:X70"/>
    <mergeCell ref="Y69:Y70"/>
    <mergeCell ref="A71:A72"/>
    <mergeCell ref="B71:B72"/>
    <mergeCell ref="C71:C72"/>
    <mergeCell ref="D71:D72"/>
    <mergeCell ref="L71:L72"/>
    <mergeCell ref="M71:M72"/>
    <mergeCell ref="Y67:Y68"/>
    <mergeCell ref="A69:A70"/>
    <mergeCell ref="B69:B70"/>
    <mergeCell ref="C69:C70"/>
    <mergeCell ref="D69:D70"/>
    <mergeCell ref="E69:K100"/>
    <mergeCell ref="L69:L70"/>
    <mergeCell ref="M69:M70"/>
    <mergeCell ref="N69:N70"/>
    <mergeCell ref="O69:O70"/>
    <mergeCell ref="Y65:Y66"/>
    <mergeCell ref="A67:A68"/>
    <mergeCell ref="B67:B68"/>
    <mergeCell ref="C67:C68"/>
    <mergeCell ref="D67:D68"/>
    <mergeCell ref="L67:L68"/>
    <mergeCell ref="M67:M68"/>
    <mergeCell ref="N67:N68"/>
    <mergeCell ref="O67:O68"/>
    <mergeCell ref="X67:X68"/>
    <mergeCell ref="Y63:Y64"/>
    <mergeCell ref="A65:A66"/>
    <mergeCell ref="B65:B66"/>
    <mergeCell ref="C65:C66"/>
    <mergeCell ref="D65:D66"/>
    <mergeCell ref="L65:L66"/>
    <mergeCell ref="M65:M66"/>
    <mergeCell ref="N65:N66"/>
    <mergeCell ref="O65:O66"/>
    <mergeCell ref="X65:X66"/>
    <mergeCell ref="Y61:Y62"/>
    <mergeCell ref="A63:A64"/>
    <mergeCell ref="B63:B64"/>
    <mergeCell ref="C63:C64"/>
    <mergeCell ref="D63:D64"/>
    <mergeCell ref="L63:L64"/>
    <mergeCell ref="M63:M64"/>
    <mergeCell ref="N63:N64"/>
    <mergeCell ref="O63:O64"/>
    <mergeCell ref="X63:X64"/>
    <mergeCell ref="Y59:Y60"/>
    <mergeCell ref="A61:A62"/>
    <mergeCell ref="B61:B62"/>
    <mergeCell ref="C61:C62"/>
    <mergeCell ref="D61:D62"/>
    <mergeCell ref="L61:L62"/>
    <mergeCell ref="M61:M62"/>
    <mergeCell ref="N61:N62"/>
    <mergeCell ref="O61:O62"/>
    <mergeCell ref="X61:X62"/>
    <mergeCell ref="Y57:Y58"/>
    <mergeCell ref="A59:A60"/>
    <mergeCell ref="B59:B60"/>
    <mergeCell ref="C59:C60"/>
    <mergeCell ref="D59:D60"/>
    <mergeCell ref="L59:L60"/>
    <mergeCell ref="M59:M60"/>
    <mergeCell ref="N59:N60"/>
    <mergeCell ref="O59:O60"/>
    <mergeCell ref="X59:X60"/>
    <mergeCell ref="Y55:Y56"/>
    <mergeCell ref="A57:A58"/>
    <mergeCell ref="B57:B58"/>
    <mergeCell ref="C57:C58"/>
    <mergeCell ref="D57:D58"/>
    <mergeCell ref="L57:L58"/>
    <mergeCell ref="M57:M58"/>
    <mergeCell ref="N57:N58"/>
    <mergeCell ref="O57:O58"/>
    <mergeCell ref="X57:X58"/>
    <mergeCell ref="Y53:Y54"/>
    <mergeCell ref="A55:A56"/>
    <mergeCell ref="B55:B56"/>
    <mergeCell ref="C55:C56"/>
    <mergeCell ref="D55:D56"/>
    <mergeCell ref="L55:L56"/>
    <mergeCell ref="M55:M56"/>
    <mergeCell ref="N55:N56"/>
    <mergeCell ref="O55:O56"/>
    <mergeCell ref="X55:X56"/>
    <mergeCell ref="Y51:Y52"/>
    <mergeCell ref="A53:A54"/>
    <mergeCell ref="B53:B54"/>
    <mergeCell ref="C53:C54"/>
    <mergeCell ref="D53:D54"/>
    <mergeCell ref="L53:L54"/>
    <mergeCell ref="M53:M54"/>
    <mergeCell ref="N53:N54"/>
    <mergeCell ref="O53:O54"/>
    <mergeCell ref="X53:X54"/>
    <mergeCell ref="N47:N48"/>
    <mergeCell ref="C51:C52"/>
    <mergeCell ref="D51:D52"/>
    <mergeCell ref="L51:L52"/>
    <mergeCell ref="M51:M52"/>
    <mergeCell ref="X51:X52"/>
    <mergeCell ref="N45:N46"/>
    <mergeCell ref="W45:W46"/>
    <mergeCell ref="X45:X46"/>
    <mergeCell ref="Y45:Y46"/>
    <mergeCell ref="A47:A48"/>
    <mergeCell ref="B47:B48"/>
    <mergeCell ref="C47:C48"/>
    <mergeCell ref="D47:D48"/>
    <mergeCell ref="L47:L48"/>
    <mergeCell ref="M47:M48"/>
    <mergeCell ref="N43:N44"/>
    <mergeCell ref="W43:W44"/>
    <mergeCell ref="X43:X44"/>
    <mergeCell ref="Y43:Y44"/>
    <mergeCell ref="A45:A46"/>
    <mergeCell ref="B45:B46"/>
    <mergeCell ref="C45:C46"/>
    <mergeCell ref="D45:D46"/>
    <mergeCell ref="L45:L46"/>
    <mergeCell ref="M45:M46"/>
    <mergeCell ref="N41:N42"/>
    <mergeCell ref="W41:W42"/>
    <mergeCell ref="X41:X42"/>
    <mergeCell ref="Y41:Y42"/>
    <mergeCell ref="A43:A44"/>
    <mergeCell ref="B43:B44"/>
    <mergeCell ref="C43:C44"/>
    <mergeCell ref="D43:D44"/>
    <mergeCell ref="L43:L44"/>
    <mergeCell ref="M43:M44"/>
    <mergeCell ref="N39:N40"/>
    <mergeCell ref="W39:W40"/>
    <mergeCell ref="X39:X40"/>
    <mergeCell ref="Y39:Y40"/>
    <mergeCell ref="A41:A42"/>
    <mergeCell ref="B41:B42"/>
    <mergeCell ref="C41:C42"/>
    <mergeCell ref="D41:D42"/>
    <mergeCell ref="L41:L42"/>
    <mergeCell ref="M41:M42"/>
    <mergeCell ref="M37:M38"/>
    <mergeCell ref="W37:W38"/>
    <mergeCell ref="X37:X38"/>
    <mergeCell ref="Y37:Y38"/>
    <mergeCell ref="A39:A40"/>
    <mergeCell ref="B39:B40"/>
    <mergeCell ref="C39:C40"/>
    <mergeCell ref="D39:D40"/>
    <mergeCell ref="L39:L40"/>
    <mergeCell ref="M39:M40"/>
    <mergeCell ref="N35:N36"/>
    <mergeCell ref="W35:W36"/>
    <mergeCell ref="X35:X36"/>
    <mergeCell ref="Y35:Y36"/>
    <mergeCell ref="A37:A38"/>
    <mergeCell ref="B37:B38"/>
    <mergeCell ref="C37:C38"/>
    <mergeCell ref="D37:D38"/>
    <mergeCell ref="E37:K68"/>
    <mergeCell ref="L37:L38"/>
    <mergeCell ref="N33:N34"/>
    <mergeCell ref="W33:W34"/>
    <mergeCell ref="X33:X34"/>
    <mergeCell ref="Y33:Y34"/>
    <mergeCell ref="A35:A36"/>
    <mergeCell ref="B35:B36"/>
    <mergeCell ref="C35:C36"/>
    <mergeCell ref="D35:D36"/>
    <mergeCell ref="L35:L36"/>
    <mergeCell ref="M35:M36"/>
    <mergeCell ref="N31:N32"/>
    <mergeCell ref="W31:W32"/>
    <mergeCell ref="X31:X32"/>
    <mergeCell ref="Y31:Y32"/>
    <mergeCell ref="A33:A34"/>
    <mergeCell ref="B33:B34"/>
    <mergeCell ref="C33:C34"/>
    <mergeCell ref="D33:D34"/>
    <mergeCell ref="L33:L34"/>
    <mergeCell ref="M33:M34"/>
    <mergeCell ref="N29:N30"/>
    <mergeCell ref="W29:W30"/>
    <mergeCell ref="X29:X30"/>
    <mergeCell ref="Y29:Y30"/>
    <mergeCell ref="A31:A32"/>
    <mergeCell ref="B31:B32"/>
    <mergeCell ref="C31:C32"/>
    <mergeCell ref="D31:D32"/>
    <mergeCell ref="L31:L32"/>
    <mergeCell ref="M31:M32"/>
    <mergeCell ref="A29:A30"/>
    <mergeCell ref="B29:B30"/>
    <mergeCell ref="C29:C30"/>
    <mergeCell ref="D29:D30"/>
    <mergeCell ref="L29:L30"/>
    <mergeCell ref="M29:M30"/>
    <mergeCell ref="N27:N28"/>
    <mergeCell ref="O27:O28"/>
    <mergeCell ref="P27:P28"/>
    <mergeCell ref="W27:W28"/>
    <mergeCell ref="X27:X28"/>
    <mergeCell ref="Y27:Y28"/>
    <mergeCell ref="V25:V26"/>
    <mergeCell ref="W25:W26"/>
    <mergeCell ref="X25:X26"/>
    <mergeCell ref="Y25:Y26"/>
    <mergeCell ref="A27:A28"/>
    <mergeCell ref="B27:B28"/>
    <mergeCell ref="C27:C28"/>
    <mergeCell ref="D27:D28"/>
    <mergeCell ref="L27:L28"/>
    <mergeCell ref="M27:M28"/>
    <mergeCell ref="P25:P26"/>
    <mergeCell ref="Q25:Q26"/>
    <mergeCell ref="R25:R26"/>
    <mergeCell ref="S25:S26"/>
    <mergeCell ref="T25:T26"/>
    <mergeCell ref="U25:U26"/>
    <mergeCell ref="V23:V24"/>
    <mergeCell ref="Y23:Y24"/>
    <mergeCell ref="A25:A26"/>
    <mergeCell ref="B25:B26"/>
    <mergeCell ref="C25:C26"/>
    <mergeCell ref="D25:D26"/>
    <mergeCell ref="L25:L26"/>
    <mergeCell ref="M25:M26"/>
    <mergeCell ref="N25:N26"/>
    <mergeCell ref="O25:O26"/>
    <mergeCell ref="N23:N24"/>
    <mergeCell ref="O23:O24"/>
    <mergeCell ref="P23:P24"/>
    <mergeCell ref="S23:S24"/>
    <mergeCell ref="T23:T24"/>
    <mergeCell ref="U23:U24"/>
    <mergeCell ref="N21:N22"/>
    <mergeCell ref="O21:O22"/>
    <mergeCell ref="P21:P22"/>
    <mergeCell ref="Y21:Y22"/>
    <mergeCell ref="A23:A24"/>
    <mergeCell ref="B23:B24"/>
    <mergeCell ref="C23:C24"/>
    <mergeCell ref="D23:D24"/>
    <mergeCell ref="L23:L24"/>
    <mergeCell ref="M23:M24"/>
    <mergeCell ref="V19:V20"/>
    <mergeCell ref="W19:W20"/>
    <mergeCell ref="X19:X20"/>
    <mergeCell ref="Y19:Y20"/>
    <mergeCell ref="A21:A22"/>
    <mergeCell ref="B21:B22"/>
    <mergeCell ref="C21:C22"/>
    <mergeCell ref="D21:D22"/>
    <mergeCell ref="L21:L22"/>
    <mergeCell ref="M21:M22"/>
    <mergeCell ref="P19:P20"/>
    <mergeCell ref="Q19:Q20"/>
    <mergeCell ref="R19:R20"/>
    <mergeCell ref="S19:S20"/>
    <mergeCell ref="T19:T20"/>
    <mergeCell ref="U19:U20"/>
    <mergeCell ref="C19:C20"/>
    <mergeCell ref="D19:D20"/>
    <mergeCell ref="L19:L20"/>
    <mergeCell ref="M19:M20"/>
    <mergeCell ref="N19:N20"/>
    <mergeCell ref="O19:O20"/>
    <mergeCell ref="W111:W112"/>
    <mergeCell ref="X111:X112"/>
    <mergeCell ref="Y111:Y112"/>
    <mergeCell ref="A17:A18"/>
    <mergeCell ref="B17:B18"/>
    <mergeCell ref="C17:C18"/>
    <mergeCell ref="D17:D18"/>
    <mergeCell ref="Y17:Y18"/>
    <mergeCell ref="A19:A20"/>
    <mergeCell ref="B19:B20"/>
    <mergeCell ref="U109:U110"/>
    <mergeCell ref="V109:V110"/>
    <mergeCell ref="R111:R112"/>
    <mergeCell ref="S111:S112"/>
    <mergeCell ref="T111:T112"/>
    <mergeCell ref="U111:U112"/>
    <mergeCell ref="V111:V112"/>
    <mergeCell ref="Q109:Q110"/>
    <mergeCell ref="R109:R110"/>
    <mergeCell ref="S105:S106"/>
    <mergeCell ref="T105:T106"/>
    <mergeCell ref="S109:S110"/>
    <mergeCell ref="T109:T110"/>
    <mergeCell ref="V103:V104"/>
    <mergeCell ref="U105:U106"/>
    <mergeCell ref="V105:V106"/>
    <mergeCell ref="O105:O106"/>
    <mergeCell ref="P105:P106"/>
    <mergeCell ref="Q105:Q106"/>
    <mergeCell ref="R105:R106"/>
    <mergeCell ref="T101:T102"/>
    <mergeCell ref="U101:U102"/>
    <mergeCell ref="V101:V102"/>
    <mergeCell ref="O103:O104"/>
    <mergeCell ref="P103:P104"/>
    <mergeCell ref="Q103:Q104"/>
    <mergeCell ref="R103:R104"/>
    <mergeCell ref="S103:S104"/>
    <mergeCell ref="T103:T104"/>
    <mergeCell ref="U103:U104"/>
    <mergeCell ref="V99:V100"/>
    <mergeCell ref="O99:O100"/>
    <mergeCell ref="P99:P100"/>
    <mergeCell ref="Q99:Q100"/>
    <mergeCell ref="R99:R100"/>
    <mergeCell ref="R101:R102"/>
    <mergeCell ref="S99:S100"/>
    <mergeCell ref="T99:T100"/>
    <mergeCell ref="U99:U100"/>
    <mergeCell ref="S101:S102"/>
    <mergeCell ref="U95:U96"/>
    <mergeCell ref="V95:V96"/>
    <mergeCell ref="O97:O98"/>
    <mergeCell ref="P97:P98"/>
    <mergeCell ref="Q97:Q98"/>
    <mergeCell ref="R97:R98"/>
    <mergeCell ref="S97:S98"/>
    <mergeCell ref="T97:T98"/>
    <mergeCell ref="U97:U98"/>
    <mergeCell ref="V97:V98"/>
    <mergeCell ref="O95:O96"/>
    <mergeCell ref="P95:P96"/>
    <mergeCell ref="Q95:Q96"/>
    <mergeCell ref="R95:R96"/>
    <mergeCell ref="S95:S96"/>
    <mergeCell ref="T95:T96"/>
    <mergeCell ref="U91:U92"/>
    <mergeCell ref="V91:V92"/>
    <mergeCell ref="O93:O94"/>
    <mergeCell ref="P93:P94"/>
    <mergeCell ref="Q93:Q94"/>
    <mergeCell ref="R93:R94"/>
    <mergeCell ref="S93:S94"/>
    <mergeCell ref="T93:T94"/>
    <mergeCell ref="U93:U94"/>
    <mergeCell ref="V93:V94"/>
    <mergeCell ref="O91:O92"/>
    <mergeCell ref="P91:P92"/>
    <mergeCell ref="Q91:Q92"/>
    <mergeCell ref="R91:R92"/>
    <mergeCell ref="S91:S92"/>
    <mergeCell ref="T91:T92"/>
    <mergeCell ref="U87:U88"/>
    <mergeCell ref="V87:V88"/>
    <mergeCell ref="O89:O90"/>
    <mergeCell ref="P89:P90"/>
    <mergeCell ref="Q89:Q90"/>
    <mergeCell ref="R89:R90"/>
    <mergeCell ref="S89:S90"/>
    <mergeCell ref="T89:T90"/>
    <mergeCell ref="U89:U90"/>
    <mergeCell ref="V89:V90"/>
    <mergeCell ref="O87:O88"/>
    <mergeCell ref="P87:P88"/>
    <mergeCell ref="Q87:Q88"/>
    <mergeCell ref="R87:R88"/>
    <mergeCell ref="S87:S88"/>
    <mergeCell ref="T87:T88"/>
    <mergeCell ref="V83:V84"/>
    <mergeCell ref="O85:O86"/>
    <mergeCell ref="P85:P86"/>
    <mergeCell ref="Q85:Q86"/>
    <mergeCell ref="R85:R86"/>
    <mergeCell ref="S85:S86"/>
    <mergeCell ref="T85:T86"/>
    <mergeCell ref="U85:U86"/>
    <mergeCell ref="V85:V86"/>
    <mergeCell ref="T81:T82"/>
    <mergeCell ref="U81:U82"/>
    <mergeCell ref="V81:V82"/>
    <mergeCell ref="O83:O84"/>
    <mergeCell ref="P83:P84"/>
    <mergeCell ref="Q83:Q84"/>
    <mergeCell ref="R83:R84"/>
    <mergeCell ref="S83:S84"/>
    <mergeCell ref="T83:T84"/>
    <mergeCell ref="U83:U84"/>
    <mergeCell ref="U79:U80"/>
    <mergeCell ref="V79:V80"/>
    <mergeCell ref="P79:P80"/>
    <mergeCell ref="Q79:Q80"/>
    <mergeCell ref="R79:R80"/>
    <mergeCell ref="P81:P82"/>
    <mergeCell ref="Q81:Q82"/>
    <mergeCell ref="R81:R82"/>
    <mergeCell ref="S79:S80"/>
    <mergeCell ref="S81:S82"/>
    <mergeCell ref="W79:W80"/>
    <mergeCell ref="P77:P78"/>
    <mergeCell ref="Q77:Q78"/>
    <mergeCell ref="R77:R78"/>
    <mergeCell ref="S77:S78"/>
    <mergeCell ref="T77:T78"/>
    <mergeCell ref="U77:U78"/>
    <mergeCell ref="V77:V78"/>
    <mergeCell ref="W77:W78"/>
    <mergeCell ref="T79:T80"/>
    <mergeCell ref="V73:V74"/>
    <mergeCell ref="W73:W74"/>
    <mergeCell ref="P75:P76"/>
    <mergeCell ref="Q75:Q76"/>
    <mergeCell ref="R75:R76"/>
    <mergeCell ref="S75:S76"/>
    <mergeCell ref="T75:T76"/>
    <mergeCell ref="U75:U76"/>
    <mergeCell ref="V75:V76"/>
    <mergeCell ref="W75:W76"/>
    <mergeCell ref="P73:P74"/>
    <mergeCell ref="Q73:Q74"/>
    <mergeCell ref="R73:R74"/>
    <mergeCell ref="S73:S74"/>
    <mergeCell ref="T73:T74"/>
    <mergeCell ref="U73:U74"/>
    <mergeCell ref="W69:W70"/>
    <mergeCell ref="P71:P72"/>
    <mergeCell ref="Q71:Q72"/>
    <mergeCell ref="R71:R72"/>
    <mergeCell ref="S71:S72"/>
    <mergeCell ref="T71:T72"/>
    <mergeCell ref="U71:U72"/>
    <mergeCell ref="V71:V72"/>
    <mergeCell ref="W71:W72"/>
    <mergeCell ref="P69:P70"/>
    <mergeCell ref="S69:S70"/>
    <mergeCell ref="T67:T68"/>
    <mergeCell ref="U67:U68"/>
    <mergeCell ref="V67:V68"/>
    <mergeCell ref="T69:T70"/>
    <mergeCell ref="U69:U70"/>
    <mergeCell ref="V69:V70"/>
    <mergeCell ref="V65:V66"/>
    <mergeCell ref="W65:W66"/>
    <mergeCell ref="W67:W68"/>
    <mergeCell ref="P67:P68"/>
    <mergeCell ref="Q67:Q68"/>
    <mergeCell ref="R67:R68"/>
    <mergeCell ref="S67:S68"/>
    <mergeCell ref="P65:P66"/>
    <mergeCell ref="Q65:Q66"/>
    <mergeCell ref="R65:R66"/>
    <mergeCell ref="S65:S66"/>
    <mergeCell ref="T65:T66"/>
    <mergeCell ref="U65:U66"/>
    <mergeCell ref="V61:V62"/>
    <mergeCell ref="W61:W62"/>
    <mergeCell ref="P63:P64"/>
    <mergeCell ref="Q63:Q64"/>
    <mergeCell ref="R63:R64"/>
    <mergeCell ref="S63:S64"/>
    <mergeCell ref="T63:T64"/>
    <mergeCell ref="U63:U64"/>
    <mergeCell ref="V63:V64"/>
    <mergeCell ref="W63:W64"/>
    <mergeCell ref="P61:P62"/>
    <mergeCell ref="Q61:Q62"/>
    <mergeCell ref="R61:R62"/>
    <mergeCell ref="S61:S62"/>
    <mergeCell ref="T61:T62"/>
    <mergeCell ref="U61:U62"/>
    <mergeCell ref="V57:V58"/>
    <mergeCell ref="W57:W58"/>
    <mergeCell ref="P59:P60"/>
    <mergeCell ref="Q59:Q60"/>
    <mergeCell ref="R59:R60"/>
    <mergeCell ref="S59:S60"/>
    <mergeCell ref="T59:T60"/>
    <mergeCell ref="U59:U60"/>
    <mergeCell ref="V59:V60"/>
    <mergeCell ref="W59:W60"/>
    <mergeCell ref="P57:P58"/>
    <mergeCell ref="Q57:Q58"/>
    <mergeCell ref="R57:R58"/>
    <mergeCell ref="S57:S58"/>
    <mergeCell ref="T57:T58"/>
    <mergeCell ref="U57:U58"/>
    <mergeCell ref="V53:V54"/>
    <mergeCell ref="W53:W54"/>
    <mergeCell ref="P55:P56"/>
    <mergeCell ref="Q55:Q56"/>
    <mergeCell ref="R55:R56"/>
    <mergeCell ref="S55:S56"/>
    <mergeCell ref="T55:T56"/>
    <mergeCell ref="U55:U56"/>
    <mergeCell ref="V55:V56"/>
    <mergeCell ref="W55:W56"/>
    <mergeCell ref="P53:P54"/>
    <mergeCell ref="Q53:Q54"/>
    <mergeCell ref="R53:R54"/>
    <mergeCell ref="S53:S54"/>
    <mergeCell ref="T53:T54"/>
    <mergeCell ref="U53:U54"/>
    <mergeCell ref="V49:V50"/>
    <mergeCell ref="W49:W50"/>
    <mergeCell ref="P51:P52"/>
    <mergeCell ref="Q51:Q52"/>
    <mergeCell ref="R51:R52"/>
    <mergeCell ref="S51:S52"/>
    <mergeCell ref="T51:T52"/>
    <mergeCell ref="U51:U52"/>
    <mergeCell ref="V51:V52"/>
    <mergeCell ref="W51:W52"/>
    <mergeCell ref="L49:L50"/>
    <mergeCell ref="M49:M50"/>
    <mergeCell ref="N49:N50"/>
    <mergeCell ref="O49:O50"/>
    <mergeCell ref="P49:P50"/>
    <mergeCell ref="Q49:Q50"/>
    <mergeCell ref="A49:A50"/>
    <mergeCell ref="B49:B50"/>
    <mergeCell ref="C49:C50"/>
    <mergeCell ref="D49:D50"/>
    <mergeCell ref="A51:A52"/>
    <mergeCell ref="B51:B52"/>
    <mergeCell ref="V47:V48"/>
    <mergeCell ref="W47:W48"/>
    <mergeCell ref="X47:X48"/>
    <mergeCell ref="Y47:Y48"/>
    <mergeCell ref="N51:N52"/>
    <mergeCell ref="O51:O52"/>
    <mergeCell ref="R49:R50"/>
    <mergeCell ref="S49:S50"/>
    <mergeCell ref="T49:T50"/>
    <mergeCell ref="U49:U50"/>
    <mergeCell ref="O47:O48"/>
    <mergeCell ref="P47:P48"/>
    <mergeCell ref="Q47:Q48"/>
    <mergeCell ref="S45:S46"/>
    <mergeCell ref="X49:X50"/>
    <mergeCell ref="Y49:Y50"/>
    <mergeCell ref="R47:R48"/>
    <mergeCell ref="S47:S48"/>
    <mergeCell ref="T47:T48"/>
    <mergeCell ref="U47:U48"/>
    <mergeCell ref="T45:T46"/>
    <mergeCell ref="U45:U46"/>
    <mergeCell ref="V45:V46"/>
    <mergeCell ref="O45:O46"/>
    <mergeCell ref="P45:P46"/>
    <mergeCell ref="Q45:Q46"/>
    <mergeCell ref="R45:R46"/>
    <mergeCell ref="U41:U42"/>
    <mergeCell ref="V41:V42"/>
    <mergeCell ref="O43:O44"/>
    <mergeCell ref="P43:P44"/>
    <mergeCell ref="Q43:Q44"/>
    <mergeCell ref="R43:R44"/>
    <mergeCell ref="S43:S44"/>
    <mergeCell ref="T43:T44"/>
    <mergeCell ref="U43:U44"/>
    <mergeCell ref="V43:V44"/>
    <mergeCell ref="O41:O42"/>
    <mergeCell ref="P41:P42"/>
    <mergeCell ref="Q41:Q42"/>
    <mergeCell ref="R41:R42"/>
    <mergeCell ref="S41:S42"/>
    <mergeCell ref="T41:T42"/>
    <mergeCell ref="U37:U38"/>
    <mergeCell ref="V37:V38"/>
    <mergeCell ref="O39:O40"/>
    <mergeCell ref="P39:P40"/>
    <mergeCell ref="Q39:Q40"/>
    <mergeCell ref="R39:R40"/>
    <mergeCell ref="S39:S40"/>
    <mergeCell ref="T39:T40"/>
    <mergeCell ref="U39:U40"/>
    <mergeCell ref="V39:V40"/>
    <mergeCell ref="O37:O38"/>
    <mergeCell ref="P37:P38"/>
    <mergeCell ref="Q37:Q38"/>
    <mergeCell ref="R37:R38"/>
    <mergeCell ref="S37:S38"/>
    <mergeCell ref="T37:T38"/>
    <mergeCell ref="U33:U34"/>
    <mergeCell ref="V33:V34"/>
    <mergeCell ref="O35:O36"/>
    <mergeCell ref="P35:P36"/>
    <mergeCell ref="Q35:Q36"/>
    <mergeCell ref="R35:R36"/>
    <mergeCell ref="S35:S36"/>
    <mergeCell ref="T35:T36"/>
    <mergeCell ref="U35:U36"/>
    <mergeCell ref="V35:V36"/>
    <mergeCell ref="O33:O34"/>
    <mergeCell ref="P33:P34"/>
    <mergeCell ref="Q33:Q34"/>
    <mergeCell ref="R33:R34"/>
    <mergeCell ref="S33:S34"/>
    <mergeCell ref="T33:T34"/>
    <mergeCell ref="U29:U30"/>
    <mergeCell ref="V29:V30"/>
    <mergeCell ref="O31:O32"/>
    <mergeCell ref="P31:P32"/>
    <mergeCell ref="Q31:Q32"/>
    <mergeCell ref="R31:R32"/>
    <mergeCell ref="S31:S32"/>
    <mergeCell ref="T31:T32"/>
    <mergeCell ref="U31:U32"/>
    <mergeCell ref="V31:V32"/>
    <mergeCell ref="O29:O30"/>
    <mergeCell ref="P29:P30"/>
    <mergeCell ref="Q29:Q30"/>
    <mergeCell ref="R29:R30"/>
    <mergeCell ref="S29:S30"/>
    <mergeCell ref="T29:T30"/>
    <mergeCell ref="N37:N38"/>
    <mergeCell ref="U21:U22"/>
    <mergeCell ref="V21:V22"/>
    <mergeCell ref="W21:W22"/>
    <mergeCell ref="Q27:Q28"/>
    <mergeCell ref="R27:R28"/>
    <mergeCell ref="S27:S28"/>
    <mergeCell ref="T27:T28"/>
    <mergeCell ref="U27:U28"/>
    <mergeCell ref="V27:V28"/>
    <mergeCell ref="X17:X18"/>
    <mergeCell ref="X21:X22"/>
    <mergeCell ref="W23:W24"/>
    <mergeCell ref="X23:X24"/>
    <mergeCell ref="Q21:Q22"/>
    <mergeCell ref="R21:R22"/>
    <mergeCell ref="S21:S22"/>
    <mergeCell ref="T21:T22"/>
    <mergeCell ref="Q23:Q24"/>
    <mergeCell ref="R23:R24"/>
    <mergeCell ref="T17:T18"/>
    <mergeCell ref="O17:O18"/>
    <mergeCell ref="P17:P18"/>
    <mergeCell ref="U17:U18"/>
    <mergeCell ref="V17:V18"/>
    <mergeCell ref="W17:W18"/>
    <mergeCell ref="Q17:Q18"/>
    <mergeCell ref="R17:R18"/>
    <mergeCell ref="N11:N12"/>
    <mergeCell ref="O11:O12"/>
    <mergeCell ref="P11:P12"/>
    <mergeCell ref="I11:I12"/>
    <mergeCell ref="J11:J12"/>
    <mergeCell ref="S17:S18"/>
    <mergeCell ref="E17:K36"/>
    <mergeCell ref="L17:L18"/>
    <mergeCell ref="M17:M18"/>
    <mergeCell ref="N17:N18"/>
    <mergeCell ref="X11:X12"/>
    <mergeCell ref="Q11:Q12"/>
    <mergeCell ref="R11:R12"/>
    <mergeCell ref="S11:S12"/>
    <mergeCell ref="T11:T12"/>
    <mergeCell ref="D13:D14"/>
    <mergeCell ref="U11:U12"/>
    <mergeCell ref="V11:V12"/>
    <mergeCell ref="W11:W12"/>
    <mergeCell ref="M11:M12"/>
    <mergeCell ref="K11:K12"/>
    <mergeCell ref="L11:L12"/>
    <mergeCell ref="X7:X8"/>
    <mergeCell ref="Y7:Y8"/>
    <mergeCell ref="S7:T7"/>
    <mergeCell ref="U7:U8"/>
    <mergeCell ref="V7:V8"/>
    <mergeCell ref="W7:W8"/>
    <mergeCell ref="N7:N8"/>
    <mergeCell ref="O7:O8"/>
    <mergeCell ref="E11:E12"/>
    <mergeCell ref="F11:F12"/>
    <mergeCell ref="G11:G12"/>
    <mergeCell ref="H11:H12"/>
    <mergeCell ref="A11:A13"/>
    <mergeCell ref="B11:B13"/>
    <mergeCell ref="C11:C13"/>
    <mergeCell ref="D11:D12"/>
    <mergeCell ref="H7:H8"/>
    <mergeCell ref="I7:I8"/>
    <mergeCell ref="P7:P8"/>
    <mergeCell ref="Q7:R7"/>
    <mergeCell ref="J7:J8"/>
    <mergeCell ref="K7:K8"/>
    <mergeCell ref="L7:L8"/>
    <mergeCell ref="M7:M8"/>
    <mergeCell ref="A7:A8"/>
    <mergeCell ref="B7:B8"/>
    <mergeCell ref="D7:D8"/>
    <mergeCell ref="E7:E8"/>
    <mergeCell ref="F7:F8"/>
    <mergeCell ref="G7:G8"/>
    <mergeCell ref="A1:W1"/>
    <mergeCell ref="A2:W2"/>
    <mergeCell ref="A3:W3"/>
    <mergeCell ref="A4:Z4"/>
    <mergeCell ref="A5:W5"/>
    <mergeCell ref="A6:D6"/>
    <mergeCell ref="E6:H6"/>
    <mergeCell ref="J6:L6"/>
    <mergeCell ref="M6:P6"/>
    <mergeCell ref="Q6:T6"/>
  </mergeCells>
  <printOptions horizontalCentered="1" verticalCentered="1"/>
  <pageMargins left="0.984251968503937" right="0.3937007874015748" top="0.3937007874015748" bottom="0.3937007874015748" header="0" footer="0.1968503937007874"/>
  <pageSetup horizontalDpi="600" verticalDpi="600" orientation="landscape" paperSize="5" scale="50" r:id="rId1"/>
  <headerFooter alignWithMargins="0">
    <oddFooter>&amp;R&amp;P de &amp;N
VERSION 31 MARZO 2008</oddFooter>
  </headerFooter>
  <rowBreaks count="3" manualBreakCount="3">
    <brk id="45" max="16383" man="1"/>
    <brk id="75" max="16383" man="1"/>
    <brk id="107" max="16383" man="1"/>
  </rowBreaks>
</worksheet>
</file>

<file path=xl/worksheets/sheet14.xml><?xml version="1.0" encoding="utf-8"?>
<worksheet xmlns="http://schemas.openxmlformats.org/spreadsheetml/2006/main" xmlns:r="http://schemas.openxmlformats.org/officeDocument/2006/relationships">
  <dimension ref="A1:AE21"/>
  <sheetViews>
    <sheetView workbookViewId="0" topLeftCell="A1">
      <selection activeCell="A4" sqref="A4:H4"/>
    </sheetView>
  </sheetViews>
  <sheetFormatPr defaultColWidth="11.421875" defaultRowHeight="12.75"/>
  <cols>
    <col min="1" max="1" width="42.7109375" style="44" customWidth="1"/>
    <col min="2" max="2" width="18.28125" style="44" customWidth="1"/>
    <col min="3" max="4" width="16.8515625" style="44" customWidth="1"/>
    <col min="5" max="5" width="17.8515625" style="44" customWidth="1"/>
    <col min="6" max="6" width="14.28125" style="44" customWidth="1"/>
    <col min="7" max="7" width="19.140625" style="44" customWidth="1"/>
    <col min="8" max="8" width="50.140625" style="44" customWidth="1"/>
    <col min="9" max="16384" width="11.421875" style="44" customWidth="1"/>
  </cols>
  <sheetData>
    <row r="1" spans="1:8" s="237" customFormat="1" ht="15.75" customHeight="1">
      <c r="A1" s="986" t="s">
        <v>181</v>
      </c>
      <c r="B1" s="986"/>
      <c r="C1" s="986"/>
      <c r="D1" s="986"/>
      <c r="E1" s="986"/>
      <c r="F1" s="986"/>
      <c r="G1" s="986"/>
      <c r="H1" s="986"/>
    </row>
    <row r="2" spans="1:8" s="237" customFormat="1" ht="15.75" customHeight="1">
      <c r="A2" s="986" t="s">
        <v>182</v>
      </c>
      <c r="B2" s="986"/>
      <c r="C2" s="986"/>
      <c r="D2" s="986"/>
      <c r="E2" s="986"/>
      <c r="F2" s="986"/>
      <c r="G2" s="986"/>
      <c r="H2" s="986"/>
    </row>
    <row r="3" spans="1:8" s="237" customFormat="1" ht="15.75" customHeight="1">
      <c r="A3" s="986" t="s">
        <v>173</v>
      </c>
      <c r="B3" s="986"/>
      <c r="C3" s="986"/>
      <c r="D3" s="986"/>
      <c r="E3" s="986"/>
      <c r="F3" s="986"/>
      <c r="G3" s="986"/>
      <c r="H3" s="986"/>
    </row>
    <row r="4" spans="1:31" s="237" customFormat="1" ht="15.6" customHeight="1">
      <c r="A4" s="987" t="s">
        <v>728</v>
      </c>
      <c r="B4" s="987"/>
      <c r="C4" s="987"/>
      <c r="D4" s="987"/>
      <c r="E4" s="987"/>
      <c r="F4" s="987"/>
      <c r="G4" s="987"/>
      <c r="H4" s="987"/>
      <c r="I4" s="238"/>
      <c r="J4" s="238"/>
      <c r="K4" s="238"/>
      <c r="L4" s="238"/>
      <c r="M4" s="238"/>
      <c r="N4" s="238"/>
      <c r="O4" s="238"/>
      <c r="P4" s="238"/>
      <c r="Q4" s="238"/>
      <c r="R4" s="238"/>
      <c r="S4" s="238"/>
      <c r="T4" s="238"/>
      <c r="U4" s="238"/>
      <c r="V4" s="238"/>
      <c r="W4" s="238"/>
      <c r="X4" s="238"/>
      <c r="Y4" s="238"/>
      <c r="Z4" s="238"/>
      <c r="AA4" s="860"/>
      <c r="AB4" s="860"/>
      <c r="AC4" s="860"/>
      <c r="AD4" s="860"/>
      <c r="AE4" s="860"/>
    </row>
    <row r="5" spans="1:6" ht="12.75">
      <c r="A5" s="988"/>
      <c r="B5" s="988"/>
      <c r="C5" s="988"/>
      <c r="D5" s="988"/>
      <c r="E5" s="988"/>
      <c r="F5" s="988"/>
    </row>
    <row r="6" spans="1:8" ht="30" customHeight="1">
      <c r="A6" s="776" t="s">
        <v>571</v>
      </c>
      <c r="B6" s="993" t="s">
        <v>468</v>
      </c>
      <c r="C6" s="994"/>
      <c r="D6" s="409" t="s">
        <v>184</v>
      </c>
      <c r="E6" s="410"/>
      <c r="F6" s="411"/>
      <c r="G6" s="779" t="s">
        <v>572</v>
      </c>
      <c r="H6" s="780">
        <v>11.2</v>
      </c>
    </row>
    <row r="7" spans="1:8" ht="12.75" customHeight="1">
      <c r="A7" s="982" t="s">
        <v>573</v>
      </c>
      <c r="B7" s="995"/>
      <c r="C7" s="996"/>
      <c r="D7" s="984" t="s">
        <v>569</v>
      </c>
      <c r="E7" s="984" t="s">
        <v>185</v>
      </c>
      <c r="F7" s="1001" t="s">
        <v>585</v>
      </c>
      <c r="G7" s="985" t="s">
        <v>586</v>
      </c>
      <c r="H7" s="1004" t="s">
        <v>606</v>
      </c>
    </row>
    <row r="8" spans="1:8" ht="42" customHeight="1">
      <c r="A8" s="983"/>
      <c r="B8" s="775" t="s">
        <v>639</v>
      </c>
      <c r="C8" s="775" t="s">
        <v>640</v>
      </c>
      <c r="D8" s="985"/>
      <c r="E8" s="985"/>
      <c r="F8" s="1002"/>
      <c r="G8" s="1003"/>
      <c r="H8" s="1005"/>
    </row>
    <row r="9" spans="1:8" s="247" customFormat="1" ht="36" customHeight="1">
      <c r="A9" s="248" t="s">
        <v>574</v>
      </c>
      <c r="B9" s="428"/>
      <c r="C9" s="781"/>
      <c r="D9" s="417"/>
      <c r="E9" s="417"/>
      <c r="F9" s="417"/>
      <c r="G9" s="429"/>
      <c r="H9" s="430"/>
    </row>
    <row r="10" spans="1:8" s="247" customFormat="1" ht="141" customHeight="1">
      <c r="A10" s="997" t="s">
        <v>575</v>
      </c>
      <c r="B10" s="989">
        <v>24515285.71</v>
      </c>
      <c r="C10" s="989">
        <f>+B10/11.2</f>
        <v>2188864.7955357144</v>
      </c>
      <c r="D10" s="989">
        <v>20702968.84</v>
      </c>
      <c r="E10" s="989">
        <v>3812316.87</v>
      </c>
      <c r="F10" s="989">
        <f>SUM(D10:E11)</f>
        <v>24515285.71</v>
      </c>
      <c r="G10" s="991" t="s">
        <v>349</v>
      </c>
      <c r="H10" s="999" t="s">
        <v>170</v>
      </c>
    </row>
    <row r="11" spans="1:8" s="247" customFormat="1" ht="141" customHeight="1">
      <c r="A11" s="998"/>
      <c r="B11" s="990"/>
      <c r="C11" s="990"/>
      <c r="D11" s="990"/>
      <c r="E11" s="990"/>
      <c r="F11" s="990"/>
      <c r="G11" s="992"/>
      <c r="H11" s="1000"/>
    </row>
    <row r="12" spans="1:8" s="247" customFormat="1" ht="25.5">
      <c r="A12" s="432" t="s">
        <v>577</v>
      </c>
      <c r="B12" s="278">
        <f>SUM(B10)</f>
        <v>24515285.71</v>
      </c>
      <c r="C12" s="278">
        <f>SUM(C10)</f>
        <v>2188864.7955357144</v>
      </c>
      <c r="D12" s="278">
        <f>SUM(D10)</f>
        <v>20702968.84</v>
      </c>
      <c r="E12" s="278">
        <f>SUM(E10)</f>
        <v>3812316.87</v>
      </c>
      <c r="F12" s="278">
        <f>SUM(F10)</f>
        <v>24515285.71</v>
      </c>
      <c r="G12" s="425"/>
      <c r="H12" s="421"/>
    </row>
    <row r="13" spans="1:8" ht="12.75">
      <c r="A13" s="129"/>
      <c r="B13" s="130"/>
      <c r="C13" s="130"/>
      <c r="D13" s="130"/>
      <c r="E13" s="130"/>
      <c r="F13" s="130"/>
      <c r="G13" s="129"/>
      <c r="H13" s="446"/>
    </row>
    <row r="14" spans="2:8" ht="12.75">
      <c r="B14" s="454"/>
      <c r="C14" s="454"/>
      <c r="D14" s="454"/>
      <c r="E14" s="454"/>
      <c r="F14" s="454"/>
      <c r="H14" s="129"/>
    </row>
    <row r="15" spans="1:25" ht="12.75">
      <c r="A15" s="1410" t="s">
        <v>492</v>
      </c>
      <c r="B15" s="1411"/>
      <c r="C15" s="1411"/>
      <c r="D15" s="1411"/>
      <c r="E15" s="1411"/>
      <c r="F15" s="1412"/>
      <c r="Q15" s="241"/>
      <c r="R15" s="241"/>
      <c r="U15" s="241"/>
      <c r="V15" s="241"/>
      <c r="W15" s="241"/>
      <c r="Y15" s="451"/>
    </row>
    <row r="16" spans="1:25" ht="12.75">
      <c r="A16" s="453"/>
      <c r="B16" s="145"/>
      <c r="C16" s="145"/>
      <c r="D16" s="145"/>
      <c r="E16" s="129"/>
      <c r="F16" s="146"/>
      <c r="Q16" s="241"/>
      <c r="R16" s="241"/>
      <c r="U16" s="241"/>
      <c r="V16" s="241"/>
      <c r="W16" s="241"/>
      <c r="Y16" s="452"/>
    </row>
    <row r="17" spans="1:25" ht="12.75">
      <c r="A17" s="453"/>
      <c r="B17" s="145"/>
      <c r="C17" s="145"/>
      <c r="D17" s="145"/>
      <c r="E17" s="129"/>
      <c r="F17" s="146"/>
      <c r="Q17" s="241"/>
      <c r="R17" s="241"/>
      <c r="U17" s="241"/>
      <c r="V17" s="241"/>
      <c r="W17" s="241"/>
      <c r="Y17" s="452"/>
    </row>
    <row r="18" spans="1:25" ht="12.75">
      <c r="A18" s="453"/>
      <c r="B18" s="145"/>
      <c r="C18" s="145"/>
      <c r="D18" s="145"/>
      <c r="E18" s="129"/>
      <c r="F18" s="146"/>
      <c r="Q18" s="241"/>
      <c r="R18" s="241"/>
      <c r="U18" s="241"/>
      <c r="V18" s="241"/>
      <c r="W18" s="241"/>
      <c r="Y18" s="452"/>
    </row>
    <row r="19" spans="1:23" ht="12.75">
      <c r="A19" s="534"/>
      <c r="B19" s="129"/>
      <c r="C19" s="129"/>
      <c r="D19" s="129"/>
      <c r="E19" s="129"/>
      <c r="F19" s="146"/>
      <c r="Q19" s="241"/>
      <c r="R19" s="241"/>
      <c r="U19" s="241"/>
      <c r="V19" s="241"/>
      <c r="W19" s="241"/>
    </row>
    <row r="20" spans="1:23" ht="12.75">
      <c r="A20" s="534"/>
      <c r="B20" s="129"/>
      <c r="C20" s="129"/>
      <c r="D20" s="129"/>
      <c r="E20" s="129"/>
      <c r="F20" s="146"/>
      <c r="Q20" s="241"/>
      <c r="R20" s="241"/>
      <c r="U20" s="241"/>
      <c r="V20" s="241"/>
      <c r="W20" s="241"/>
    </row>
    <row r="21" spans="1:23" ht="12.75">
      <c r="A21" s="1404" t="s">
        <v>302</v>
      </c>
      <c r="B21" s="1405"/>
      <c r="C21" s="1405"/>
      <c r="D21" s="1405"/>
      <c r="E21" s="1405"/>
      <c r="F21" s="1406"/>
      <c r="Q21" s="241"/>
      <c r="R21" s="241"/>
      <c r="U21" s="241"/>
      <c r="V21" s="241"/>
      <c r="W21" s="241"/>
    </row>
  </sheetData>
  <mergeCells count="22">
    <mergeCell ref="A1:H1"/>
    <mergeCell ref="A2:H2"/>
    <mergeCell ref="A3:H3"/>
    <mergeCell ref="A4:H4"/>
    <mergeCell ref="G10:G11"/>
    <mergeCell ref="H10:H11"/>
    <mergeCell ref="A5:F5"/>
    <mergeCell ref="B6:C7"/>
    <mergeCell ref="A7:A8"/>
    <mergeCell ref="D7:D8"/>
    <mergeCell ref="E7:E8"/>
    <mergeCell ref="F7:F8"/>
    <mergeCell ref="A15:F15"/>
    <mergeCell ref="A21:F21"/>
    <mergeCell ref="G7:G8"/>
    <mergeCell ref="H7:H8"/>
    <mergeCell ref="A10:A11"/>
    <mergeCell ref="B10:B11"/>
    <mergeCell ref="C10:C11"/>
    <mergeCell ref="D10:D11"/>
    <mergeCell ref="E10:E11"/>
    <mergeCell ref="F10:F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63"/>
  <sheetViews>
    <sheetView workbookViewId="0" topLeftCell="A1">
      <selection activeCell="A4" sqref="A4:X4"/>
    </sheetView>
  </sheetViews>
  <sheetFormatPr defaultColWidth="11.421875" defaultRowHeight="12.75"/>
  <cols>
    <col min="1" max="1" width="36.140625" style="239" customWidth="1"/>
    <col min="2" max="2" width="11.7109375" style="239" customWidth="1"/>
    <col min="3" max="3" width="12.421875" style="239" customWidth="1"/>
    <col min="4" max="4" width="11.00390625" style="239" customWidth="1"/>
    <col min="5" max="5" width="12.140625" style="44" customWidth="1"/>
    <col min="6" max="6" width="8.140625" style="44" customWidth="1"/>
    <col min="7" max="7" width="10.57421875" style="44" customWidth="1"/>
    <col min="8" max="8" width="13.8515625" style="44" customWidth="1"/>
    <col min="9" max="9" width="13.28125" style="44" customWidth="1"/>
    <col min="10" max="10" width="11.7109375" style="44" customWidth="1"/>
    <col min="11" max="11" width="13.00390625" style="44" customWidth="1"/>
    <col min="12" max="12" width="14.140625" style="44" customWidth="1"/>
    <col min="13" max="13" width="10.00390625" style="44" customWidth="1"/>
    <col min="14" max="14" width="10.7109375" style="44" customWidth="1"/>
    <col min="15" max="15" width="16.421875" style="44" customWidth="1"/>
    <col min="16" max="16" width="12.421875" style="44" customWidth="1"/>
    <col min="17" max="17" width="13.140625" style="44" customWidth="1"/>
    <col min="18" max="18" width="14.57421875" style="44" customWidth="1"/>
    <col min="19" max="19" width="11.8515625" style="44" customWidth="1"/>
    <col min="20" max="20" width="11.28125" style="44" customWidth="1"/>
    <col min="21" max="21" width="13.7109375" style="44" customWidth="1"/>
    <col min="22" max="22" width="14.140625" style="44" customWidth="1"/>
    <col min="23" max="23" width="17.140625" style="44" customWidth="1"/>
    <col min="24" max="24" width="31.8515625" style="44" customWidth="1"/>
    <col min="25" max="26" width="11.421875" style="44" hidden="1" customWidth="1"/>
    <col min="27" max="27" width="0.85546875" style="44" customWidth="1"/>
    <col min="28" max="28" width="1.7109375" style="44" customWidth="1"/>
    <col min="29" max="16384" width="11.421875" style="44" customWidth="1"/>
  </cols>
  <sheetData>
    <row r="1" spans="1:24" s="456" customFormat="1" ht="15.75" customHeight="1">
      <c r="A1" s="1630" t="s">
        <v>389</v>
      </c>
      <c r="B1" s="1630"/>
      <c r="C1" s="1630"/>
      <c r="D1" s="1630"/>
      <c r="E1" s="1630"/>
      <c r="F1" s="1630"/>
      <c r="G1" s="1630"/>
      <c r="H1" s="1630"/>
      <c r="I1" s="1630"/>
      <c r="J1" s="1630"/>
      <c r="K1" s="1630"/>
      <c r="L1" s="1630"/>
      <c r="M1" s="1630"/>
      <c r="N1" s="1630"/>
      <c r="O1" s="1630"/>
      <c r="P1" s="1630"/>
      <c r="Q1" s="1630"/>
      <c r="R1" s="1630"/>
      <c r="S1" s="1630"/>
      <c r="T1" s="1630"/>
      <c r="U1" s="1630"/>
      <c r="V1" s="1630"/>
      <c r="W1" s="1630"/>
      <c r="X1" s="1630"/>
    </row>
    <row r="2" spans="1:24" s="456" customFormat="1" ht="15.75" customHeight="1">
      <c r="A2" s="1630" t="s">
        <v>390</v>
      </c>
      <c r="B2" s="1630"/>
      <c r="C2" s="1630"/>
      <c r="D2" s="1630"/>
      <c r="E2" s="1630"/>
      <c r="F2" s="1630"/>
      <c r="G2" s="1630"/>
      <c r="H2" s="1630"/>
      <c r="I2" s="1630"/>
      <c r="J2" s="1630"/>
      <c r="K2" s="1630"/>
      <c r="L2" s="1630"/>
      <c r="M2" s="1630"/>
      <c r="N2" s="1630"/>
      <c r="O2" s="1630"/>
      <c r="P2" s="1630"/>
      <c r="Q2" s="1630"/>
      <c r="R2" s="1630"/>
      <c r="S2" s="1630"/>
      <c r="T2" s="1630"/>
      <c r="U2" s="1630"/>
      <c r="V2" s="1630"/>
      <c r="W2" s="1630"/>
      <c r="X2" s="1630"/>
    </row>
    <row r="3" spans="1:24" s="456" customFormat="1" ht="15.75" customHeight="1">
      <c r="A3" s="1630" t="s">
        <v>391</v>
      </c>
      <c r="B3" s="1630"/>
      <c r="C3" s="1630"/>
      <c r="D3" s="1630"/>
      <c r="E3" s="1630"/>
      <c r="F3" s="1630"/>
      <c r="G3" s="1630"/>
      <c r="H3" s="1630"/>
      <c r="I3" s="1630"/>
      <c r="J3" s="1630"/>
      <c r="K3" s="1630"/>
      <c r="L3" s="1630"/>
      <c r="M3" s="1630"/>
      <c r="N3" s="1630"/>
      <c r="O3" s="1630"/>
      <c r="P3" s="1630"/>
      <c r="Q3" s="1630"/>
      <c r="R3" s="1630"/>
      <c r="S3" s="1630"/>
      <c r="T3" s="1630"/>
      <c r="U3" s="1630"/>
      <c r="V3" s="1630"/>
      <c r="W3" s="1630"/>
      <c r="X3" s="1630"/>
    </row>
    <row r="4" spans="1:26" s="456" customFormat="1" ht="15.75" customHeight="1">
      <c r="A4" s="987" t="s">
        <v>715</v>
      </c>
      <c r="B4" s="987"/>
      <c r="C4" s="987"/>
      <c r="D4" s="987"/>
      <c r="E4" s="987"/>
      <c r="F4" s="987"/>
      <c r="G4" s="987"/>
      <c r="H4" s="987"/>
      <c r="I4" s="987"/>
      <c r="J4" s="987"/>
      <c r="K4" s="987"/>
      <c r="L4" s="987"/>
      <c r="M4" s="987"/>
      <c r="N4" s="987"/>
      <c r="O4" s="987"/>
      <c r="P4" s="987"/>
      <c r="Q4" s="987"/>
      <c r="R4" s="987"/>
      <c r="S4" s="987"/>
      <c r="T4" s="987"/>
      <c r="U4" s="987"/>
      <c r="V4" s="987"/>
      <c r="W4" s="987"/>
      <c r="X4" s="987"/>
      <c r="Y4" s="238"/>
      <c r="Z4" s="238"/>
    </row>
    <row r="5" spans="1:24" s="456" customFormat="1" ht="15.75" customHeight="1">
      <c r="A5" s="1630" t="s">
        <v>392</v>
      </c>
      <c r="B5" s="1630"/>
      <c r="C5" s="1630"/>
      <c r="D5" s="1630"/>
      <c r="E5" s="1630"/>
      <c r="F5" s="1630"/>
      <c r="G5" s="1630"/>
      <c r="H5" s="1630"/>
      <c r="I5" s="1630"/>
      <c r="J5" s="1630"/>
      <c r="K5" s="1630"/>
      <c r="L5" s="1630"/>
      <c r="M5" s="1630"/>
      <c r="N5" s="1630"/>
      <c r="O5" s="1630"/>
      <c r="P5" s="1630"/>
      <c r="Q5" s="1630"/>
      <c r="R5" s="1630"/>
      <c r="S5" s="1630"/>
      <c r="T5" s="1630"/>
      <c r="U5" s="1630"/>
      <c r="V5" s="1630"/>
      <c r="W5" s="1630"/>
      <c r="X5" s="1630"/>
    </row>
    <row r="6" spans="1:23" s="247" customFormat="1" ht="18.75" customHeight="1">
      <c r="A6" s="1631"/>
      <c r="B6" s="1631"/>
      <c r="C6" s="1631"/>
      <c r="D6" s="1631"/>
      <c r="E6" s="1631"/>
      <c r="F6" s="1631"/>
      <c r="G6" s="1631"/>
      <c r="H6" s="1631"/>
      <c r="I6" s="1631"/>
      <c r="J6" s="1631"/>
      <c r="K6" s="1631"/>
      <c r="L6" s="1631"/>
      <c r="M6" s="1631"/>
      <c r="N6" s="1631"/>
      <c r="O6" s="1631"/>
      <c r="P6" s="1631"/>
      <c r="Q6" s="1631"/>
      <c r="R6" s="1631"/>
      <c r="S6" s="1631"/>
      <c r="T6" s="1631"/>
      <c r="U6" s="1631"/>
      <c r="V6" s="1631"/>
      <c r="W6" s="1631"/>
    </row>
    <row r="7" spans="1:24" s="247" customFormat="1" ht="30.75" customHeight="1">
      <c r="A7" s="1331" t="s">
        <v>393</v>
      </c>
      <c r="B7" s="1332"/>
      <c r="C7" s="1333"/>
      <c r="D7" s="1004" t="s">
        <v>394</v>
      </c>
      <c r="E7" s="1337" t="s">
        <v>395</v>
      </c>
      <c r="F7" s="1338"/>
      <c r="G7" s="1338"/>
      <c r="H7" s="1338"/>
      <c r="I7" s="1338"/>
      <c r="J7" s="1338"/>
      <c r="K7" s="1338"/>
      <c r="L7" s="1338"/>
      <c r="M7" s="1338"/>
      <c r="N7" s="1338"/>
      <c r="O7" s="1338"/>
      <c r="P7" s="1339"/>
      <c r="Q7" s="1632" t="s">
        <v>396</v>
      </c>
      <c r="R7" s="1633"/>
      <c r="S7" s="1634"/>
      <c r="T7" s="675">
        <v>11.2</v>
      </c>
      <c r="U7" s="365"/>
      <c r="V7" s="365"/>
      <c r="W7" s="365"/>
      <c r="X7" s="280"/>
    </row>
    <row r="8" spans="1:24" s="247" customFormat="1" ht="18" customHeight="1">
      <c r="A8" s="1393"/>
      <c r="B8" s="1635"/>
      <c r="C8" s="1636"/>
      <c r="D8" s="982"/>
      <c r="E8" s="1337" t="s">
        <v>82</v>
      </c>
      <c r="F8" s="1338"/>
      <c r="G8" s="1338"/>
      <c r="H8" s="1339"/>
      <c r="I8" s="244" t="s">
        <v>463</v>
      </c>
      <c r="J8" s="1337" t="s">
        <v>464</v>
      </c>
      <c r="K8" s="1338"/>
      <c r="L8" s="1339"/>
      <c r="M8" s="1338" t="s">
        <v>465</v>
      </c>
      <c r="N8" s="1338"/>
      <c r="O8" s="1338"/>
      <c r="P8" s="1338"/>
      <c r="Q8" s="1337" t="s">
        <v>466</v>
      </c>
      <c r="R8" s="1637"/>
      <c r="S8" s="1637"/>
      <c r="T8" s="1638"/>
      <c r="U8" s="1639" t="s">
        <v>397</v>
      </c>
      <c r="V8" s="1633"/>
      <c r="W8" s="1634"/>
      <c r="X8" s="676"/>
    </row>
    <row r="9" spans="1:24" s="247" customFormat="1" ht="21.75" customHeight="1">
      <c r="A9" s="982" t="s">
        <v>549</v>
      </c>
      <c r="B9" s="982" t="s">
        <v>398</v>
      </c>
      <c r="C9" s="982" t="s">
        <v>88</v>
      </c>
      <c r="D9" s="982"/>
      <c r="E9" s="1004" t="s">
        <v>399</v>
      </c>
      <c r="F9" s="1004" t="s">
        <v>554</v>
      </c>
      <c r="G9" s="1004" t="s">
        <v>400</v>
      </c>
      <c r="H9" s="1004" t="s">
        <v>556</v>
      </c>
      <c r="I9" s="1004" t="s">
        <v>557</v>
      </c>
      <c r="J9" s="1331" t="s">
        <v>401</v>
      </c>
      <c r="K9" s="1341" t="s">
        <v>559</v>
      </c>
      <c r="L9" s="1004" t="s">
        <v>560</v>
      </c>
      <c r="M9" s="1004" t="s">
        <v>561</v>
      </c>
      <c r="N9" s="1004" t="s">
        <v>562</v>
      </c>
      <c r="O9" s="1004" t="s">
        <v>563</v>
      </c>
      <c r="P9" s="1004" t="s">
        <v>564</v>
      </c>
      <c r="Q9" s="1331" t="s">
        <v>468</v>
      </c>
      <c r="R9" s="1333"/>
      <c r="S9" s="1331" t="s">
        <v>469</v>
      </c>
      <c r="T9" s="1333"/>
      <c r="U9" s="1340" t="s">
        <v>569</v>
      </c>
      <c r="V9" s="1004" t="s">
        <v>185</v>
      </c>
      <c r="W9" s="1340" t="s">
        <v>585</v>
      </c>
      <c r="X9" s="982" t="s">
        <v>606</v>
      </c>
    </row>
    <row r="10" spans="1:24" s="247" customFormat="1" ht="37.5" customHeight="1">
      <c r="A10" s="983"/>
      <c r="B10" s="983"/>
      <c r="C10" s="982"/>
      <c r="D10" s="983"/>
      <c r="E10" s="982"/>
      <c r="F10" s="982"/>
      <c r="G10" s="982"/>
      <c r="H10" s="982"/>
      <c r="I10" s="982"/>
      <c r="J10" s="1334"/>
      <c r="K10" s="1341"/>
      <c r="L10" s="983"/>
      <c r="M10" s="983"/>
      <c r="N10" s="983"/>
      <c r="O10" s="983"/>
      <c r="P10" s="982"/>
      <c r="Q10" s="248" t="s">
        <v>639</v>
      </c>
      <c r="R10" s="248" t="s">
        <v>640</v>
      </c>
      <c r="S10" s="248" t="s">
        <v>639</v>
      </c>
      <c r="T10" s="248" t="s">
        <v>640</v>
      </c>
      <c r="U10" s="1340"/>
      <c r="V10" s="983"/>
      <c r="W10" s="1640"/>
      <c r="X10" s="1641"/>
    </row>
    <row r="11" spans="1:24" s="273" customFormat="1" ht="15" customHeight="1">
      <c r="A11" s="248" t="s">
        <v>402</v>
      </c>
      <c r="B11" s="677"/>
      <c r="C11" s="678"/>
      <c r="D11" s="678"/>
      <c r="E11" s="678"/>
      <c r="F11" s="678"/>
      <c r="G11" s="678"/>
      <c r="H11" s="678"/>
      <c r="I11" s="678"/>
      <c r="J11" s="678"/>
      <c r="K11" s="678"/>
      <c r="L11" s="678"/>
      <c r="M11" s="678"/>
      <c r="N11" s="678"/>
      <c r="O11" s="678"/>
      <c r="P11" s="416"/>
      <c r="Q11" s="438"/>
      <c r="R11" s="438"/>
      <c r="S11" s="438"/>
      <c r="T11" s="438"/>
      <c r="U11" s="438"/>
      <c r="V11" s="438"/>
      <c r="W11" s="438"/>
      <c r="X11" s="679"/>
    </row>
    <row r="12" spans="1:24" s="273" customFormat="1" ht="29.25" customHeight="1">
      <c r="A12" s="1642" t="s">
        <v>266</v>
      </c>
      <c r="B12" s="1534" t="s">
        <v>604</v>
      </c>
      <c r="C12" s="1355" t="s">
        <v>403</v>
      </c>
      <c r="D12" s="1355" t="s">
        <v>404</v>
      </c>
      <c r="E12" s="1643" t="s">
        <v>547</v>
      </c>
      <c r="F12" s="1644"/>
      <c r="G12" s="1644"/>
      <c r="H12" s="1644"/>
      <c r="I12" s="1644"/>
      <c r="J12" s="1644"/>
      <c r="K12" s="1645"/>
      <c r="L12" s="607" t="s">
        <v>405</v>
      </c>
      <c r="M12" s="607" t="s">
        <v>405</v>
      </c>
      <c r="N12" s="607" t="s">
        <v>406</v>
      </c>
      <c r="O12" s="1310"/>
      <c r="P12" s="1648"/>
      <c r="Q12" s="1649">
        <v>4140</v>
      </c>
      <c r="R12" s="1649">
        <f>Q12/T7</f>
        <v>369.64285714285717</v>
      </c>
      <c r="S12" s="1310"/>
      <c r="T12" s="1310"/>
      <c r="U12" s="1649">
        <f>+Q12/1.15</f>
        <v>3600.0000000000005</v>
      </c>
      <c r="V12" s="1649">
        <f>U12*0.15</f>
        <v>540</v>
      </c>
      <c r="W12" s="1649">
        <f>SUM(U12:V12)</f>
        <v>4140</v>
      </c>
      <c r="X12" s="1355"/>
    </row>
    <row r="13" spans="1:24" s="273" customFormat="1" ht="21.75" customHeight="1">
      <c r="A13" s="1049"/>
      <c r="B13" s="1361"/>
      <c r="C13" s="1356"/>
      <c r="D13" s="1356"/>
      <c r="E13" s="1354"/>
      <c r="F13" s="1646"/>
      <c r="G13" s="1646"/>
      <c r="H13" s="1646"/>
      <c r="I13" s="1646"/>
      <c r="J13" s="1646"/>
      <c r="K13" s="1647"/>
      <c r="L13" s="420" t="s">
        <v>471</v>
      </c>
      <c r="M13" s="420" t="s">
        <v>471</v>
      </c>
      <c r="N13" s="420" t="s">
        <v>471</v>
      </c>
      <c r="O13" s="1310"/>
      <c r="P13" s="1648"/>
      <c r="Q13" s="1650"/>
      <c r="R13" s="1650"/>
      <c r="S13" s="1310"/>
      <c r="T13" s="1310"/>
      <c r="U13" s="1650"/>
      <c r="V13" s="1650"/>
      <c r="W13" s="1650"/>
      <c r="X13" s="1356"/>
    </row>
    <row r="14" spans="1:24" s="273" customFormat="1" ht="21" customHeight="1">
      <c r="A14" s="666" t="s">
        <v>407</v>
      </c>
      <c r="B14" s="380"/>
      <c r="C14" s="380"/>
      <c r="D14" s="380"/>
      <c r="E14" s="380"/>
      <c r="F14" s="380"/>
      <c r="G14" s="380"/>
      <c r="H14" s="380"/>
      <c r="I14" s="380"/>
      <c r="J14" s="380"/>
      <c r="K14" s="380"/>
      <c r="L14" s="380"/>
      <c r="M14" s="380"/>
      <c r="N14" s="380"/>
      <c r="O14" s="680"/>
      <c r="P14" s="333"/>
      <c r="Q14" s="681">
        <f aca="true" t="shared" si="0" ref="Q14:W14">SUM(Q12:Q12)</f>
        <v>4140</v>
      </c>
      <c r="R14" s="681">
        <f t="shared" si="0"/>
        <v>369.64285714285717</v>
      </c>
      <c r="S14" s="681">
        <f t="shared" si="0"/>
        <v>0</v>
      </c>
      <c r="T14" s="681">
        <f t="shared" si="0"/>
        <v>0</v>
      </c>
      <c r="U14" s="681">
        <f t="shared" si="0"/>
        <v>3600.0000000000005</v>
      </c>
      <c r="V14" s="681">
        <f t="shared" si="0"/>
        <v>540</v>
      </c>
      <c r="W14" s="681">
        <f t="shared" si="0"/>
        <v>4140</v>
      </c>
      <c r="X14" s="308"/>
    </row>
    <row r="15" spans="1:24" s="273" customFormat="1" ht="27" customHeight="1">
      <c r="A15" s="432" t="s">
        <v>408</v>
      </c>
      <c r="B15" s="415"/>
      <c r="C15" s="619"/>
      <c r="D15" s="619"/>
      <c r="E15" s="441"/>
      <c r="F15" s="441"/>
      <c r="G15" s="441"/>
      <c r="H15" s="441"/>
      <c r="I15" s="441"/>
      <c r="J15" s="441"/>
      <c r="K15" s="441"/>
      <c r="L15" s="441"/>
      <c r="M15" s="441"/>
      <c r="N15" s="441"/>
      <c r="O15" s="416"/>
      <c r="P15" s="416"/>
      <c r="Q15" s="419"/>
      <c r="R15" s="419"/>
      <c r="S15" s="419"/>
      <c r="T15" s="419"/>
      <c r="U15" s="419"/>
      <c r="V15" s="419"/>
      <c r="W15" s="419"/>
      <c r="X15" s="682"/>
    </row>
    <row r="16" spans="1:24" s="273" customFormat="1" ht="36.75" customHeight="1">
      <c r="A16" s="997" t="s">
        <v>409</v>
      </c>
      <c r="B16" s="1534" t="s">
        <v>605</v>
      </c>
      <c r="C16" s="1355" t="s">
        <v>403</v>
      </c>
      <c r="D16" s="1245" t="s">
        <v>410</v>
      </c>
      <c r="E16" s="1651" t="s">
        <v>547</v>
      </c>
      <c r="F16" s="1652"/>
      <c r="G16" s="1652"/>
      <c r="H16" s="1652"/>
      <c r="I16" s="1652"/>
      <c r="J16" s="1652"/>
      <c r="K16" s="1652"/>
      <c r="L16" s="1652"/>
      <c r="M16" s="1652"/>
      <c r="N16" s="1653"/>
      <c r="O16" s="1534"/>
      <c r="P16" s="1534"/>
      <c r="Q16" s="1657">
        <v>526500</v>
      </c>
      <c r="R16" s="989">
        <f>Q16/T7</f>
        <v>47008.92857142857</v>
      </c>
      <c r="S16" s="1657"/>
      <c r="T16" s="989"/>
      <c r="U16" s="989">
        <v>0</v>
      </c>
      <c r="V16" s="1657">
        <v>526500</v>
      </c>
      <c r="W16" s="1657">
        <f>SUM(U16:V17)</f>
        <v>526500</v>
      </c>
      <c r="X16" s="997" t="s">
        <v>411</v>
      </c>
    </row>
    <row r="17" spans="1:24" s="273" customFormat="1" ht="21" customHeight="1">
      <c r="A17" s="998"/>
      <c r="B17" s="1361"/>
      <c r="C17" s="1356"/>
      <c r="D17" s="1357"/>
      <c r="E17" s="1654"/>
      <c r="F17" s="1655"/>
      <c r="G17" s="1655"/>
      <c r="H17" s="1655"/>
      <c r="I17" s="1655"/>
      <c r="J17" s="1655"/>
      <c r="K17" s="1655"/>
      <c r="L17" s="1655"/>
      <c r="M17" s="1655"/>
      <c r="N17" s="1656"/>
      <c r="O17" s="1357"/>
      <c r="P17" s="1361"/>
      <c r="Q17" s="1658"/>
      <c r="R17" s="1367"/>
      <c r="S17" s="1658"/>
      <c r="T17" s="1367"/>
      <c r="U17" s="1367"/>
      <c r="V17" s="1658"/>
      <c r="W17" s="1658"/>
      <c r="X17" s="998"/>
    </row>
    <row r="18" spans="1:24" s="273" customFormat="1" ht="27" customHeight="1">
      <c r="A18" s="333" t="s">
        <v>412</v>
      </c>
      <c r="B18" s="683"/>
      <c r="C18" s="684"/>
      <c r="D18" s="684"/>
      <c r="E18" s="685"/>
      <c r="F18" s="685"/>
      <c r="G18" s="685"/>
      <c r="H18" s="685"/>
      <c r="I18" s="685"/>
      <c r="J18" s="685"/>
      <c r="K18" s="685"/>
      <c r="L18" s="685"/>
      <c r="M18" s="685"/>
      <c r="N18" s="685"/>
      <c r="O18" s="685"/>
      <c r="P18" s="397"/>
      <c r="Q18" s="686">
        <f aca="true" t="shared" si="1" ref="Q18:W18">SUM(Q16:Q17)</f>
        <v>526500</v>
      </c>
      <c r="R18" s="686">
        <f t="shared" si="1"/>
        <v>47008.92857142857</v>
      </c>
      <c r="S18" s="686">
        <f t="shared" si="1"/>
        <v>0</v>
      </c>
      <c r="T18" s="686">
        <f t="shared" si="1"/>
        <v>0</v>
      </c>
      <c r="U18" s="686">
        <f t="shared" si="1"/>
        <v>0</v>
      </c>
      <c r="V18" s="686">
        <f t="shared" si="1"/>
        <v>526500</v>
      </c>
      <c r="W18" s="687">
        <f t="shared" si="1"/>
        <v>526500</v>
      </c>
      <c r="X18" s="308"/>
    </row>
    <row r="19" spans="1:24" s="273" customFormat="1" ht="17.25" customHeight="1">
      <c r="A19" s="244" t="s">
        <v>144</v>
      </c>
      <c r="B19" s="1659"/>
      <c r="C19" s="1660"/>
      <c r="D19" s="1660"/>
      <c r="E19" s="1660"/>
      <c r="F19" s="1660"/>
      <c r="G19" s="1660"/>
      <c r="H19" s="1660"/>
      <c r="I19" s="1660"/>
      <c r="J19" s="1660"/>
      <c r="K19" s="1660"/>
      <c r="L19" s="1660"/>
      <c r="M19" s="1660"/>
      <c r="N19" s="1660"/>
      <c r="O19" s="1660"/>
      <c r="P19" s="1660"/>
      <c r="Q19" s="675">
        <f>+Q14+Q18</f>
        <v>530640</v>
      </c>
      <c r="R19" s="675">
        <f aca="true" t="shared" si="2" ref="R19:W19">+R14+R18</f>
        <v>47378.57142857143</v>
      </c>
      <c r="S19" s="675">
        <f t="shared" si="2"/>
        <v>0</v>
      </c>
      <c r="T19" s="675">
        <f t="shared" si="2"/>
        <v>0</v>
      </c>
      <c r="U19" s="675">
        <f t="shared" si="2"/>
        <v>3600.0000000000005</v>
      </c>
      <c r="V19" s="675">
        <f t="shared" si="2"/>
        <v>527040</v>
      </c>
      <c r="W19" s="675">
        <f t="shared" si="2"/>
        <v>530640</v>
      </c>
      <c r="X19" s="261"/>
    </row>
    <row r="20" spans="1:23" s="273" customFormat="1" ht="17.25" customHeight="1">
      <c r="A20" s="689"/>
      <c r="B20" s="451"/>
      <c r="C20" s="426"/>
      <c r="D20" s="426"/>
      <c r="E20" s="426"/>
      <c r="F20" s="426"/>
      <c r="G20" s="426"/>
      <c r="H20" s="426"/>
      <c r="I20" s="426"/>
      <c r="J20" s="426"/>
      <c r="K20" s="426"/>
      <c r="L20" s="426"/>
      <c r="M20" s="426"/>
      <c r="N20" s="426"/>
      <c r="O20" s="690"/>
      <c r="P20" s="690"/>
      <c r="Q20" s="691"/>
      <c r="R20" s="691"/>
      <c r="S20" s="691"/>
      <c r="T20" s="691"/>
      <c r="U20" s="691"/>
      <c r="V20" s="691"/>
      <c r="W20" s="691"/>
    </row>
    <row r="21" spans="1:22" s="273" customFormat="1" ht="39" customHeight="1">
      <c r="A21" s="692"/>
      <c r="B21" s="692"/>
      <c r="C21" s="1469" t="s">
        <v>491</v>
      </c>
      <c r="D21" s="1661"/>
      <c r="E21" s="1661"/>
      <c r="F21" s="1661"/>
      <c r="G21" s="1661"/>
      <c r="H21" s="1661"/>
      <c r="I21" s="1470"/>
      <c r="J21" s="1474" t="s">
        <v>475</v>
      </c>
      <c r="K21" s="1476"/>
      <c r="L21" s="1469" t="s">
        <v>476</v>
      </c>
      <c r="M21" s="1470"/>
      <c r="N21" s="362" t="s">
        <v>477</v>
      </c>
      <c r="Q21" s="693"/>
      <c r="R21" s="376"/>
      <c r="S21" s="376"/>
      <c r="T21" s="376"/>
      <c r="U21" s="376"/>
      <c r="V21" s="693"/>
    </row>
    <row r="22" spans="2:15" s="273" customFormat="1" ht="31.5" customHeight="1">
      <c r="B22" s="694"/>
      <c r="C22" s="695" t="s">
        <v>478</v>
      </c>
      <c r="D22" s="696"/>
      <c r="E22" s="1662" t="s">
        <v>479</v>
      </c>
      <c r="F22" s="1663"/>
      <c r="G22" s="1663"/>
      <c r="H22" s="1663"/>
      <c r="I22" s="697" t="s">
        <v>472</v>
      </c>
      <c r="J22" s="1299" t="s">
        <v>480</v>
      </c>
      <c r="K22" s="1300"/>
      <c r="L22" s="339" t="s">
        <v>480</v>
      </c>
      <c r="M22" s="698">
        <v>500000</v>
      </c>
      <c r="N22" s="333" t="s">
        <v>481</v>
      </c>
      <c r="O22" s="699"/>
    </row>
    <row r="23" spans="1:14" s="273" customFormat="1" ht="33.75" customHeight="1">
      <c r="A23" s="694"/>
      <c r="B23" s="694"/>
      <c r="C23" s="700" t="s">
        <v>482</v>
      </c>
      <c r="D23" s="701"/>
      <c r="E23" s="1662" t="s">
        <v>483</v>
      </c>
      <c r="F23" s="1663"/>
      <c r="G23" s="1663"/>
      <c r="H23" s="1664"/>
      <c r="I23" s="332" t="s">
        <v>473</v>
      </c>
      <c r="J23" s="1665" t="s">
        <v>484</v>
      </c>
      <c r="K23" s="1666"/>
      <c r="L23" s="702" t="s">
        <v>480</v>
      </c>
      <c r="M23" s="698">
        <v>100000</v>
      </c>
      <c r="N23" s="386" t="s">
        <v>481</v>
      </c>
    </row>
    <row r="24" spans="1:14" s="273" customFormat="1" ht="11.25" customHeight="1" thickBot="1">
      <c r="A24" s="694"/>
      <c r="B24" s="694"/>
      <c r="C24" s="703"/>
      <c r="D24" s="703"/>
      <c r="E24" s="704"/>
      <c r="F24" s="704"/>
      <c r="G24" s="704"/>
      <c r="H24" s="705"/>
      <c r="I24" s="328"/>
      <c r="J24" s="706"/>
      <c r="K24" s="376"/>
      <c r="L24" s="375"/>
      <c r="M24" s="707"/>
      <c r="N24" s="319"/>
    </row>
    <row r="25" spans="1:14" s="273" customFormat="1" ht="13.5" thickTop="1">
      <c r="A25" s="708" t="s">
        <v>413</v>
      </c>
      <c r="B25" s="709"/>
      <c r="C25" s="709"/>
      <c r="D25" s="709"/>
      <c r="E25" s="1673" t="s">
        <v>414</v>
      </c>
      <c r="F25" s="1673"/>
      <c r="G25" s="1674"/>
      <c r="I25" s="708" t="s">
        <v>415</v>
      </c>
      <c r="J25" s="709"/>
      <c r="K25" s="709"/>
      <c r="L25" s="1675" t="s">
        <v>414</v>
      </c>
      <c r="M25" s="1675"/>
      <c r="N25" s="1676"/>
    </row>
    <row r="26" spans="1:14" s="273" customFormat="1" ht="13.5" thickBot="1">
      <c r="A26" s="710" t="s">
        <v>416</v>
      </c>
      <c r="B26" s="711"/>
      <c r="C26" s="711"/>
      <c r="D26" s="711"/>
      <c r="E26" s="1677" t="s">
        <v>414</v>
      </c>
      <c r="F26" s="1678"/>
      <c r="G26" s="1679"/>
      <c r="I26" s="710" t="s">
        <v>416</v>
      </c>
      <c r="J26" s="711"/>
      <c r="K26" s="711"/>
      <c r="L26" s="1678" t="s">
        <v>414</v>
      </c>
      <c r="M26" s="1678"/>
      <c r="N26" s="1679"/>
    </row>
    <row r="27" spans="3:4" s="273" customFormat="1" ht="13.5" thickTop="1">
      <c r="C27" s="460"/>
      <c r="D27" s="460"/>
    </row>
    <row r="28" spans="3:4" s="273" customFormat="1" ht="12.75">
      <c r="C28" s="460"/>
      <c r="D28" s="460"/>
    </row>
    <row r="29" spans="3:4" s="273" customFormat="1" ht="12.75">
      <c r="C29" s="460"/>
      <c r="D29" s="460"/>
    </row>
    <row r="30" spans="3:4" s="273" customFormat="1" ht="12.75">
      <c r="C30" s="460"/>
      <c r="D30" s="460"/>
    </row>
    <row r="31" spans="3:4" s="273" customFormat="1" ht="12.75">
      <c r="C31" s="460"/>
      <c r="D31" s="460"/>
    </row>
    <row r="32" spans="1:7" s="247" customFormat="1" ht="12.75">
      <c r="A32" s="1287" t="s">
        <v>701</v>
      </c>
      <c r="B32" s="1288"/>
      <c r="C32" s="1288"/>
      <c r="D32" s="1288"/>
      <c r="E32" s="1288"/>
      <c r="F32" s="1288"/>
      <c r="G32" s="1289"/>
    </row>
    <row r="33" spans="1:7" s="247" customFormat="1" ht="12.75">
      <c r="A33" s="1680" t="s">
        <v>417</v>
      </c>
      <c r="B33" s="1295"/>
      <c r="C33" s="1295"/>
      <c r="D33" s="1295"/>
      <c r="E33" s="1295"/>
      <c r="F33" s="1295"/>
      <c r="G33" s="1681"/>
    </row>
    <row r="34" spans="1:7" s="247" customFormat="1" ht="12.75">
      <c r="A34" s="712"/>
      <c r="B34" s="357"/>
      <c r="C34" s="357"/>
      <c r="D34" s="357"/>
      <c r="E34" s="357"/>
      <c r="F34" s="357"/>
      <c r="G34" s="713"/>
    </row>
    <row r="35" spans="1:7" s="247" customFormat="1" ht="12.75">
      <c r="A35" s="712"/>
      <c r="B35" s="357"/>
      <c r="C35" s="357"/>
      <c r="D35" s="357"/>
      <c r="E35" s="357"/>
      <c r="F35" s="357"/>
      <c r="G35" s="713"/>
    </row>
    <row r="36" spans="1:7" s="247" customFormat="1" ht="12.75">
      <c r="A36" s="712"/>
      <c r="B36" s="357"/>
      <c r="C36" s="357"/>
      <c r="D36" s="357"/>
      <c r="E36" s="357"/>
      <c r="F36" s="357"/>
      <c r="G36" s="713"/>
    </row>
    <row r="37" spans="1:7" s="247" customFormat="1" ht="12.75">
      <c r="A37" s="1667"/>
      <c r="B37" s="1668"/>
      <c r="C37" s="1668"/>
      <c r="D37" s="1668"/>
      <c r="E37" s="1668"/>
      <c r="F37" s="1668"/>
      <c r="G37" s="1669"/>
    </row>
    <row r="38" spans="1:7" s="247" customFormat="1" ht="12.75">
      <c r="A38" s="1670" t="s">
        <v>418</v>
      </c>
      <c r="B38" s="1671"/>
      <c r="C38" s="1671"/>
      <c r="D38" s="1671"/>
      <c r="E38" s="1671"/>
      <c r="F38" s="1671"/>
      <c r="G38" s="1672"/>
    </row>
    <row r="39" spans="1:6" s="247" customFormat="1" ht="12.75">
      <c r="A39" s="250"/>
      <c r="B39" s="250"/>
      <c r="C39" s="250"/>
      <c r="D39" s="250"/>
      <c r="E39" s="358"/>
      <c r="F39" s="358"/>
    </row>
    <row r="40" s="247" customFormat="1" ht="12.75"/>
    <row r="41" s="247" customFormat="1" ht="12.75"/>
    <row r="42" s="247" customFormat="1" ht="12.75"/>
    <row r="43" s="247" customFormat="1" ht="12.75"/>
    <row r="44" spans="1:4" ht="12.75">
      <c r="A44" s="44"/>
      <c r="B44" s="44"/>
      <c r="C44" s="44"/>
      <c r="D44" s="44"/>
    </row>
    <row r="45" spans="1:4" ht="12.75">
      <c r="A45" s="44"/>
      <c r="B45" s="44"/>
      <c r="C45" s="44"/>
      <c r="D45" s="44"/>
    </row>
    <row r="46" spans="1:4" ht="12.75">
      <c r="A46" s="44"/>
      <c r="B46" s="44"/>
      <c r="C46" s="44"/>
      <c r="D46" s="44"/>
    </row>
    <row r="47" spans="1:4" ht="12.75">
      <c r="A47" s="44"/>
      <c r="B47" s="44"/>
      <c r="C47" s="44"/>
      <c r="D47" s="44"/>
    </row>
    <row r="48" spans="1:4" ht="12.75">
      <c r="A48" s="44"/>
      <c r="B48" s="44"/>
      <c r="C48" s="44"/>
      <c r="D48" s="44"/>
    </row>
    <row r="49" spans="1:4" ht="12.75">
      <c r="A49" s="44"/>
      <c r="B49" s="44"/>
      <c r="C49" s="44"/>
      <c r="D49" s="44"/>
    </row>
    <row r="50" spans="1:4" ht="12.75">
      <c r="A50" s="44"/>
      <c r="B50" s="44"/>
      <c r="C50" s="44"/>
      <c r="D50" s="44"/>
    </row>
    <row r="51" spans="1:4" ht="12.75">
      <c r="A51" s="44"/>
      <c r="B51" s="44"/>
      <c r="C51" s="44"/>
      <c r="D51" s="44"/>
    </row>
    <row r="52" spans="1:4" ht="12.75">
      <c r="A52" s="44"/>
      <c r="B52" s="44"/>
      <c r="C52" s="44"/>
      <c r="D52" s="44"/>
    </row>
    <row r="53" spans="1:4" ht="12.75">
      <c r="A53" s="44"/>
      <c r="B53" s="44"/>
      <c r="C53" s="44"/>
      <c r="D53" s="44"/>
    </row>
    <row r="54" spans="1:4" ht="12.75">
      <c r="A54" s="44"/>
      <c r="B54" s="44"/>
      <c r="C54" s="44"/>
      <c r="D54" s="44"/>
    </row>
    <row r="55" spans="1:4" ht="12.75">
      <c r="A55" s="44"/>
      <c r="B55" s="44"/>
      <c r="C55" s="44"/>
      <c r="D55" s="44"/>
    </row>
    <row r="56" spans="1:4" ht="12.75">
      <c r="A56" s="44"/>
      <c r="B56" s="44"/>
      <c r="C56" s="44"/>
      <c r="D56" s="44"/>
    </row>
    <row r="57" spans="1:4" ht="12.75">
      <c r="A57" s="44"/>
      <c r="B57" s="44"/>
      <c r="C57" s="44"/>
      <c r="D57" s="44"/>
    </row>
    <row r="58" spans="1:2" ht="12.75">
      <c r="A58" s="44"/>
      <c r="B58" s="44"/>
    </row>
    <row r="59" ht="12.75">
      <c r="A59" s="44"/>
    </row>
    <row r="60" ht="12.75">
      <c r="A60" s="44"/>
    </row>
    <row r="61" ht="12.75">
      <c r="A61" s="44"/>
    </row>
    <row r="62" ht="12.75">
      <c r="A62" s="44"/>
    </row>
    <row r="63" ht="12.75">
      <c r="A63" s="44"/>
    </row>
  </sheetData>
  <mergeCells count="83">
    <mergeCell ref="E23:H23"/>
    <mergeCell ref="J23:K23"/>
    <mergeCell ref="A37:G37"/>
    <mergeCell ref="A38:G38"/>
    <mergeCell ref="E25:G25"/>
    <mergeCell ref="L25:N25"/>
    <mergeCell ref="E26:G26"/>
    <mergeCell ref="L26:N26"/>
    <mergeCell ref="A32:G32"/>
    <mergeCell ref="A33:G33"/>
    <mergeCell ref="B19:P19"/>
    <mergeCell ref="C21:I21"/>
    <mergeCell ref="J21:K21"/>
    <mergeCell ref="L21:M21"/>
    <mergeCell ref="E22:H22"/>
    <mergeCell ref="J22:K22"/>
    <mergeCell ref="P16:P17"/>
    <mergeCell ref="Q16:Q17"/>
    <mergeCell ref="V16:V17"/>
    <mergeCell ref="W16:W17"/>
    <mergeCell ref="X16:X17"/>
    <mergeCell ref="R16:R17"/>
    <mergeCell ref="S16:S17"/>
    <mergeCell ref="T16:T17"/>
    <mergeCell ref="U16:U17"/>
    <mergeCell ref="U12:U13"/>
    <mergeCell ref="V12:V13"/>
    <mergeCell ref="W12:W13"/>
    <mergeCell ref="X12:X13"/>
    <mergeCell ref="A16:A17"/>
    <mergeCell ref="B16:B17"/>
    <mergeCell ref="C16:C17"/>
    <mergeCell ref="D16:D17"/>
    <mergeCell ref="E16:N17"/>
    <mergeCell ref="O16:O17"/>
    <mergeCell ref="O12:O13"/>
    <mergeCell ref="P12:P13"/>
    <mergeCell ref="Q12:Q13"/>
    <mergeCell ref="R12:R13"/>
    <mergeCell ref="S12:S13"/>
    <mergeCell ref="T12:T13"/>
    <mergeCell ref="S9:T9"/>
    <mergeCell ref="U9:U10"/>
    <mergeCell ref="V9:V10"/>
    <mergeCell ref="W9:W10"/>
    <mergeCell ref="X9:X10"/>
    <mergeCell ref="A12:A13"/>
    <mergeCell ref="B12:B13"/>
    <mergeCell ref="C12:C13"/>
    <mergeCell ref="D12:D13"/>
    <mergeCell ref="E12:K13"/>
    <mergeCell ref="L9:L10"/>
    <mergeCell ref="M9:M10"/>
    <mergeCell ref="N9:N10"/>
    <mergeCell ref="O9:O10"/>
    <mergeCell ref="P9:P10"/>
    <mergeCell ref="Q9:R9"/>
    <mergeCell ref="U8:W8"/>
    <mergeCell ref="A9:A10"/>
    <mergeCell ref="B9:B10"/>
    <mergeCell ref="C9:C10"/>
    <mergeCell ref="E9:E10"/>
    <mergeCell ref="F9:F10"/>
    <mergeCell ref="G9:G10"/>
    <mergeCell ref="H9:H10"/>
    <mergeCell ref="I9:I10"/>
    <mergeCell ref="J9:J10"/>
    <mergeCell ref="A7:C7"/>
    <mergeCell ref="D7:D10"/>
    <mergeCell ref="E7:P7"/>
    <mergeCell ref="Q7:S7"/>
    <mergeCell ref="A8:C8"/>
    <mergeCell ref="E8:H8"/>
    <mergeCell ref="J8:L8"/>
    <mergeCell ref="M8:P8"/>
    <mergeCell ref="Q8:T8"/>
    <mergeCell ref="K9:K10"/>
    <mergeCell ref="A1:X1"/>
    <mergeCell ref="A2:X2"/>
    <mergeCell ref="A3:X3"/>
    <mergeCell ref="A4:X4"/>
    <mergeCell ref="A5:X5"/>
    <mergeCell ref="A6:W6"/>
  </mergeCells>
  <printOptions horizontalCentered="1" verticalCentered="1"/>
  <pageMargins left="0.984251968503937" right="0.3937007874015748" top="0.3937007874015748" bottom="0.3937007874015748" header="0" footer="0.1968503937007874"/>
  <pageSetup horizontalDpi="600" verticalDpi="600" orientation="landscape" paperSize="5" scale="46" r:id="rId2"/>
  <headerFooter alignWithMargins="0">
    <oddFooter>&amp;R&amp;P de &amp;N
VERSION 31 MARZO 2008</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S58"/>
  <sheetViews>
    <sheetView workbookViewId="0" topLeftCell="A1">
      <selection activeCell="A3" sqref="A3:AF3"/>
    </sheetView>
  </sheetViews>
  <sheetFormatPr defaultColWidth="11.421875" defaultRowHeight="12.75"/>
  <cols>
    <col min="1" max="1" width="33.57421875" style="44" customWidth="1"/>
    <col min="2" max="2" width="14.140625" style="44" customWidth="1"/>
    <col min="3" max="3" width="12.7109375" style="44" customWidth="1"/>
    <col min="4" max="4" width="15.00390625" style="44" customWidth="1"/>
    <col min="5" max="5" width="11.421875" style="44" customWidth="1"/>
    <col min="6" max="6" width="12.57421875" style="44" customWidth="1"/>
    <col min="7" max="7" width="12.8515625" style="44" customWidth="1"/>
    <col min="8" max="13" width="11.421875" style="44" customWidth="1"/>
    <col min="14" max="14" width="13.140625" style="44" customWidth="1"/>
    <col min="15" max="15" width="11.421875" style="44" customWidth="1"/>
    <col min="16" max="16" width="14.28125" style="44" customWidth="1"/>
    <col min="17" max="17" width="11.421875" style="44" customWidth="1"/>
    <col min="18" max="18" width="14.7109375" style="44" customWidth="1"/>
    <col min="19" max="19" width="12.140625" style="44" bestFit="1" customWidth="1"/>
    <col min="20" max="20" width="19.140625" style="44" customWidth="1"/>
    <col min="21" max="22" width="11.421875" style="44" hidden="1" customWidth="1"/>
    <col min="23" max="23" width="16.57421875" style="44" customWidth="1"/>
    <col min="24" max="24" width="17.8515625" style="44" customWidth="1"/>
    <col min="25" max="26" width="14.28125" style="44" customWidth="1"/>
    <col min="27" max="28" width="11.421875" style="44" customWidth="1"/>
    <col min="29" max="29" width="17.421875" style="44" customWidth="1"/>
    <col min="30" max="30" width="17.00390625" style="44" customWidth="1"/>
    <col min="31" max="31" width="18.57421875" style="44" customWidth="1"/>
    <col min="32" max="32" width="28.00390625" style="264" customWidth="1"/>
    <col min="33" max="16384" width="11.421875" style="44" customWidth="1"/>
  </cols>
  <sheetData>
    <row r="1" spans="1:32" s="237" customFormat="1" ht="15.75" customHeight="1">
      <c r="A1" s="1682" t="s">
        <v>77</v>
      </c>
      <c r="B1" s="1682"/>
      <c r="C1" s="1682"/>
      <c r="D1" s="1682"/>
      <c r="E1" s="1682"/>
      <c r="F1" s="1682"/>
      <c r="G1" s="1682"/>
      <c r="H1" s="1682"/>
      <c r="I1" s="1682"/>
      <c r="J1" s="1682"/>
      <c r="K1" s="1682"/>
      <c r="L1" s="1682"/>
      <c r="M1" s="1682"/>
      <c r="N1" s="1682"/>
      <c r="O1" s="1682"/>
      <c r="P1" s="1682"/>
      <c r="Q1" s="1682"/>
      <c r="R1" s="1682"/>
      <c r="S1" s="1682"/>
      <c r="T1" s="1682"/>
      <c r="U1" s="1682"/>
      <c r="V1" s="1682"/>
      <c r="W1" s="1682"/>
      <c r="X1" s="1682"/>
      <c r="Y1" s="1682"/>
      <c r="Z1" s="1682"/>
      <c r="AA1" s="1682"/>
      <c r="AB1" s="1682"/>
      <c r="AC1" s="1682"/>
      <c r="AD1" s="1682"/>
      <c r="AE1" s="1682"/>
      <c r="AF1" s="1682"/>
    </row>
    <row r="2" spans="1:32" s="237" customFormat="1" ht="15.75">
      <c r="A2" s="1683" t="s">
        <v>419</v>
      </c>
      <c r="B2" s="1683"/>
      <c r="C2" s="1683"/>
      <c r="D2" s="1683"/>
      <c r="E2" s="1683"/>
      <c r="F2" s="1683"/>
      <c r="G2" s="1683"/>
      <c r="H2" s="1683"/>
      <c r="I2" s="1683"/>
      <c r="J2" s="1683"/>
      <c r="K2" s="1683"/>
      <c r="L2" s="1683"/>
      <c r="M2" s="1683"/>
      <c r="N2" s="1683"/>
      <c r="O2" s="1683"/>
      <c r="P2" s="1683"/>
      <c r="Q2" s="1683"/>
      <c r="R2" s="1683"/>
      <c r="S2" s="1683"/>
      <c r="T2" s="1683"/>
      <c r="U2" s="1683"/>
      <c r="V2" s="1683"/>
      <c r="W2" s="1683"/>
      <c r="X2" s="1683"/>
      <c r="Y2" s="1683"/>
      <c r="Z2" s="1683"/>
      <c r="AA2" s="1683"/>
      <c r="AB2" s="1683"/>
      <c r="AC2" s="1683"/>
      <c r="AD2" s="1683"/>
      <c r="AE2" s="1683"/>
      <c r="AF2" s="1683"/>
    </row>
    <row r="3" spans="1:32" s="237" customFormat="1" ht="15.75">
      <c r="A3" s="1683" t="s">
        <v>420</v>
      </c>
      <c r="B3" s="1683"/>
      <c r="C3" s="1683"/>
      <c r="D3" s="1683"/>
      <c r="E3" s="1683"/>
      <c r="F3" s="1683"/>
      <c r="G3" s="1683"/>
      <c r="H3" s="1683"/>
      <c r="I3" s="1683"/>
      <c r="J3" s="1683"/>
      <c r="K3" s="1683"/>
      <c r="L3" s="1683"/>
      <c r="M3" s="1683"/>
      <c r="N3" s="1683"/>
      <c r="O3" s="1683"/>
      <c r="P3" s="1683"/>
      <c r="Q3" s="1683"/>
      <c r="R3" s="1683"/>
      <c r="S3" s="1683"/>
      <c r="T3" s="1683"/>
      <c r="U3" s="1683"/>
      <c r="V3" s="1683"/>
      <c r="W3" s="1683"/>
      <c r="X3" s="1683"/>
      <c r="Y3" s="1683"/>
      <c r="Z3" s="1683"/>
      <c r="AA3" s="1683"/>
      <c r="AB3" s="1683"/>
      <c r="AC3" s="1683"/>
      <c r="AD3" s="1683"/>
      <c r="AE3" s="1683"/>
      <c r="AF3" s="1683"/>
    </row>
    <row r="4" spans="1:32" ht="20.25" customHeight="1">
      <c r="A4" s="987" t="s">
        <v>717</v>
      </c>
      <c r="B4" s="987"/>
      <c r="C4" s="987"/>
      <c r="D4" s="987"/>
      <c r="E4" s="987"/>
      <c r="F4" s="987"/>
      <c r="G4" s="987"/>
      <c r="H4" s="987"/>
      <c r="I4" s="987"/>
      <c r="J4" s="987"/>
      <c r="K4" s="987"/>
      <c r="L4" s="987"/>
      <c r="M4" s="987"/>
      <c r="N4" s="987"/>
      <c r="O4" s="987"/>
      <c r="P4" s="987"/>
      <c r="Q4" s="987"/>
      <c r="R4" s="987"/>
      <c r="S4" s="987"/>
      <c r="T4" s="987"/>
      <c r="U4" s="987"/>
      <c r="V4" s="987"/>
      <c r="W4" s="987"/>
      <c r="X4" s="987"/>
      <c r="Y4" s="238"/>
      <c r="Z4" s="238"/>
      <c r="AA4" s="238"/>
      <c r="AB4" s="238"/>
      <c r="AC4" s="238"/>
      <c r="AD4" s="238"/>
      <c r="AE4" s="238"/>
      <c r="AF4" s="238"/>
    </row>
    <row r="5" spans="1:32" ht="16.5" customHeight="1">
      <c r="A5" s="1683" t="s">
        <v>421</v>
      </c>
      <c r="B5" s="1683"/>
      <c r="C5" s="1683"/>
      <c r="D5" s="1683"/>
      <c r="E5" s="1683"/>
      <c r="F5" s="1683"/>
      <c r="G5" s="1683"/>
      <c r="H5" s="1683"/>
      <c r="I5" s="1683"/>
      <c r="J5" s="1683"/>
      <c r="K5" s="1683"/>
      <c r="L5" s="1683"/>
      <c r="M5" s="1683"/>
      <c r="N5" s="1683"/>
      <c r="O5" s="1683"/>
      <c r="P5" s="1683"/>
      <c r="Q5" s="1683"/>
      <c r="R5" s="1683"/>
      <c r="S5" s="1683"/>
      <c r="T5" s="1683"/>
      <c r="U5" s="1683"/>
      <c r="V5" s="1683"/>
      <c r="W5" s="1683"/>
      <c r="X5" s="1683"/>
      <c r="Y5" s="1683"/>
      <c r="Z5" s="1683"/>
      <c r="AA5" s="1683"/>
      <c r="AB5" s="1683"/>
      <c r="AC5" s="1683"/>
      <c r="AD5" s="1683"/>
      <c r="AE5" s="1683"/>
      <c r="AF5" s="1683"/>
    </row>
    <row r="6" spans="1:32" ht="12.75" customHeight="1">
      <c r="A6" s="1511"/>
      <c r="B6" s="1511"/>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1511"/>
      <c r="AF6" s="714"/>
    </row>
    <row r="7" spans="1:32" ht="14.25" customHeight="1">
      <c r="A7" s="536" t="s">
        <v>422</v>
      </c>
      <c r="B7" s="1496" t="s">
        <v>148</v>
      </c>
      <c r="C7" s="1498"/>
      <c r="D7" s="537"/>
      <c r="E7" s="1496" t="s">
        <v>149</v>
      </c>
      <c r="F7" s="1497"/>
      <c r="G7" s="1497"/>
      <c r="H7" s="1497"/>
      <c r="I7" s="1497"/>
      <c r="J7" s="1497"/>
      <c r="K7" s="1497"/>
      <c r="L7" s="1497"/>
      <c r="M7" s="1497"/>
      <c r="N7" s="1497"/>
      <c r="O7" s="1497"/>
      <c r="P7" s="1497"/>
      <c r="Q7" s="1497"/>
      <c r="R7" s="1497"/>
      <c r="S7" s="1498"/>
      <c r="T7" s="1496" t="s">
        <v>613</v>
      </c>
      <c r="U7" s="1497"/>
      <c r="V7" s="1497"/>
      <c r="W7" s="1497"/>
      <c r="X7" s="1497"/>
      <c r="Y7" s="1497"/>
      <c r="Z7" s="1497"/>
      <c r="AA7" s="1497"/>
      <c r="AB7" s="1497"/>
      <c r="AC7" s="1497"/>
      <c r="AD7" s="1497"/>
      <c r="AE7" s="1498"/>
      <c r="AF7" s="715"/>
    </row>
    <row r="8" spans="1:32" ht="26.25" customHeight="1">
      <c r="A8" s="1464" t="s">
        <v>423</v>
      </c>
      <c r="B8" s="1467" t="s">
        <v>151</v>
      </c>
      <c r="C8" s="1468"/>
      <c r="D8" s="1468" t="s">
        <v>424</v>
      </c>
      <c r="E8" s="1489" t="s">
        <v>425</v>
      </c>
      <c r="F8" s="1490"/>
      <c r="G8" s="1464" t="s">
        <v>426</v>
      </c>
      <c r="H8" s="1489" t="s">
        <v>153</v>
      </c>
      <c r="I8" s="1490"/>
      <c r="J8" s="1489" t="s">
        <v>154</v>
      </c>
      <c r="K8" s="1490"/>
      <c r="L8" s="1467" t="s">
        <v>622</v>
      </c>
      <c r="M8" s="1468"/>
      <c r="N8" s="1489" t="s">
        <v>191</v>
      </c>
      <c r="O8" s="1490"/>
      <c r="P8" s="1467" t="s">
        <v>622</v>
      </c>
      <c r="Q8" s="1468"/>
      <c r="R8" s="1467" t="s">
        <v>155</v>
      </c>
      <c r="S8" s="1468"/>
      <c r="T8" s="1464" t="s">
        <v>156</v>
      </c>
      <c r="U8" s="1464" t="s">
        <v>157</v>
      </c>
      <c r="V8" s="1464" t="s">
        <v>628</v>
      </c>
      <c r="W8" s="1464" t="s">
        <v>427</v>
      </c>
      <c r="X8" s="1464" t="s">
        <v>628</v>
      </c>
      <c r="Y8" s="1464" t="s">
        <v>428</v>
      </c>
      <c r="Z8" s="1464" t="s">
        <v>159</v>
      </c>
      <c r="AA8" s="1467" t="s">
        <v>160</v>
      </c>
      <c r="AB8" s="1468"/>
      <c r="AC8" s="1471" t="s">
        <v>397</v>
      </c>
      <c r="AD8" s="1472"/>
      <c r="AE8" s="1473"/>
      <c r="AF8" s="1685" t="s">
        <v>606</v>
      </c>
    </row>
    <row r="9" spans="1:32" ht="22.5" customHeight="1">
      <c r="A9" s="1493"/>
      <c r="B9" s="1469"/>
      <c r="C9" s="1470"/>
      <c r="D9" s="1684"/>
      <c r="E9" s="1487" t="s">
        <v>161</v>
      </c>
      <c r="F9" s="1488"/>
      <c r="G9" s="1493"/>
      <c r="H9" s="1489" t="s">
        <v>162</v>
      </c>
      <c r="I9" s="1490"/>
      <c r="J9" s="1489" t="s">
        <v>163</v>
      </c>
      <c r="K9" s="1490"/>
      <c r="L9" s="1469"/>
      <c r="M9" s="1470"/>
      <c r="N9" s="1489" t="s">
        <v>636</v>
      </c>
      <c r="O9" s="1490"/>
      <c r="P9" s="1469"/>
      <c r="Q9" s="1470"/>
      <c r="R9" s="1469"/>
      <c r="S9" s="1470"/>
      <c r="T9" s="1493"/>
      <c r="U9" s="1493"/>
      <c r="V9" s="1493"/>
      <c r="W9" s="1493"/>
      <c r="X9" s="1493"/>
      <c r="Y9" s="1493"/>
      <c r="Z9" s="1493"/>
      <c r="AA9" s="1469"/>
      <c r="AB9" s="1470"/>
      <c r="AC9" s="1474"/>
      <c r="AD9" s="1475"/>
      <c r="AE9" s="1476"/>
      <c r="AF9" s="1686"/>
    </row>
    <row r="10" spans="1:32" ht="13.5" customHeight="1">
      <c r="A10" s="1494"/>
      <c r="B10" s="361" t="s">
        <v>429</v>
      </c>
      <c r="C10" s="360" t="s">
        <v>471</v>
      </c>
      <c r="D10" s="1470"/>
      <c r="E10" s="716" t="s">
        <v>430</v>
      </c>
      <c r="F10" s="717" t="s">
        <v>471</v>
      </c>
      <c r="G10" s="1493"/>
      <c r="H10" s="716" t="s">
        <v>430</v>
      </c>
      <c r="I10" s="717" t="s">
        <v>471</v>
      </c>
      <c r="J10" s="716" t="s">
        <v>430</v>
      </c>
      <c r="K10" s="717" t="s">
        <v>471</v>
      </c>
      <c r="L10" s="716" t="s">
        <v>430</v>
      </c>
      <c r="M10" s="717" t="s">
        <v>471</v>
      </c>
      <c r="N10" s="716" t="s">
        <v>430</v>
      </c>
      <c r="O10" s="717" t="s">
        <v>471</v>
      </c>
      <c r="P10" s="716" t="s">
        <v>430</v>
      </c>
      <c r="Q10" s="717" t="s">
        <v>471</v>
      </c>
      <c r="R10" s="716" t="s">
        <v>430</v>
      </c>
      <c r="S10" s="717" t="s">
        <v>471</v>
      </c>
      <c r="T10" s="1493"/>
      <c r="U10" s="1493"/>
      <c r="V10" s="1493"/>
      <c r="W10" s="1493"/>
      <c r="X10" s="1493"/>
      <c r="Y10" s="1493"/>
      <c r="Z10" s="1493"/>
      <c r="AA10" s="716" t="s">
        <v>639</v>
      </c>
      <c r="AB10" s="717" t="s">
        <v>640</v>
      </c>
      <c r="AC10" s="718" t="s">
        <v>569</v>
      </c>
      <c r="AD10" s="718" t="s">
        <v>185</v>
      </c>
      <c r="AE10" s="718" t="s">
        <v>585</v>
      </c>
      <c r="AF10" s="1687"/>
    </row>
    <row r="11" spans="1:32" ht="12.75">
      <c r="A11" s="378" t="s">
        <v>431</v>
      </c>
      <c r="B11" s="1688"/>
      <c r="C11" s="1689"/>
      <c r="D11" s="1689"/>
      <c r="E11" s="1689"/>
      <c r="F11" s="1689"/>
      <c r="G11" s="1689"/>
      <c r="H11" s="1689"/>
      <c r="I11" s="1689"/>
      <c r="J11" s="1689"/>
      <c r="K11" s="1689"/>
      <c r="L11" s="1689"/>
      <c r="M11" s="1689"/>
      <c r="N11" s="1689"/>
      <c r="O11" s="1689"/>
      <c r="P11" s="1689"/>
      <c r="Q11" s="1689"/>
      <c r="R11" s="1689"/>
      <c r="S11" s="1689"/>
      <c r="T11" s="1689"/>
      <c r="U11" s="1689"/>
      <c r="V11" s="1689"/>
      <c r="W11" s="1689"/>
      <c r="X11" s="1689"/>
      <c r="Y11" s="1689"/>
      <c r="Z11" s="1689"/>
      <c r="AA11" s="1689"/>
      <c r="AB11" s="1689"/>
      <c r="AC11" s="1689"/>
      <c r="AD11" s="1689"/>
      <c r="AE11" s="1689"/>
      <c r="AF11" s="719"/>
    </row>
    <row r="12" spans="1:32" ht="12.75">
      <c r="A12" s="720">
        <v>2008</v>
      </c>
      <c r="B12" s="1354"/>
      <c r="C12" s="1646"/>
      <c r="D12" s="1646"/>
      <c r="E12" s="1646"/>
      <c r="F12" s="1646"/>
      <c r="G12" s="1646"/>
      <c r="H12" s="1646"/>
      <c r="I12" s="1646"/>
      <c r="J12" s="1646"/>
      <c r="K12" s="1646"/>
      <c r="L12" s="1646"/>
      <c r="M12" s="1646"/>
      <c r="N12" s="1646"/>
      <c r="O12" s="1646"/>
      <c r="P12" s="1646"/>
      <c r="Q12" s="1646"/>
      <c r="R12" s="1646"/>
      <c r="S12" s="1646"/>
      <c r="T12" s="1646"/>
      <c r="U12" s="1646"/>
      <c r="V12" s="1646"/>
      <c r="W12" s="1646"/>
      <c r="X12" s="1646"/>
      <c r="Y12" s="1646"/>
      <c r="Z12" s="1646"/>
      <c r="AA12" s="1646"/>
      <c r="AB12" s="1646"/>
      <c r="AC12" s="1646"/>
      <c r="AD12" s="1646"/>
      <c r="AE12" s="1646"/>
      <c r="AF12" s="721"/>
    </row>
    <row r="13" spans="1:32" ht="126" customHeight="1">
      <c r="A13" s="722" t="s">
        <v>432</v>
      </c>
      <c r="B13" s="386" t="s">
        <v>693</v>
      </c>
      <c r="C13" s="367" t="s">
        <v>433</v>
      </c>
      <c r="D13" s="660" t="s">
        <v>410</v>
      </c>
      <c r="E13" s="1522" t="s">
        <v>547</v>
      </c>
      <c r="F13" s="1690"/>
      <c r="G13" s="1690"/>
      <c r="H13" s="1690"/>
      <c r="I13" s="1690"/>
      <c r="J13" s="1690"/>
      <c r="K13" s="1690"/>
      <c r="L13" s="1690"/>
      <c r="M13" s="1690"/>
      <c r="N13" s="1690"/>
      <c r="O13" s="1690"/>
      <c r="P13" s="1690"/>
      <c r="Q13" s="1691"/>
      <c r="R13" s="551">
        <v>39508</v>
      </c>
      <c r="S13" s="371"/>
      <c r="T13" s="723">
        <v>230000</v>
      </c>
      <c r="U13" s="723">
        <v>178571.42857142858</v>
      </c>
      <c r="V13" s="724"/>
      <c r="W13" s="373">
        <f>T13/11.2</f>
        <v>20535.714285714286</v>
      </c>
      <c r="X13" s="569"/>
      <c r="Y13" s="570"/>
      <c r="Z13" s="570"/>
      <c r="AA13" s="570"/>
      <c r="AB13" s="570"/>
      <c r="AC13" s="723">
        <v>0</v>
      </c>
      <c r="AD13" s="723">
        <v>230000</v>
      </c>
      <c r="AE13" s="725">
        <f>SUM(AC13:AD13)</f>
        <v>230000</v>
      </c>
      <c r="AF13" s="726" t="s">
        <v>434</v>
      </c>
    </row>
    <row r="14" spans="1:32" ht="217.5" customHeight="1">
      <c r="A14" s="727" t="s">
        <v>435</v>
      </c>
      <c r="B14" s="386" t="s">
        <v>436</v>
      </c>
      <c r="C14" s="370"/>
      <c r="D14" s="728" t="s">
        <v>496</v>
      </c>
      <c r="E14" s="1692" t="s">
        <v>547</v>
      </c>
      <c r="F14" s="1693"/>
      <c r="G14" s="1693"/>
      <c r="H14" s="1693"/>
      <c r="I14" s="1693"/>
      <c r="J14" s="1693"/>
      <c r="K14" s="1693"/>
      <c r="L14" s="1693"/>
      <c r="M14" s="1693"/>
      <c r="N14" s="1693"/>
      <c r="O14" s="1693"/>
      <c r="P14" s="729">
        <v>39479</v>
      </c>
      <c r="Q14" s="656"/>
      <c r="R14" s="730">
        <v>39508</v>
      </c>
      <c r="S14" s="302"/>
      <c r="T14" s="723">
        <v>12283725</v>
      </c>
      <c r="U14" s="723"/>
      <c r="V14" s="724"/>
      <c r="W14" s="373">
        <f>T14/11.2</f>
        <v>1096761.1607142857</v>
      </c>
      <c r="X14" s="570"/>
      <c r="Y14" s="570"/>
      <c r="Z14" s="570"/>
      <c r="AA14" s="731"/>
      <c r="AB14" s="731"/>
      <c r="AC14" s="723">
        <f>+T14/1.15</f>
        <v>10681500</v>
      </c>
      <c r="AD14" s="723">
        <f>+AC14*0.15</f>
        <v>1602225</v>
      </c>
      <c r="AE14" s="725">
        <f>SUM(AC14:AD14)</f>
        <v>12283725</v>
      </c>
      <c r="AF14" s="732" t="s">
        <v>437</v>
      </c>
    </row>
    <row r="15" spans="1:32" ht="81.75" customHeight="1">
      <c r="A15" s="722" t="s">
        <v>438</v>
      </c>
      <c r="B15" s="386" t="s">
        <v>645</v>
      </c>
      <c r="C15" s="370"/>
      <c r="D15" s="728" t="s">
        <v>496</v>
      </c>
      <c r="E15" s="551">
        <v>46419</v>
      </c>
      <c r="F15" s="550"/>
      <c r="G15" s="551">
        <v>37681</v>
      </c>
      <c r="H15" s="551">
        <v>40238</v>
      </c>
      <c r="I15" s="550"/>
      <c r="J15" s="551">
        <v>42795</v>
      </c>
      <c r="K15" s="550"/>
      <c r="L15" s="551">
        <v>45352</v>
      </c>
      <c r="M15" s="550"/>
      <c r="N15" s="551">
        <v>37712</v>
      </c>
      <c r="O15" s="570"/>
      <c r="P15" s="551">
        <v>40269</v>
      </c>
      <c r="Q15" s="570"/>
      <c r="R15" s="551">
        <v>42826</v>
      </c>
      <c r="S15" s="550"/>
      <c r="T15" s="373">
        <v>1000000</v>
      </c>
      <c r="U15" s="373"/>
      <c r="V15" s="688"/>
      <c r="W15" s="373">
        <f>T15/11.2</f>
        <v>89285.71428571429</v>
      </c>
      <c r="X15" s="570"/>
      <c r="Y15" s="570"/>
      <c r="Z15" s="570"/>
      <c r="AA15" s="731"/>
      <c r="AB15" s="731"/>
      <c r="AC15" s="723">
        <f>+T15/1.15</f>
        <v>869565.2173913044</v>
      </c>
      <c r="AD15" s="723">
        <f>+AC15*0.15</f>
        <v>130434.78260869566</v>
      </c>
      <c r="AE15" s="725">
        <f>SUM(AC15:AD15)</f>
        <v>1000000.0000000001</v>
      </c>
      <c r="AF15" s="732" t="s">
        <v>439</v>
      </c>
    </row>
    <row r="16" spans="1:35" s="374" customFormat="1" ht="12.75">
      <c r="A16" s="733" t="s">
        <v>440</v>
      </c>
      <c r="B16" s="383"/>
      <c r="C16" s="380"/>
      <c r="D16" s="380"/>
      <c r="E16" s="734"/>
      <c r="F16" s="735"/>
      <c r="G16" s="734"/>
      <c r="H16" s="734"/>
      <c r="I16" s="735"/>
      <c r="J16" s="734"/>
      <c r="K16" s="735"/>
      <c r="L16" s="734"/>
      <c r="M16" s="735"/>
      <c r="N16" s="734"/>
      <c r="O16" s="735"/>
      <c r="P16" s="735"/>
      <c r="Q16" s="735"/>
      <c r="R16" s="734"/>
      <c r="S16" s="736"/>
      <c r="T16" s="681">
        <f>SUM(T13:T15)</f>
        <v>13513725</v>
      </c>
      <c r="U16" s="681">
        <f aca="true" t="shared" si="0" ref="U16:AE16">SUM(U13:U15)</f>
        <v>178571.42857142858</v>
      </c>
      <c r="V16" s="681">
        <f t="shared" si="0"/>
        <v>0</v>
      </c>
      <c r="W16" s="681">
        <f t="shared" si="0"/>
        <v>1206582.5892857143</v>
      </c>
      <c r="X16" s="681">
        <f t="shared" si="0"/>
        <v>0</v>
      </c>
      <c r="Y16" s="681">
        <f t="shared" si="0"/>
        <v>0</v>
      </c>
      <c r="Z16" s="681">
        <f t="shared" si="0"/>
        <v>0</v>
      </c>
      <c r="AA16" s="681">
        <f t="shared" si="0"/>
        <v>0</v>
      </c>
      <c r="AB16" s="681">
        <f t="shared" si="0"/>
        <v>0</v>
      </c>
      <c r="AC16" s="681">
        <f t="shared" si="0"/>
        <v>11551065.217391305</v>
      </c>
      <c r="AD16" s="681">
        <f t="shared" si="0"/>
        <v>1962659.7826086956</v>
      </c>
      <c r="AE16" s="681">
        <f t="shared" si="0"/>
        <v>13513725</v>
      </c>
      <c r="AF16" s="737"/>
      <c r="AH16" s="374">
        <v>50</v>
      </c>
      <c r="AI16" s="374">
        <v>234783</v>
      </c>
    </row>
    <row r="17" spans="1:35" ht="12.75">
      <c r="A17" s="248" t="s">
        <v>665</v>
      </c>
      <c r="B17" s="1696"/>
      <c r="C17" s="1697"/>
      <c r="D17" s="1697"/>
      <c r="E17" s="1697"/>
      <c r="F17" s="1697"/>
      <c r="G17" s="1697"/>
      <c r="H17" s="1697"/>
      <c r="I17" s="1697"/>
      <c r="J17" s="1697"/>
      <c r="K17" s="1697"/>
      <c r="L17" s="1697"/>
      <c r="M17" s="1697"/>
      <c r="N17" s="1697"/>
      <c r="O17" s="1697"/>
      <c r="P17" s="1697"/>
      <c r="Q17" s="1697"/>
      <c r="R17" s="1697"/>
      <c r="S17" s="1697"/>
      <c r="T17" s="1697"/>
      <c r="U17" s="1697"/>
      <c r="V17" s="1697"/>
      <c r="W17" s="1697"/>
      <c r="X17" s="1697"/>
      <c r="Y17" s="1697"/>
      <c r="Z17" s="1697"/>
      <c r="AA17" s="1697"/>
      <c r="AB17" s="1697"/>
      <c r="AC17" s="1697"/>
      <c r="AD17" s="1697"/>
      <c r="AE17" s="1697"/>
      <c r="AF17" s="738"/>
      <c r="AH17" s="44">
        <v>1.15</v>
      </c>
      <c r="AI17" s="44">
        <v>1304378</v>
      </c>
    </row>
    <row r="18" spans="1:45" ht="63.75">
      <c r="A18" s="722" t="s">
        <v>441</v>
      </c>
      <c r="B18" s="342" t="s">
        <v>693</v>
      </c>
      <c r="C18" s="548"/>
      <c r="D18" s="660" t="s">
        <v>442</v>
      </c>
      <c r="E18" s="569" t="s">
        <v>410</v>
      </c>
      <c r="F18" s="569" t="s">
        <v>410</v>
      </c>
      <c r="G18" s="1692" t="s">
        <v>443</v>
      </c>
      <c r="H18" s="1698"/>
      <c r="I18" s="1698"/>
      <c r="J18" s="1698"/>
      <c r="K18" s="1698"/>
      <c r="L18" s="1698"/>
      <c r="M18" s="1698"/>
      <c r="N18" s="1698"/>
      <c r="O18" s="1698"/>
      <c r="P18" s="1698"/>
      <c r="Q18" s="1699"/>
      <c r="R18" s="569" t="s">
        <v>444</v>
      </c>
      <c r="S18" s="569" t="s">
        <v>444</v>
      </c>
      <c r="T18" s="723">
        <v>16700000</v>
      </c>
      <c r="U18" s="723">
        <v>1491071.4285714286</v>
      </c>
      <c r="V18" s="739"/>
      <c r="W18" s="570">
        <f>T18/11.2</f>
        <v>1491071.4285714286</v>
      </c>
      <c r="X18" s="570"/>
      <c r="Y18" s="570"/>
      <c r="Z18" s="723"/>
      <c r="AA18" s="723"/>
      <c r="AB18" s="723"/>
      <c r="AC18" s="723">
        <v>0</v>
      </c>
      <c r="AD18" s="723">
        <f>T18</f>
        <v>16700000</v>
      </c>
      <c r="AE18" s="725">
        <f>SUM(AC18:AD18)</f>
        <v>16700000</v>
      </c>
      <c r="AF18" s="726" t="s">
        <v>445</v>
      </c>
      <c r="AG18" s="740"/>
      <c r="AH18" s="740">
        <f>SUM(AH16*AH17)</f>
        <v>57.49999999999999</v>
      </c>
      <c r="AI18" s="740">
        <f>SUM(AI16:AI17)</f>
        <v>1539161</v>
      </c>
      <c r="AJ18" s="740"/>
      <c r="AK18" s="740"/>
      <c r="AL18" s="740"/>
      <c r="AM18" s="740"/>
      <c r="AN18" s="740"/>
      <c r="AO18" s="740"/>
      <c r="AP18" s="740"/>
      <c r="AQ18" s="740"/>
      <c r="AR18" s="740"/>
      <c r="AS18" s="740"/>
    </row>
    <row r="19" spans="1:45" s="374" customFormat="1" ht="18.75" customHeight="1">
      <c r="A19" s="741" t="s">
        <v>440</v>
      </c>
      <c r="B19" s="666"/>
      <c r="C19" s="385"/>
      <c r="D19" s="385"/>
      <c r="E19" s="385"/>
      <c r="F19" s="385"/>
      <c r="G19" s="385"/>
      <c r="H19" s="396"/>
      <c r="I19" s="396"/>
      <c r="J19" s="396"/>
      <c r="K19" s="396"/>
      <c r="L19" s="396"/>
      <c r="M19" s="396"/>
      <c r="N19" s="396"/>
      <c r="O19" s="396"/>
      <c r="P19" s="396"/>
      <c r="Q19" s="396"/>
      <c r="R19" s="742"/>
      <c r="S19" s="743"/>
      <c r="T19" s="681">
        <f>SUM(T18:T18)</f>
        <v>16700000</v>
      </c>
      <c r="U19" s="681">
        <f>SUM(U18:U18)</f>
        <v>1491071.4285714286</v>
      </c>
      <c r="V19" s="744"/>
      <c r="W19" s="681">
        <f>SUM(W18:W18)</f>
        <v>1491071.4285714286</v>
      </c>
      <c r="X19" s="681"/>
      <c r="Y19" s="681">
        <f aca="true" t="shared" si="1" ref="Y19:AE19">SUM(Y18:Y18)</f>
        <v>0</v>
      </c>
      <c r="Z19" s="681">
        <f t="shared" si="1"/>
        <v>0</v>
      </c>
      <c r="AA19" s="681">
        <f t="shared" si="1"/>
        <v>0</v>
      </c>
      <c r="AB19" s="681">
        <f t="shared" si="1"/>
        <v>0</v>
      </c>
      <c r="AC19" s="681">
        <f t="shared" si="1"/>
        <v>0</v>
      </c>
      <c r="AD19" s="681">
        <f t="shared" si="1"/>
        <v>16700000</v>
      </c>
      <c r="AE19" s="745">
        <f t="shared" si="1"/>
        <v>16700000</v>
      </c>
      <c r="AF19" s="264"/>
      <c r="AG19" s="492"/>
      <c r="AH19" s="492"/>
      <c r="AI19" s="492" t="e">
        <f>SUM(AI18-#REF!)</f>
        <v>#REF!</v>
      </c>
      <c r="AJ19" s="492"/>
      <c r="AK19" s="492"/>
      <c r="AL19" s="492"/>
      <c r="AM19" s="492"/>
      <c r="AN19" s="492"/>
      <c r="AO19" s="492"/>
      <c r="AP19" s="492"/>
      <c r="AQ19" s="492"/>
      <c r="AR19" s="492"/>
      <c r="AS19" s="492"/>
    </row>
    <row r="20" spans="1:35" ht="19.5" customHeight="1">
      <c r="A20" s="746" t="s">
        <v>446</v>
      </c>
      <c r="B20" s="747"/>
      <c r="C20" s="748"/>
      <c r="D20" s="748"/>
      <c r="E20" s="748"/>
      <c r="F20" s="748"/>
      <c r="G20" s="748"/>
      <c r="H20" s="748"/>
      <c r="I20" s="748"/>
      <c r="J20" s="748"/>
      <c r="K20" s="748"/>
      <c r="L20" s="748"/>
      <c r="M20" s="748"/>
      <c r="N20" s="748"/>
      <c r="O20" s="748"/>
      <c r="P20" s="748"/>
      <c r="Q20" s="748"/>
      <c r="R20" s="748"/>
      <c r="S20" s="749"/>
      <c r="T20" s="750">
        <f>SUM(T16+T19)</f>
        <v>30213725</v>
      </c>
      <c r="U20" s="750">
        <f>SUM(U16+U19)</f>
        <v>1669642.8571428573</v>
      </c>
      <c r="V20" s="750">
        <f>SUM(V16+V19)</f>
        <v>0</v>
      </c>
      <c r="W20" s="750">
        <f>SUM(W16+W19)</f>
        <v>2697654.0178571427</v>
      </c>
      <c r="X20" s="750"/>
      <c r="Y20" s="750">
        <f aca="true" t="shared" si="2" ref="Y20:AE20">SUM(Y16+Y19)</f>
        <v>0</v>
      </c>
      <c r="Z20" s="750">
        <f t="shared" si="2"/>
        <v>0</v>
      </c>
      <c r="AA20" s="750">
        <f t="shared" si="2"/>
        <v>0</v>
      </c>
      <c r="AB20" s="750">
        <f t="shared" si="2"/>
        <v>0</v>
      </c>
      <c r="AC20" s="750">
        <f t="shared" si="2"/>
        <v>11551065.217391305</v>
      </c>
      <c r="AD20" s="750">
        <f t="shared" si="2"/>
        <v>18662659.782608695</v>
      </c>
      <c r="AE20" s="750">
        <f t="shared" si="2"/>
        <v>30213725</v>
      </c>
      <c r="AF20" s="529"/>
      <c r="AI20" s="44">
        <v>-1304378</v>
      </c>
    </row>
    <row r="21" spans="1:35" ht="19.5" customHeight="1">
      <c r="A21" s="751"/>
      <c r="B21" s="752"/>
      <c r="C21" s="752"/>
      <c r="D21" s="752"/>
      <c r="E21" s="752"/>
      <c r="F21" s="752"/>
      <c r="G21" s="752"/>
      <c r="H21" s="752"/>
      <c r="I21" s="752"/>
      <c r="J21" s="752"/>
      <c r="K21" s="752"/>
      <c r="L21" s="752"/>
      <c r="M21" s="752"/>
      <c r="N21" s="752"/>
      <c r="O21" s="752"/>
      <c r="P21" s="752"/>
      <c r="Q21" s="752"/>
      <c r="R21" s="752"/>
      <c r="S21" s="752"/>
      <c r="T21" s="753"/>
      <c r="U21" s="753"/>
      <c r="V21" s="753"/>
      <c r="W21" s="753"/>
      <c r="X21" s="753"/>
      <c r="Y21" s="753"/>
      <c r="Z21" s="753"/>
      <c r="AA21" s="753"/>
      <c r="AB21" s="753"/>
      <c r="AC21" s="753"/>
      <c r="AD21" s="753"/>
      <c r="AE21" s="753"/>
      <c r="AF21" s="754"/>
      <c r="AI21" s="44" t="e">
        <f>SUM(AI19:AI20)</f>
        <v>#REF!</v>
      </c>
    </row>
    <row r="22" spans="1:32" ht="19.5" customHeight="1">
      <c r="A22" s="755"/>
      <c r="B22" s="756"/>
      <c r="C22" s="756"/>
      <c r="D22" s="756"/>
      <c r="E22" s="756"/>
      <c r="F22" s="756"/>
      <c r="G22" s="756"/>
      <c r="H22" s="756"/>
      <c r="I22" s="756"/>
      <c r="J22" s="756"/>
      <c r="K22" s="756"/>
      <c r="L22" s="756"/>
      <c r="M22" s="756"/>
      <c r="N22" s="756"/>
      <c r="O22" s="756"/>
      <c r="P22" s="756"/>
      <c r="Q22" s="756"/>
      <c r="R22" s="756"/>
      <c r="S22" s="756"/>
      <c r="T22" s="757"/>
      <c r="U22" s="757"/>
      <c r="V22" s="757"/>
      <c r="W22" s="757"/>
      <c r="X22" s="757"/>
      <c r="Y22" s="757"/>
      <c r="Z22" s="757"/>
      <c r="AA22" s="757"/>
      <c r="AB22" s="757"/>
      <c r="AC22" s="757"/>
      <c r="AD22" s="757"/>
      <c r="AE22" s="757"/>
      <c r="AF22" s="754"/>
    </row>
    <row r="23" spans="1:32" ht="12.75">
      <c r="A23" s="39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758"/>
    </row>
    <row r="24" spans="1:32" ht="15" customHeight="1">
      <c r="A24" s="395"/>
      <c r="B24" s="389"/>
      <c r="C24" s="1705" t="s">
        <v>447</v>
      </c>
      <c r="D24" s="1706"/>
      <c r="E24" s="1706"/>
      <c r="F24" s="1706"/>
      <c r="G24" s="1706"/>
      <c r="H24" s="1706"/>
      <c r="I24" s="1706"/>
      <c r="J24" s="1707"/>
      <c r="K24" s="1705" t="s">
        <v>448</v>
      </c>
      <c r="L24" s="1706"/>
      <c r="M24" s="1721" t="s">
        <v>477</v>
      </c>
      <c r="N24" s="1468"/>
      <c r="O24" s="389"/>
      <c r="P24" s="389"/>
      <c r="Q24" s="389"/>
      <c r="R24" s="389"/>
      <c r="S24" s="389"/>
      <c r="T24" s="389"/>
      <c r="U24" s="389"/>
      <c r="V24" s="389"/>
      <c r="W24" s="389"/>
      <c r="X24" s="389"/>
      <c r="Y24" s="389"/>
      <c r="Z24" s="483"/>
      <c r="AA24" s="377"/>
      <c r="AB24" s="377"/>
      <c r="AC24" s="377"/>
      <c r="AD24" s="377"/>
      <c r="AE24" s="377"/>
      <c r="AF24" s="322"/>
    </row>
    <row r="25" spans="1:32" ht="15" customHeight="1">
      <c r="A25" s="395"/>
      <c r="B25" s="389"/>
      <c r="C25" s="1700" t="s">
        <v>431</v>
      </c>
      <c r="D25" s="1701"/>
      <c r="E25" s="1701"/>
      <c r="F25" s="1701"/>
      <c r="G25" s="1701"/>
      <c r="H25" s="1701"/>
      <c r="I25" s="1701"/>
      <c r="J25" s="1702"/>
      <c r="K25" s="1703" t="s">
        <v>449</v>
      </c>
      <c r="L25" s="1704"/>
      <c r="M25" s="1661"/>
      <c r="N25" s="1470"/>
      <c r="O25" s="389"/>
      <c r="P25" s="389"/>
      <c r="Q25" s="389"/>
      <c r="R25" s="389"/>
      <c r="S25" s="389"/>
      <c r="T25" s="389"/>
      <c r="U25" s="389"/>
      <c r="V25" s="389"/>
      <c r="W25" s="389"/>
      <c r="X25" s="389"/>
      <c r="Y25" s="389"/>
      <c r="Z25" s="483"/>
      <c r="AA25" s="484"/>
      <c r="AB25" s="484"/>
      <c r="AC25" s="484"/>
      <c r="AD25" s="484"/>
      <c r="AE25" s="484"/>
      <c r="AF25" s="322"/>
    </row>
    <row r="26" spans="1:32" ht="12.75">
      <c r="A26" s="395"/>
      <c r="B26" s="389"/>
      <c r="C26" s="759" t="s">
        <v>677</v>
      </c>
      <c r="D26" s="584"/>
      <c r="E26" s="1705" t="s">
        <v>678</v>
      </c>
      <c r="F26" s="1706"/>
      <c r="G26" s="1706"/>
      <c r="H26" s="1706"/>
      <c r="I26" s="1707"/>
      <c r="J26" s="760" t="s">
        <v>645</v>
      </c>
      <c r="K26" s="761" t="s">
        <v>450</v>
      </c>
      <c r="L26" s="762"/>
      <c r="M26" s="1694" t="s">
        <v>481</v>
      </c>
      <c r="N26" s="1695"/>
      <c r="O26" s="389"/>
      <c r="P26" s="389"/>
      <c r="Q26" s="389"/>
      <c r="R26" s="389"/>
      <c r="S26" s="389"/>
      <c r="T26" s="389"/>
      <c r="U26" s="389"/>
      <c r="V26" s="389"/>
      <c r="W26" s="389"/>
      <c r="X26" s="389"/>
      <c r="Y26" s="389"/>
      <c r="Z26" s="487"/>
      <c r="AA26" s="484"/>
      <c r="AB26" s="484"/>
      <c r="AC26" s="484"/>
      <c r="AD26" s="484"/>
      <c r="AE26" s="484"/>
      <c r="AF26" s="322"/>
    </row>
    <row r="27" spans="1:32" ht="12.75">
      <c r="A27" s="395"/>
      <c r="B27" s="389"/>
      <c r="C27" s="763" t="s">
        <v>681</v>
      </c>
      <c r="D27" s="406"/>
      <c r="E27" s="1705" t="s">
        <v>451</v>
      </c>
      <c r="F27" s="1706"/>
      <c r="G27" s="1706"/>
      <c r="H27" s="1706"/>
      <c r="I27" s="1707"/>
      <c r="J27" s="764" t="s">
        <v>683</v>
      </c>
      <c r="K27" s="761" t="s">
        <v>484</v>
      </c>
      <c r="L27" s="765"/>
      <c r="M27" s="1694" t="s">
        <v>452</v>
      </c>
      <c r="N27" s="1695"/>
      <c r="R27" s="766" t="s">
        <v>453</v>
      </c>
      <c r="S27" s="640"/>
      <c r="T27" s="640"/>
      <c r="U27" s="767"/>
      <c r="V27" s="389"/>
      <c r="W27" s="389"/>
      <c r="X27" s="389"/>
      <c r="Y27" s="389"/>
      <c r="Z27" s="487"/>
      <c r="AA27" s="484"/>
      <c r="AB27" s="484"/>
      <c r="AC27" s="484"/>
      <c r="AD27" s="484"/>
      <c r="AE27" s="484"/>
      <c r="AF27" s="322"/>
    </row>
    <row r="28" spans="1:32" ht="12.75">
      <c r="A28" s="395"/>
      <c r="B28" s="389"/>
      <c r="C28" s="763" t="s">
        <v>685</v>
      </c>
      <c r="D28" s="406"/>
      <c r="E28" s="1705" t="s">
        <v>454</v>
      </c>
      <c r="F28" s="1706"/>
      <c r="G28" s="1706"/>
      <c r="H28" s="1706"/>
      <c r="I28" s="1707"/>
      <c r="J28" s="764" t="s">
        <v>687</v>
      </c>
      <c r="K28" s="761" t="s">
        <v>484</v>
      </c>
      <c r="L28" s="762"/>
      <c r="M28" s="1694" t="s">
        <v>481</v>
      </c>
      <c r="N28" s="1695"/>
      <c r="O28" s="389"/>
      <c r="P28" s="389"/>
      <c r="Q28" s="389"/>
      <c r="R28" s="389"/>
      <c r="S28" s="389"/>
      <c r="T28" s="389"/>
      <c r="U28" s="389"/>
      <c r="V28" s="389"/>
      <c r="W28" s="389"/>
      <c r="X28" s="389"/>
      <c r="Y28" s="389"/>
      <c r="Z28" s="487"/>
      <c r="AA28" s="484"/>
      <c r="AB28" s="484"/>
      <c r="AC28" s="484"/>
      <c r="AD28" s="484"/>
      <c r="AE28" s="484"/>
      <c r="AF28" s="322"/>
    </row>
    <row r="29" spans="1:32" ht="12.75">
      <c r="A29" s="388"/>
      <c r="B29" s="391"/>
      <c r="C29" s="763" t="s">
        <v>688</v>
      </c>
      <c r="D29" s="406"/>
      <c r="E29" s="1705" t="s">
        <v>455</v>
      </c>
      <c r="F29" s="1706"/>
      <c r="G29" s="1706"/>
      <c r="H29" s="1706"/>
      <c r="I29" s="1707"/>
      <c r="J29" s="764" t="s">
        <v>690</v>
      </c>
      <c r="K29" s="761" t="s">
        <v>484</v>
      </c>
      <c r="L29" s="762"/>
      <c r="M29" s="1694" t="s">
        <v>452</v>
      </c>
      <c r="N29" s="1695"/>
      <c r="R29" s="766" t="s">
        <v>453</v>
      </c>
      <c r="S29" s="640"/>
      <c r="T29" s="640"/>
      <c r="U29" s="767"/>
      <c r="V29" s="389"/>
      <c r="W29" s="389"/>
      <c r="X29" s="389"/>
      <c r="Y29" s="389"/>
      <c r="Z29" s="487"/>
      <c r="AA29" s="484"/>
      <c r="AB29" s="484"/>
      <c r="AC29" s="484"/>
      <c r="AD29" s="484"/>
      <c r="AE29" s="484"/>
      <c r="AF29" s="322"/>
    </row>
    <row r="30" spans="1:32" ht="12.75">
      <c r="A30" s="388"/>
      <c r="B30" s="391"/>
      <c r="C30" s="1722" t="s">
        <v>665</v>
      </c>
      <c r="D30" s="1723"/>
      <c r="E30" s="1723"/>
      <c r="F30" s="1723"/>
      <c r="G30" s="1723"/>
      <c r="H30" s="1723"/>
      <c r="I30" s="1723"/>
      <c r="J30" s="1724"/>
      <c r="K30" s="1703"/>
      <c r="L30" s="1725"/>
      <c r="M30" s="1725"/>
      <c r="N30" s="1704"/>
      <c r="O30" s="389"/>
      <c r="P30" s="389"/>
      <c r="Q30" s="389"/>
      <c r="R30" s="389"/>
      <c r="S30" s="389"/>
      <c r="T30" s="389"/>
      <c r="U30" s="389"/>
      <c r="V30" s="389"/>
      <c r="W30" s="389"/>
      <c r="X30" s="389"/>
      <c r="Y30" s="389"/>
      <c r="Z30" s="487"/>
      <c r="AA30" s="484"/>
      <c r="AB30" s="484"/>
      <c r="AC30" s="484"/>
      <c r="AD30" s="484"/>
      <c r="AE30" s="484"/>
      <c r="AF30" s="322"/>
    </row>
    <row r="31" spans="1:32" ht="12.75">
      <c r="A31" s="388"/>
      <c r="B31" s="391"/>
      <c r="C31" s="763" t="s">
        <v>695</v>
      </c>
      <c r="D31" s="406"/>
      <c r="E31" s="1705" t="s">
        <v>696</v>
      </c>
      <c r="F31" s="1706"/>
      <c r="G31" s="1706"/>
      <c r="H31" s="1706"/>
      <c r="I31" s="1707"/>
      <c r="J31" s="768" t="s">
        <v>456</v>
      </c>
      <c r="K31" s="761" t="s">
        <v>457</v>
      </c>
      <c r="L31" s="763"/>
      <c r="M31" s="1705" t="s">
        <v>481</v>
      </c>
      <c r="N31" s="1707"/>
      <c r="O31" s="389"/>
      <c r="P31" s="389"/>
      <c r="Q31" s="389"/>
      <c r="R31" s="389"/>
      <c r="S31" s="389"/>
      <c r="T31" s="389"/>
      <c r="U31" s="389"/>
      <c r="V31" s="389"/>
      <c r="W31" s="389"/>
      <c r="X31" s="389"/>
      <c r="Y31" s="389"/>
      <c r="Z31" s="487"/>
      <c r="AA31" s="484"/>
      <c r="AB31" s="484"/>
      <c r="AC31" s="484"/>
      <c r="AD31" s="484"/>
      <c r="AE31" s="484"/>
      <c r="AF31" s="322"/>
    </row>
    <row r="32" spans="1:32" ht="12.75">
      <c r="A32" s="388"/>
      <c r="B32" s="391"/>
      <c r="C32" s="763" t="s">
        <v>458</v>
      </c>
      <c r="D32" s="406"/>
      <c r="E32" s="1705" t="s">
        <v>459</v>
      </c>
      <c r="F32" s="1706"/>
      <c r="G32" s="1706"/>
      <c r="H32" s="1706"/>
      <c r="I32" s="1707"/>
      <c r="J32" s="764" t="s">
        <v>460</v>
      </c>
      <c r="K32" s="761" t="s">
        <v>484</v>
      </c>
      <c r="L32" s="763"/>
      <c r="M32" s="1705" t="s">
        <v>481</v>
      </c>
      <c r="N32" s="1707"/>
      <c r="O32" s="389"/>
      <c r="P32" s="389"/>
      <c r="Q32" s="389"/>
      <c r="R32" s="389"/>
      <c r="S32" s="389"/>
      <c r="T32" s="389"/>
      <c r="U32" s="389"/>
      <c r="V32" s="389"/>
      <c r="W32" s="389"/>
      <c r="X32" s="389"/>
      <c r="Y32" s="389"/>
      <c r="Z32" s="487"/>
      <c r="AA32" s="484"/>
      <c r="AB32" s="484"/>
      <c r="AC32" s="484"/>
      <c r="AD32" s="484"/>
      <c r="AE32" s="484"/>
      <c r="AF32" s="322"/>
    </row>
    <row r="33" spans="1:32" ht="12.75">
      <c r="A33" s="395"/>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487"/>
      <c r="AA33" s="484"/>
      <c r="AB33" s="484"/>
      <c r="AC33" s="484"/>
      <c r="AD33" s="484"/>
      <c r="AE33" s="484"/>
      <c r="AF33" s="322"/>
    </row>
    <row r="34" spans="1:32" ht="13.5" thickBot="1">
      <c r="A34" s="395"/>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487"/>
      <c r="AA34" s="484"/>
      <c r="AB34" s="484"/>
      <c r="AC34" s="484"/>
      <c r="AD34" s="484"/>
      <c r="AE34" s="484"/>
      <c r="AF34" s="322"/>
    </row>
    <row r="35" spans="1:32" ht="13.5" thickTop="1">
      <c r="A35" s="769" t="s">
        <v>461</v>
      </c>
      <c r="B35" s="394"/>
      <c r="C35" s="394"/>
      <c r="D35" s="394"/>
      <c r="E35" s="1711" t="s">
        <v>414</v>
      </c>
      <c r="F35" s="1712"/>
      <c r="I35" s="1713" t="s">
        <v>415</v>
      </c>
      <c r="J35" s="1714"/>
      <c r="K35" s="1714"/>
      <c r="L35" s="1714"/>
      <c r="M35" s="1715" t="s">
        <v>414</v>
      </c>
      <c r="N35" s="1716"/>
      <c r="O35" s="395"/>
      <c r="P35" s="395"/>
      <c r="Q35" s="395"/>
      <c r="R35" s="395"/>
      <c r="S35" s="395"/>
      <c r="T35" s="395"/>
      <c r="U35" s="395"/>
      <c r="V35" s="395"/>
      <c r="W35" s="395"/>
      <c r="X35" s="395"/>
      <c r="Y35" s="395"/>
      <c r="Z35" s="242"/>
      <c r="AA35" s="484"/>
      <c r="AB35" s="484"/>
      <c r="AC35" s="484"/>
      <c r="AD35" s="484"/>
      <c r="AE35" s="484"/>
      <c r="AF35" s="322"/>
    </row>
    <row r="36" spans="1:32" ht="13.5" thickBot="1">
      <c r="A36" s="770" t="s">
        <v>462</v>
      </c>
      <c r="B36" s="586"/>
      <c r="C36" s="586"/>
      <c r="D36" s="586"/>
      <c r="E36" s="1708" t="s">
        <v>414</v>
      </c>
      <c r="F36" s="1512"/>
      <c r="I36" s="771" t="s">
        <v>416</v>
      </c>
      <c r="J36" s="772"/>
      <c r="K36" s="773"/>
      <c r="L36" s="773"/>
      <c r="M36" s="1709" t="s">
        <v>414</v>
      </c>
      <c r="N36" s="1710"/>
      <c r="O36" s="395"/>
      <c r="P36" s="395"/>
      <c r="Q36" s="395"/>
      <c r="R36" s="395"/>
      <c r="S36" s="395"/>
      <c r="T36" s="395"/>
      <c r="U36" s="395"/>
      <c r="V36" s="395"/>
      <c r="W36" s="395"/>
      <c r="X36" s="395"/>
      <c r="Y36" s="395"/>
      <c r="Z36" s="242"/>
      <c r="AA36" s="484"/>
      <c r="AB36" s="484"/>
      <c r="AC36" s="484"/>
      <c r="AD36" s="484"/>
      <c r="AE36" s="484"/>
      <c r="AF36" s="322"/>
    </row>
    <row r="37" spans="1:32" ht="13.5" thickTop="1">
      <c r="A37" s="388"/>
      <c r="B37" s="129"/>
      <c r="C37" s="129"/>
      <c r="D37" s="129"/>
      <c r="E37" s="390"/>
      <c r="F37" s="391"/>
      <c r="I37" s="392"/>
      <c r="J37" s="392"/>
      <c r="K37" s="388"/>
      <c r="L37" s="388"/>
      <c r="M37" s="390"/>
      <c r="N37" s="390"/>
      <c r="O37" s="395"/>
      <c r="P37" s="395"/>
      <c r="Q37" s="395"/>
      <c r="R37" s="395"/>
      <c r="S37" s="395"/>
      <c r="T37" s="395"/>
      <c r="U37" s="395"/>
      <c r="V37" s="395"/>
      <c r="W37" s="395"/>
      <c r="X37" s="395"/>
      <c r="Y37" s="395"/>
      <c r="Z37" s="242"/>
      <c r="AA37" s="484"/>
      <c r="AB37" s="484"/>
      <c r="AC37" s="484"/>
      <c r="AD37" s="484"/>
      <c r="AE37" s="484"/>
      <c r="AF37" s="322"/>
    </row>
    <row r="38" spans="1:32" ht="12.75">
      <c r="A38" s="388"/>
      <c r="B38" s="129"/>
      <c r="C38" s="129"/>
      <c r="D38" s="129"/>
      <c r="E38" s="390"/>
      <c r="F38" s="391"/>
      <c r="I38" s="392"/>
      <c r="J38" s="392"/>
      <c r="K38" s="388"/>
      <c r="L38" s="388"/>
      <c r="M38" s="390"/>
      <c r="N38" s="390"/>
      <c r="O38" s="395"/>
      <c r="P38" s="395"/>
      <c r="Q38" s="395"/>
      <c r="R38" s="395"/>
      <c r="S38" s="395"/>
      <c r="T38" s="395"/>
      <c r="U38" s="395"/>
      <c r="V38" s="395"/>
      <c r="W38" s="395"/>
      <c r="X38" s="395"/>
      <c r="Y38" s="395"/>
      <c r="Z38" s="242"/>
      <c r="AA38" s="484"/>
      <c r="AB38" s="484"/>
      <c r="AC38" s="484"/>
      <c r="AD38" s="484"/>
      <c r="AE38" s="484"/>
      <c r="AF38" s="322"/>
    </row>
    <row r="39" spans="1:32" ht="12.75">
      <c r="A39" s="388"/>
      <c r="B39" s="129"/>
      <c r="C39" s="129"/>
      <c r="D39" s="129"/>
      <c r="E39" s="390"/>
      <c r="F39" s="391"/>
      <c r="I39" s="392"/>
      <c r="J39" s="392"/>
      <c r="K39" s="388"/>
      <c r="L39" s="388"/>
      <c r="M39" s="390"/>
      <c r="N39" s="390"/>
      <c r="O39" s="395"/>
      <c r="P39" s="395"/>
      <c r="Q39" s="395"/>
      <c r="R39" s="395"/>
      <c r="S39" s="395"/>
      <c r="T39" s="395"/>
      <c r="U39" s="395"/>
      <c r="V39" s="395"/>
      <c r="W39" s="395"/>
      <c r="X39" s="395"/>
      <c r="Y39" s="395"/>
      <c r="Z39" s="242"/>
      <c r="AA39" s="484"/>
      <c r="AB39" s="484"/>
      <c r="AC39" s="484"/>
      <c r="AD39" s="484"/>
      <c r="AE39" s="484"/>
      <c r="AF39" s="322"/>
    </row>
    <row r="40" spans="1:32" ht="12.75">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242"/>
      <c r="AA40" s="484"/>
      <c r="AB40" s="484"/>
      <c r="AC40" s="484"/>
      <c r="AD40" s="484"/>
      <c r="AE40" s="484"/>
      <c r="AF40" s="322"/>
    </row>
    <row r="41" spans="1:32" ht="12.75">
      <c r="A41" s="1410" t="s">
        <v>701</v>
      </c>
      <c r="B41" s="1411"/>
      <c r="C41" s="1411"/>
      <c r="D41" s="1411"/>
      <c r="E41" s="1411"/>
      <c r="F41" s="1411"/>
      <c r="G41" s="1412"/>
      <c r="H41" s="395"/>
      <c r="I41" s="395"/>
      <c r="J41" s="395"/>
      <c r="K41" s="395"/>
      <c r="L41" s="395"/>
      <c r="M41" s="395"/>
      <c r="N41" s="395"/>
      <c r="O41" s="395"/>
      <c r="P41" s="395"/>
      <c r="Q41" s="395"/>
      <c r="R41" s="395"/>
      <c r="S41" s="395"/>
      <c r="T41" s="395"/>
      <c r="U41" s="395"/>
      <c r="V41" s="395"/>
      <c r="W41" s="395"/>
      <c r="X41" s="395"/>
      <c r="Y41" s="395"/>
      <c r="Z41" s="242"/>
      <c r="AF41" s="322"/>
    </row>
    <row r="42" spans="1:32" ht="12.75">
      <c r="A42" s="1401" t="s">
        <v>417</v>
      </c>
      <c r="B42" s="1402"/>
      <c r="C42" s="1402"/>
      <c r="D42" s="1402"/>
      <c r="E42" s="1402"/>
      <c r="F42" s="1402"/>
      <c r="G42" s="1403"/>
      <c r="H42" s="395"/>
      <c r="I42" s="1717"/>
      <c r="J42" s="1717"/>
      <c r="K42" s="1717"/>
      <c r="L42" s="1717"/>
      <c r="M42" s="1717"/>
      <c r="N42" s="1717"/>
      <c r="O42" s="1717"/>
      <c r="P42" s="1717"/>
      <c r="Q42" s="1717"/>
      <c r="R42" s="1717"/>
      <c r="S42" s="1717"/>
      <c r="T42" s="1717"/>
      <c r="U42" s="1717"/>
      <c r="V42" s="1717"/>
      <c r="W42" s="1717"/>
      <c r="X42" s="774"/>
      <c r="Y42" s="774"/>
      <c r="Z42" s="242"/>
      <c r="AF42" s="322"/>
    </row>
    <row r="43" spans="1:32" ht="12.75">
      <c r="A43" s="405"/>
      <c r="B43" s="391"/>
      <c r="C43" s="391"/>
      <c r="D43" s="391"/>
      <c r="E43" s="391"/>
      <c r="F43" s="391"/>
      <c r="G43" s="400"/>
      <c r="H43" s="395"/>
      <c r="I43" s="774"/>
      <c r="J43" s="774"/>
      <c r="K43" s="774"/>
      <c r="L43" s="774"/>
      <c r="M43" s="774"/>
      <c r="N43" s="774"/>
      <c r="O43" s="774"/>
      <c r="P43" s="774"/>
      <c r="Q43" s="774"/>
      <c r="R43" s="774"/>
      <c r="S43" s="774"/>
      <c r="T43" s="774"/>
      <c r="U43" s="774"/>
      <c r="V43" s="774"/>
      <c r="W43" s="774"/>
      <c r="X43" s="774"/>
      <c r="Y43" s="774"/>
      <c r="Z43" s="242"/>
      <c r="AF43" s="322"/>
    </row>
    <row r="44" spans="1:32" ht="12.75">
      <c r="A44" s="405"/>
      <c r="B44" s="391"/>
      <c r="C44" s="391"/>
      <c r="D44" s="391"/>
      <c r="E44" s="391"/>
      <c r="F44" s="391"/>
      <c r="G44" s="400"/>
      <c r="H44" s="395"/>
      <c r="I44" s="774"/>
      <c r="J44" s="774"/>
      <c r="K44" s="774"/>
      <c r="L44" s="774"/>
      <c r="M44" s="774"/>
      <c r="N44" s="774"/>
      <c r="O44" s="774"/>
      <c r="P44" s="774"/>
      <c r="Q44" s="774"/>
      <c r="R44" s="774"/>
      <c r="S44" s="774"/>
      <c r="T44" s="774"/>
      <c r="U44" s="774"/>
      <c r="V44" s="774"/>
      <c r="W44" s="774"/>
      <c r="X44" s="774"/>
      <c r="Y44" s="774"/>
      <c r="Z44" s="242"/>
      <c r="AF44" s="322"/>
    </row>
    <row r="45" spans="1:32" ht="12.75">
      <c r="A45" s="405"/>
      <c r="B45" s="391"/>
      <c r="C45" s="391"/>
      <c r="D45" s="391"/>
      <c r="E45" s="391"/>
      <c r="F45" s="391"/>
      <c r="G45" s="400"/>
      <c r="H45" s="395"/>
      <c r="I45" s="774"/>
      <c r="J45" s="774"/>
      <c r="K45" s="774"/>
      <c r="L45" s="774"/>
      <c r="M45" s="774"/>
      <c r="N45" s="774"/>
      <c r="O45" s="774"/>
      <c r="P45" s="774"/>
      <c r="Q45" s="774"/>
      <c r="R45" s="774"/>
      <c r="S45" s="774"/>
      <c r="T45" s="774"/>
      <c r="U45" s="774"/>
      <c r="V45" s="774"/>
      <c r="W45" s="774"/>
      <c r="X45" s="774"/>
      <c r="Y45" s="774"/>
      <c r="Z45" s="242"/>
      <c r="AF45" s="322"/>
    </row>
    <row r="46" spans="1:32" ht="12.75">
      <c r="A46" s="1718"/>
      <c r="B46" s="1719"/>
      <c r="C46" s="1719"/>
      <c r="D46" s="1719"/>
      <c r="E46" s="1719"/>
      <c r="F46" s="1719"/>
      <c r="G46" s="1720"/>
      <c r="H46" s="395"/>
      <c r="I46" s="395"/>
      <c r="J46" s="395"/>
      <c r="K46" s="395"/>
      <c r="L46" s="395"/>
      <c r="M46" s="395"/>
      <c r="N46" s="395"/>
      <c r="O46" s="395"/>
      <c r="P46" s="395"/>
      <c r="Q46" s="395"/>
      <c r="R46" s="395"/>
      <c r="S46" s="395"/>
      <c r="T46" s="395"/>
      <c r="U46" s="395"/>
      <c r="V46" s="395"/>
      <c r="W46" s="395"/>
      <c r="X46" s="395"/>
      <c r="Y46" s="395"/>
      <c r="Z46" s="242"/>
      <c r="AF46" s="322"/>
    </row>
    <row r="47" spans="1:32" ht="12.75">
      <c r="A47" s="1404" t="s">
        <v>418</v>
      </c>
      <c r="B47" s="1405"/>
      <c r="C47" s="1405"/>
      <c r="D47" s="1405"/>
      <c r="E47" s="1405"/>
      <c r="F47" s="1405"/>
      <c r="G47" s="1406"/>
      <c r="AF47" s="322"/>
    </row>
    <row r="48" ht="12.75">
      <c r="AF48" s="322"/>
    </row>
    <row r="49" ht="12.75">
      <c r="AF49" s="322"/>
    </row>
    <row r="50" ht="12.75">
      <c r="AF50" s="322"/>
    </row>
    <row r="51" ht="12.75">
      <c r="AF51" s="322"/>
    </row>
    <row r="52" ht="12.75">
      <c r="AF52" s="322"/>
    </row>
    <row r="53" ht="12.75">
      <c r="AF53" s="322"/>
    </row>
    <row r="54" ht="12.75">
      <c r="AF54" s="322"/>
    </row>
    <row r="55" ht="12.75">
      <c r="AF55" s="322"/>
    </row>
    <row r="56" ht="12.75">
      <c r="AF56" s="322"/>
    </row>
    <row r="57" ht="12.75">
      <c r="AF57" s="322"/>
    </row>
    <row r="58" ht="12.75">
      <c r="AF58" s="322"/>
    </row>
  </sheetData>
  <mergeCells count="69">
    <mergeCell ref="E29:I29"/>
    <mergeCell ref="M29:N29"/>
    <mergeCell ref="E27:I27"/>
    <mergeCell ref="M27:N27"/>
    <mergeCell ref="E28:I28"/>
    <mergeCell ref="A47:G47"/>
    <mergeCell ref="A42:G42"/>
    <mergeCell ref="A41:G41"/>
    <mergeCell ref="I42:W42"/>
    <mergeCell ref="A46:G46"/>
    <mergeCell ref="M24:N25"/>
    <mergeCell ref="E26:I26"/>
    <mergeCell ref="M26:N26"/>
    <mergeCell ref="C30:J30"/>
    <mergeCell ref="K30:N30"/>
    <mergeCell ref="K24:L24"/>
    <mergeCell ref="E32:I32"/>
    <mergeCell ref="M32:N32"/>
    <mergeCell ref="E31:I31"/>
    <mergeCell ref="M31:N31"/>
    <mergeCell ref="E36:F36"/>
    <mergeCell ref="M36:N36"/>
    <mergeCell ref="E35:F35"/>
    <mergeCell ref="I35:L35"/>
    <mergeCell ref="M35:N35"/>
    <mergeCell ref="B11:AE11"/>
    <mergeCell ref="B12:AE12"/>
    <mergeCell ref="E13:Q13"/>
    <mergeCell ref="E14:O14"/>
    <mergeCell ref="M28:N28"/>
    <mergeCell ref="B17:AE17"/>
    <mergeCell ref="G18:Q18"/>
    <mergeCell ref="C25:J25"/>
    <mergeCell ref="K25:L25"/>
    <mergeCell ref="C24:J24"/>
    <mergeCell ref="AF8:AF10"/>
    <mergeCell ref="E9:F9"/>
    <mergeCell ref="H9:I9"/>
    <mergeCell ref="J9:K9"/>
    <mergeCell ref="N9:O9"/>
    <mergeCell ref="Y8:Y10"/>
    <mergeCell ref="Z8:Z10"/>
    <mergeCell ref="AA8:AB9"/>
    <mergeCell ref="AC8:AE9"/>
    <mergeCell ref="U8:U10"/>
    <mergeCell ref="L8:M9"/>
    <mergeCell ref="V8:V10"/>
    <mergeCell ref="W8:W10"/>
    <mergeCell ref="X8:X10"/>
    <mergeCell ref="N8:O8"/>
    <mergeCell ref="P8:Q9"/>
    <mergeCell ref="R8:S9"/>
    <mergeCell ref="T8:T10"/>
    <mergeCell ref="B7:C7"/>
    <mergeCell ref="E7:S7"/>
    <mergeCell ref="T7:AE7"/>
    <mergeCell ref="A8:A10"/>
    <mergeCell ref="B8:C9"/>
    <mergeCell ref="D8:D10"/>
    <mergeCell ref="E8:F8"/>
    <mergeCell ref="G8:G10"/>
    <mergeCell ref="H8:I8"/>
    <mergeCell ref="J8:K8"/>
    <mergeCell ref="A1:AF1"/>
    <mergeCell ref="A2:AF2"/>
    <mergeCell ref="A3:AF3"/>
    <mergeCell ref="A4:X4"/>
    <mergeCell ref="A5:AF5"/>
    <mergeCell ref="A6:AE6"/>
  </mergeCells>
  <printOptions horizontalCentered="1" verticalCentered="1"/>
  <pageMargins left="0.984251968503937" right="0.3937007874015748" top="0.3937007874015748" bottom="0.3937007874015748" header="0" footer="0.1968503937007874"/>
  <pageSetup fitToHeight="1" fitToWidth="1" horizontalDpi="600" verticalDpi="600" orientation="landscape" paperSize="5" scale="37" r:id="rId1"/>
  <headerFooter alignWithMargins="0">
    <oddFooter>&amp;R&amp;P de &amp;N
VERSION 31 MARZO 2008</oddFooter>
  </headerFooter>
</worksheet>
</file>

<file path=xl/worksheets/sheet2.xml><?xml version="1.0" encoding="utf-8"?>
<worksheet xmlns="http://schemas.openxmlformats.org/spreadsheetml/2006/main" xmlns:r="http://schemas.openxmlformats.org/officeDocument/2006/relationships">
  <dimension ref="A1:AC63"/>
  <sheetViews>
    <sheetView view="pageBreakPreview" zoomScaleSheetLayoutView="100" workbookViewId="0" topLeftCell="A1">
      <selection activeCell="B5" sqref="B5:X5"/>
    </sheetView>
  </sheetViews>
  <sheetFormatPr defaultColWidth="11.57421875" defaultRowHeight="12.75"/>
  <cols>
    <col min="1" max="1" width="11.57421875" style="46" customWidth="1"/>
    <col min="2" max="2" width="32.7109375" style="46" customWidth="1"/>
    <col min="3" max="3" width="9.00390625" style="46" customWidth="1"/>
    <col min="4" max="4" width="9.7109375" style="46" customWidth="1"/>
    <col min="5" max="5" width="11.28125" style="46" customWidth="1"/>
    <col min="6" max="6" width="11.7109375" style="46" customWidth="1"/>
    <col min="7" max="7" width="9.8515625" style="46" customWidth="1"/>
    <col min="8" max="8" width="11.140625" style="46" customWidth="1"/>
    <col min="9" max="9" width="12.421875" style="46" customWidth="1"/>
    <col min="10" max="17" width="11.57421875" style="46" customWidth="1"/>
    <col min="18" max="18" width="12.7109375" style="46" bestFit="1" customWidth="1"/>
    <col min="19" max="21" width="11.57421875" style="46" customWidth="1"/>
    <col min="22" max="22" width="13.28125" style="46" customWidth="1"/>
    <col min="23" max="23" width="14.7109375" style="46" customWidth="1"/>
    <col min="24" max="24" width="12.7109375" style="46" bestFit="1" customWidth="1"/>
    <col min="25" max="25" width="9.421875" style="46" customWidth="1"/>
    <col min="26" max="26" width="14.7109375" style="46" customWidth="1"/>
    <col min="27" max="27" width="11.8515625" style="46" customWidth="1"/>
    <col min="28" max="16384" width="11.57421875" style="46" customWidth="1"/>
  </cols>
  <sheetData>
    <row r="1" spans="2:24" ht="15.75">
      <c r="B1" s="986" t="s">
        <v>28</v>
      </c>
      <c r="C1" s="986"/>
      <c r="D1" s="986"/>
      <c r="E1" s="986"/>
      <c r="F1" s="986"/>
      <c r="G1" s="986"/>
      <c r="H1" s="986"/>
      <c r="I1" s="986"/>
      <c r="J1" s="986"/>
      <c r="K1" s="986"/>
      <c r="L1" s="986"/>
      <c r="M1" s="986"/>
      <c r="N1" s="986"/>
      <c r="O1" s="986"/>
      <c r="P1" s="986"/>
      <c r="Q1" s="986"/>
      <c r="R1" s="986"/>
      <c r="S1" s="986"/>
      <c r="T1" s="986"/>
      <c r="U1" s="986"/>
      <c r="V1" s="986"/>
      <c r="W1" s="986"/>
      <c r="X1" s="986"/>
    </row>
    <row r="2" spans="2:24" ht="15.75">
      <c r="B2" s="986" t="s">
        <v>515</v>
      </c>
      <c r="C2" s="986"/>
      <c r="D2" s="986"/>
      <c r="E2" s="986"/>
      <c r="F2" s="986"/>
      <c r="G2" s="986"/>
      <c r="H2" s="986"/>
      <c r="I2" s="986"/>
      <c r="J2" s="986"/>
      <c r="K2" s="986"/>
      <c r="L2" s="986"/>
      <c r="M2" s="986"/>
      <c r="N2" s="986"/>
      <c r="O2" s="986"/>
      <c r="P2" s="986"/>
      <c r="Q2" s="986"/>
      <c r="R2" s="986"/>
      <c r="S2" s="986"/>
      <c r="T2" s="986"/>
      <c r="U2" s="986"/>
      <c r="V2" s="986"/>
      <c r="W2" s="986"/>
      <c r="X2" s="986"/>
    </row>
    <row r="3" spans="2:24" ht="15.75">
      <c r="B3" s="986" t="s">
        <v>516</v>
      </c>
      <c r="C3" s="986"/>
      <c r="D3" s="986"/>
      <c r="E3" s="986"/>
      <c r="F3" s="986"/>
      <c r="G3" s="986"/>
      <c r="H3" s="986"/>
      <c r="I3" s="986"/>
      <c r="J3" s="986"/>
      <c r="K3" s="986"/>
      <c r="L3" s="986"/>
      <c r="M3" s="986"/>
      <c r="N3" s="986"/>
      <c r="O3" s="986"/>
      <c r="P3" s="986"/>
      <c r="Q3" s="986"/>
      <c r="R3" s="986"/>
      <c r="S3" s="986"/>
      <c r="T3" s="986"/>
      <c r="U3" s="986"/>
      <c r="V3" s="986"/>
      <c r="W3" s="986"/>
      <c r="X3" s="986"/>
    </row>
    <row r="4" spans="1:29" ht="18" customHeight="1">
      <c r="A4" s="987" t="s">
        <v>715</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856"/>
      <c r="AB4" s="856"/>
      <c r="AC4" s="856"/>
    </row>
    <row r="5" spans="2:24" ht="15.75">
      <c r="B5" s="1104"/>
      <c r="C5" s="1104"/>
      <c r="D5" s="1104"/>
      <c r="E5" s="1104"/>
      <c r="F5" s="1104"/>
      <c r="G5" s="1104"/>
      <c r="H5" s="1104"/>
      <c r="I5" s="1104"/>
      <c r="J5" s="1104"/>
      <c r="K5" s="1104"/>
      <c r="L5" s="1104"/>
      <c r="M5" s="1104"/>
      <c r="N5" s="1104"/>
      <c r="O5" s="1104"/>
      <c r="P5" s="1104"/>
      <c r="Q5" s="1104"/>
      <c r="R5" s="1104"/>
      <c r="S5" s="1104"/>
      <c r="T5" s="1104"/>
      <c r="U5" s="1104"/>
      <c r="V5" s="1104"/>
      <c r="W5" s="1104"/>
      <c r="X5" s="1104"/>
    </row>
    <row r="6" spans="2:26" ht="12.75">
      <c r="B6" s="1105" t="s">
        <v>27</v>
      </c>
      <c r="C6" s="1106"/>
      <c r="D6" s="1106"/>
      <c r="E6" s="1107"/>
      <c r="F6" s="1108"/>
      <c r="G6" s="1108"/>
      <c r="H6" s="1108"/>
      <c r="I6" s="1109"/>
      <c r="J6" s="871" t="s">
        <v>463</v>
      </c>
      <c r="K6" s="1108" t="s">
        <v>464</v>
      </c>
      <c r="L6" s="1108"/>
      <c r="M6" s="1108"/>
      <c r="N6" s="1108" t="s">
        <v>465</v>
      </c>
      <c r="O6" s="1108"/>
      <c r="P6" s="1108"/>
      <c r="Q6" s="1108"/>
      <c r="R6" s="1110" t="s">
        <v>466</v>
      </c>
      <c r="S6" s="1111"/>
      <c r="T6" s="1111"/>
      <c r="U6" s="1111"/>
      <c r="V6" s="1112" t="s">
        <v>467</v>
      </c>
      <c r="W6" s="1113"/>
      <c r="X6" s="1114"/>
      <c r="Y6" s="109"/>
      <c r="Z6" s="110"/>
    </row>
    <row r="7" spans="1:26" ht="38.25">
      <c r="A7" s="1063" t="s">
        <v>542</v>
      </c>
      <c r="B7" s="1064" t="s">
        <v>549</v>
      </c>
      <c r="C7" s="1064" t="s">
        <v>550</v>
      </c>
      <c r="D7" s="872" t="s">
        <v>551</v>
      </c>
      <c r="E7" s="1064" t="s">
        <v>552</v>
      </c>
      <c r="F7" s="1063" t="s">
        <v>553</v>
      </c>
      <c r="G7" s="1063" t="s">
        <v>554</v>
      </c>
      <c r="H7" s="1063" t="s">
        <v>555</v>
      </c>
      <c r="I7" s="1063" t="s">
        <v>556</v>
      </c>
      <c r="J7" s="1063" t="s">
        <v>557</v>
      </c>
      <c r="K7" s="1101" t="s">
        <v>558</v>
      </c>
      <c r="L7" s="1103" t="s">
        <v>559</v>
      </c>
      <c r="M7" s="1063" t="s">
        <v>560</v>
      </c>
      <c r="N7" s="1063" t="s">
        <v>561</v>
      </c>
      <c r="O7" s="1063" t="s">
        <v>562</v>
      </c>
      <c r="P7" s="1063" t="s">
        <v>563</v>
      </c>
      <c r="Q7" s="1063" t="s">
        <v>564</v>
      </c>
      <c r="R7" s="1098" t="s">
        <v>468</v>
      </c>
      <c r="S7" s="1099"/>
      <c r="T7" s="1098" t="s">
        <v>469</v>
      </c>
      <c r="U7" s="1099"/>
      <c r="V7" s="984" t="s">
        <v>569</v>
      </c>
      <c r="W7" s="984" t="s">
        <v>570</v>
      </c>
      <c r="X7" s="1001" t="s">
        <v>585</v>
      </c>
      <c r="Y7" s="985" t="s">
        <v>586</v>
      </c>
      <c r="Z7" s="1004" t="s">
        <v>606</v>
      </c>
    </row>
    <row r="8" spans="1:26" ht="42" customHeight="1">
      <c r="A8" s="1064"/>
      <c r="B8" s="1100"/>
      <c r="C8" s="1100"/>
      <c r="D8" s="183" t="s">
        <v>490</v>
      </c>
      <c r="E8" s="1100"/>
      <c r="F8" s="1100"/>
      <c r="G8" s="1100"/>
      <c r="H8" s="1100"/>
      <c r="I8" s="1100"/>
      <c r="J8" s="1100"/>
      <c r="K8" s="1102"/>
      <c r="L8" s="1103"/>
      <c r="M8" s="1100"/>
      <c r="N8" s="1100"/>
      <c r="O8" s="1100"/>
      <c r="P8" s="1100"/>
      <c r="Q8" s="1100"/>
      <c r="R8" s="874" t="s">
        <v>565</v>
      </c>
      <c r="S8" s="874" t="s">
        <v>566</v>
      </c>
      <c r="T8" s="875" t="s">
        <v>567</v>
      </c>
      <c r="U8" s="875" t="s">
        <v>568</v>
      </c>
      <c r="V8" s="985"/>
      <c r="W8" s="985"/>
      <c r="X8" s="1002"/>
      <c r="Y8" s="1003"/>
      <c r="Z8" s="1005"/>
    </row>
    <row r="9" spans="1:26" ht="13.15" customHeight="1">
      <c r="A9" s="876"/>
      <c r="B9" s="183" t="s">
        <v>470</v>
      </c>
      <c r="C9" s="877"/>
      <c r="D9" s="878"/>
      <c r="E9" s="878"/>
      <c r="F9" s="878"/>
      <c r="G9" s="878"/>
      <c r="H9" s="878"/>
      <c r="I9" s="878"/>
      <c r="J9" s="878"/>
      <c r="K9" s="878"/>
      <c r="L9" s="878"/>
      <c r="M9" s="878"/>
      <c r="N9" s="878"/>
      <c r="O9" s="878"/>
      <c r="P9" s="878"/>
      <c r="Q9" s="878"/>
      <c r="R9" s="879"/>
      <c r="S9" s="879"/>
      <c r="T9" s="880"/>
      <c r="U9" s="880"/>
      <c r="V9" s="881"/>
      <c r="W9" s="881"/>
      <c r="X9" s="881"/>
      <c r="Y9" s="882"/>
      <c r="Z9" s="883"/>
    </row>
    <row r="10" spans="1:26" ht="48.6" customHeight="1">
      <c r="A10" s="1026">
        <v>1</v>
      </c>
      <c r="B10" s="1069" t="s">
        <v>752</v>
      </c>
      <c r="C10" s="1060" t="s">
        <v>493</v>
      </c>
      <c r="D10" s="1060" t="s">
        <v>496</v>
      </c>
      <c r="E10" s="1060" t="s">
        <v>497</v>
      </c>
      <c r="F10" s="885" t="s">
        <v>531</v>
      </c>
      <c r="G10" s="885" t="s">
        <v>532</v>
      </c>
      <c r="H10" s="885" t="s">
        <v>533</v>
      </c>
      <c r="I10" s="885" t="s">
        <v>534</v>
      </c>
      <c r="J10" s="885" t="s">
        <v>535</v>
      </c>
      <c r="K10" s="885" t="s">
        <v>536</v>
      </c>
      <c r="L10" s="885" t="s">
        <v>537</v>
      </c>
      <c r="M10" s="885" t="s">
        <v>538</v>
      </c>
      <c r="N10" s="885" t="s">
        <v>539</v>
      </c>
      <c r="O10" s="885" t="s">
        <v>530</v>
      </c>
      <c r="P10" s="1065"/>
      <c r="Q10" s="1065"/>
      <c r="R10" s="1054">
        <v>15291780</v>
      </c>
      <c r="S10" s="1054">
        <f>+R10/11.2</f>
        <v>1365337.5</v>
      </c>
      <c r="T10" s="1065"/>
      <c r="U10" s="1065"/>
      <c r="V10" s="1051">
        <v>13297200</v>
      </c>
      <c r="W10" s="1051">
        <v>1994580</v>
      </c>
      <c r="X10" s="1051">
        <f>+W10+V10</f>
        <v>15291780</v>
      </c>
      <c r="Y10" s="1053" t="s">
        <v>500</v>
      </c>
      <c r="Z10" s="1061" t="s">
        <v>32</v>
      </c>
    </row>
    <row r="11" spans="1:26" ht="82.9" customHeight="1">
      <c r="A11" s="1026"/>
      <c r="B11" s="1070"/>
      <c r="C11" s="1060"/>
      <c r="D11" s="1060"/>
      <c r="E11" s="1060"/>
      <c r="F11" s="886" t="s">
        <v>471</v>
      </c>
      <c r="G11" s="886" t="s">
        <v>471</v>
      </c>
      <c r="H11" s="886" t="s">
        <v>471</v>
      </c>
      <c r="I11" s="886" t="s">
        <v>471</v>
      </c>
      <c r="J11" s="886" t="s">
        <v>471</v>
      </c>
      <c r="K11" s="886" t="s">
        <v>471</v>
      </c>
      <c r="L11" s="886" t="s">
        <v>471</v>
      </c>
      <c r="M11" s="886" t="s">
        <v>471</v>
      </c>
      <c r="N11" s="886" t="s">
        <v>471</v>
      </c>
      <c r="O11" s="886" t="s">
        <v>471</v>
      </c>
      <c r="P11" s="1066"/>
      <c r="Q11" s="1066"/>
      <c r="R11" s="1048"/>
      <c r="S11" s="1048"/>
      <c r="T11" s="1066"/>
      <c r="U11" s="1066"/>
      <c r="V11" s="1052"/>
      <c r="W11" s="1052"/>
      <c r="X11" s="1052"/>
      <c r="Y11" s="1022"/>
      <c r="Z11" s="1062"/>
    </row>
    <row r="12" spans="1:26" ht="28.5" customHeight="1">
      <c r="A12" s="1026">
        <v>2</v>
      </c>
      <c r="B12" s="1069" t="s">
        <v>578</v>
      </c>
      <c r="C12" s="1060" t="s">
        <v>493</v>
      </c>
      <c r="D12" s="1060" t="s">
        <v>496</v>
      </c>
      <c r="E12" s="1060" t="s">
        <v>497</v>
      </c>
      <c r="F12" s="885" t="s">
        <v>739</v>
      </c>
      <c r="G12" s="885" t="s">
        <v>740</v>
      </c>
      <c r="H12" s="885" t="s">
        <v>749</v>
      </c>
      <c r="I12" s="885" t="s">
        <v>741</v>
      </c>
      <c r="J12" s="885" t="s">
        <v>742</v>
      </c>
      <c r="K12" s="885" t="s">
        <v>743</v>
      </c>
      <c r="L12" s="885" t="s">
        <v>744</v>
      </c>
      <c r="M12" s="885" t="s">
        <v>745</v>
      </c>
      <c r="N12" s="885" t="s">
        <v>746</v>
      </c>
      <c r="O12" s="885" t="s">
        <v>747</v>
      </c>
      <c r="P12" s="1065"/>
      <c r="Q12" s="1065"/>
      <c r="R12" s="1054">
        <v>10390039.11</v>
      </c>
      <c r="S12" s="1054">
        <f>+R12/11.2</f>
        <v>927682.0633928572</v>
      </c>
      <c r="T12" s="1065"/>
      <c r="U12" s="1120"/>
      <c r="V12" s="1051">
        <v>4040393.11</v>
      </c>
      <c r="W12" s="1051">
        <v>6349646</v>
      </c>
      <c r="X12" s="1051">
        <f>+W12+V12</f>
        <v>10390039.11</v>
      </c>
      <c r="Y12" s="1053" t="s">
        <v>500</v>
      </c>
      <c r="Z12" s="782"/>
    </row>
    <row r="13" spans="1:26" ht="30" customHeight="1">
      <c r="A13" s="1026"/>
      <c r="B13" s="1070"/>
      <c r="C13" s="1060"/>
      <c r="D13" s="1060"/>
      <c r="E13" s="1060"/>
      <c r="F13" s="886" t="s">
        <v>471</v>
      </c>
      <c r="G13" s="886" t="s">
        <v>471</v>
      </c>
      <c r="H13" s="886" t="s">
        <v>471</v>
      </c>
      <c r="I13" s="886" t="s">
        <v>471</v>
      </c>
      <c r="J13" s="886" t="s">
        <v>471</v>
      </c>
      <c r="K13" s="886" t="s">
        <v>471</v>
      </c>
      <c r="L13" s="886" t="s">
        <v>471</v>
      </c>
      <c r="M13" s="886" t="s">
        <v>471</v>
      </c>
      <c r="N13" s="886" t="s">
        <v>471</v>
      </c>
      <c r="O13" s="886" t="s">
        <v>471</v>
      </c>
      <c r="P13" s="1066"/>
      <c r="Q13" s="1066"/>
      <c r="R13" s="1118"/>
      <c r="S13" s="1118"/>
      <c r="T13" s="1066"/>
      <c r="U13" s="1066"/>
      <c r="V13" s="1119"/>
      <c r="W13" s="1119"/>
      <c r="X13" s="1052"/>
      <c r="Y13" s="1022"/>
      <c r="Z13" s="782"/>
    </row>
    <row r="14" spans="1:26" ht="12.75">
      <c r="A14" s="1030"/>
      <c r="B14" s="887" t="s">
        <v>485</v>
      </c>
      <c r="C14" s="878"/>
      <c r="D14" s="878"/>
      <c r="E14" s="888"/>
      <c r="F14" s="865"/>
      <c r="G14" s="865"/>
      <c r="H14" s="865"/>
      <c r="I14" s="865"/>
      <c r="J14" s="865"/>
      <c r="K14" s="865"/>
      <c r="L14" s="865"/>
      <c r="M14" s="865"/>
      <c r="N14" s="865"/>
      <c r="O14" s="865"/>
      <c r="P14" s="116"/>
      <c r="Q14" s="789"/>
      <c r="R14" s="889">
        <f>SUM(R10:R13)</f>
        <v>25681819.11</v>
      </c>
      <c r="S14" s="889">
        <f>SUM(S10:S13)</f>
        <v>2293019.563392857</v>
      </c>
      <c r="T14" s="889">
        <f>SUM(T10)</f>
        <v>0</v>
      </c>
      <c r="U14" s="889">
        <f>SUM(U10)</f>
        <v>0</v>
      </c>
      <c r="V14" s="889">
        <f>SUM(V10:V13)</f>
        <v>17337593.11</v>
      </c>
      <c r="W14" s="889">
        <f>SUM(W10:W13)</f>
        <v>8344226</v>
      </c>
      <c r="X14" s="889">
        <f>SUM(X10:X13)</f>
        <v>25681819.11</v>
      </c>
      <c r="Y14" s="890"/>
      <c r="Z14" s="891"/>
    </row>
    <row r="15" spans="1:26" ht="25.5">
      <c r="A15" s="1031"/>
      <c r="B15" s="887" t="s">
        <v>487</v>
      </c>
      <c r="C15" s="877"/>
      <c r="D15" s="878"/>
      <c r="E15" s="116"/>
      <c r="F15" s="161"/>
      <c r="G15" s="892"/>
      <c r="H15" s="161"/>
      <c r="I15" s="161"/>
      <c r="J15" s="161"/>
      <c r="K15" s="161"/>
      <c r="L15" s="161"/>
      <c r="M15" s="161"/>
      <c r="N15" s="161"/>
      <c r="O15" s="161"/>
      <c r="P15" s="116"/>
      <c r="Q15" s="116"/>
      <c r="R15" s="893"/>
      <c r="S15" s="894"/>
      <c r="T15" s="890"/>
      <c r="U15" s="890"/>
      <c r="V15" s="894"/>
      <c r="W15" s="894"/>
      <c r="X15" s="894"/>
      <c r="Y15" s="890"/>
      <c r="Z15" s="895"/>
    </row>
    <row r="16" spans="1:26" ht="37.15" customHeight="1">
      <c r="A16" s="1115">
        <v>3</v>
      </c>
      <c r="B16" s="1069" t="s">
        <v>703</v>
      </c>
      <c r="C16" s="1060" t="s">
        <v>472</v>
      </c>
      <c r="D16" s="1060" t="s">
        <v>496</v>
      </c>
      <c r="E16" s="1060" t="s">
        <v>498</v>
      </c>
      <c r="F16" s="885" t="s">
        <v>521</v>
      </c>
      <c r="G16" s="885" t="s">
        <v>522</v>
      </c>
      <c r="H16" s="885" t="s">
        <v>523</v>
      </c>
      <c r="I16" s="885" t="s">
        <v>524</v>
      </c>
      <c r="J16" s="885" t="s">
        <v>525</v>
      </c>
      <c r="K16" s="885" t="s">
        <v>526</v>
      </c>
      <c r="L16" s="885" t="s">
        <v>527</v>
      </c>
      <c r="M16" s="885" t="s">
        <v>528</v>
      </c>
      <c r="N16" s="885" t="s">
        <v>529</v>
      </c>
      <c r="O16" s="885" t="s">
        <v>530</v>
      </c>
      <c r="P16" s="1074"/>
      <c r="Q16" s="1074"/>
      <c r="R16" s="1054">
        <v>1039490.44</v>
      </c>
      <c r="S16" s="1054">
        <f>R16/11.2</f>
        <v>92811.64642857143</v>
      </c>
      <c r="T16" s="1074"/>
      <c r="U16" s="1074"/>
      <c r="V16" s="1050">
        <v>1039490.44</v>
      </c>
      <c r="W16" s="1051">
        <v>0</v>
      </c>
      <c r="X16" s="1050">
        <f>+V16+W16</f>
        <v>1039490.44</v>
      </c>
      <c r="Y16" s="1053" t="s">
        <v>499</v>
      </c>
      <c r="Z16" s="1029"/>
    </row>
    <row r="17" spans="1:26" ht="37.15" customHeight="1">
      <c r="A17" s="1116"/>
      <c r="B17" s="1070"/>
      <c r="C17" s="1060"/>
      <c r="D17" s="1060"/>
      <c r="E17" s="1060"/>
      <c r="F17" s="896" t="s">
        <v>471</v>
      </c>
      <c r="G17" s="896" t="s">
        <v>471</v>
      </c>
      <c r="H17" s="896" t="s">
        <v>471</v>
      </c>
      <c r="I17" s="897" t="s">
        <v>471</v>
      </c>
      <c r="J17" s="897" t="s">
        <v>471</v>
      </c>
      <c r="K17" s="897" t="s">
        <v>471</v>
      </c>
      <c r="L17" s="897" t="s">
        <v>471</v>
      </c>
      <c r="M17" s="896" t="s">
        <v>471</v>
      </c>
      <c r="N17" s="896" t="s">
        <v>471</v>
      </c>
      <c r="O17" s="896" t="s">
        <v>471</v>
      </c>
      <c r="P17" s="1019"/>
      <c r="Q17" s="1019"/>
      <c r="R17" s="1048"/>
      <c r="S17" s="1048"/>
      <c r="T17" s="1019"/>
      <c r="U17" s="1019"/>
      <c r="V17" s="1048"/>
      <c r="W17" s="1052"/>
      <c r="X17" s="1048"/>
      <c r="Y17" s="1022"/>
      <c r="Z17" s="1022"/>
    </row>
    <row r="18" spans="1:26" ht="37.15" customHeight="1">
      <c r="A18" s="1116"/>
      <c r="B18" s="1069" t="s">
        <v>237</v>
      </c>
      <c r="C18" s="1060" t="s">
        <v>472</v>
      </c>
      <c r="D18" s="1060" t="s">
        <v>496</v>
      </c>
      <c r="E18" s="1060" t="s">
        <v>498</v>
      </c>
      <c r="F18" s="885" t="s">
        <v>521</v>
      </c>
      <c r="G18" s="885" t="s">
        <v>522</v>
      </c>
      <c r="H18" s="885" t="s">
        <v>523</v>
      </c>
      <c r="I18" s="885" t="s">
        <v>524</v>
      </c>
      <c r="J18" s="885" t="s">
        <v>525</v>
      </c>
      <c r="K18" s="885" t="s">
        <v>526</v>
      </c>
      <c r="L18" s="885" t="s">
        <v>527</v>
      </c>
      <c r="M18" s="885" t="s">
        <v>528</v>
      </c>
      <c r="N18" s="885" t="s">
        <v>529</v>
      </c>
      <c r="O18" s="885" t="s">
        <v>530</v>
      </c>
      <c r="P18" s="1074"/>
      <c r="Q18" s="1074"/>
      <c r="R18" s="1054">
        <v>448219.7</v>
      </c>
      <c r="S18" s="1054">
        <f>R18/11.2</f>
        <v>40019.61607142857</v>
      </c>
      <c r="T18" s="1074"/>
      <c r="U18" s="1074"/>
      <c r="V18" s="1050">
        <v>448219.7</v>
      </c>
      <c r="W18" s="1051">
        <v>0</v>
      </c>
      <c r="X18" s="1050">
        <f>+V18+W18</f>
        <v>448219.7</v>
      </c>
      <c r="Y18" s="1053" t="s">
        <v>499</v>
      </c>
      <c r="Z18" s="1029"/>
    </row>
    <row r="19" spans="1:26" ht="37.15" customHeight="1">
      <c r="A19" s="1116"/>
      <c r="B19" s="1070"/>
      <c r="C19" s="1060"/>
      <c r="D19" s="1060"/>
      <c r="E19" s="1060"/>
      <c r="F19" s="896" t="s">
        <v>471</v>
      </c>
      <c r="G19" s="896" t="s">
        <v>471</v>
      </c>
      <c r="H19" s="896" t="s">
        <v>471</v>
      </c>
      <c r="I19" s="897" t="s">
        <v>471</v>
      </c>
      <c r="J19" s="897" t="s">
        <v>471</v>
      </c>
      <c r="K19" s="897" t="s">
        <v>471</v>
      </c>
      <c r="L19" s="897" t="s">
        <v>471</v>
      </c>
      <c r="M19" s="896" t="s">
        <v>471</v>
      </c>
      <c r="N19" s="896" t="s">
        <v>471</v>
      </c>
      <c r="O19" s="896" t="s">
        <v>471</v>
      </c>
      <c r="P19" s="1019"/>
      <c r="Q19" s="1019"/>
      <c r="R19" s="1048"/>
      <c r="S19" s="1048"/>
      <c r="T19" s="1019"/>
      <c r="U19" s="1019"/>
      <c r="V19" s="1048"/>
      <c r="W19" s="1052"/>
      <c r="X19" s="1048"/>
      <c r="Y19" s="1022"/>
      <c r="Z19" s="1022"/>
    </row>
    <row r="20" spans="1:26" ht="37.15" customHeight="1">
      <c r="A20" s="1116"/>
      <c r="B20" s="1069" t="s">
        <v>238</v>
      </c>
      <c r="C20" s="1060" t="s">
        <v>504</v>
      </c>
      <c r="D20" s="1060" t="s">
        <v>501</v>
      </c>
      <c r="E20" s="1060" t="s">
        <v>498</v>
      </c>
      <c r="F20" s="1033" t="s">
        <v>547</v>
      </c>
      <c r="G20" s="1075"/>
      <c r="H20" s="1075"/>
      <c r="I20" s="1075"/>
      <c r="J20" s="1075"/>
      <c r="K20" s="1075"/>
      <c r="L20" s="1075"/>
      <c r="M20" s="1075"/>
      <c r="N20" s="1075"/>
      <c r="O20" s="1076"/>
      <c r="P20" s="1074"/>
      <c r="Q20" s="1074"/>
      <c r="R20" s="1054">
        <v>182693.6</v>
      </c>
      <c r="S20" s="1054">
        <f>R20/11.2</f>
        <v>16311.928571428572</v>
      </c>
      <c r="T20" s="1074"/>
      <c r="U20" s="1074"/>
      <c r="V20" s="1050">
        <v>0</v>
      </c>
      <c r="W20" s="1051">
        <v>182693.6</v>
      </c>
      <c r="X20" s="1050">
        <f>+V20+W20</f>
        <v>182693.6</v>
      </c>
      <c r="Y20" s="1053" t="s">
        <v>499</v>
      </c>
      <c r="Z20" s="1029"/>
    </row>
    <row r="21" spans="1:26" ht="37.15" customHeight="1">
      <c r="A21" s="1117"/>
      <c r="B21" s="1070"/>
      <c r="C21" s="1060"/>
      <c r="D21" s="1060"/>
      <c r="E21" s="1060"/>
      <c r="F21" s="1077"/>
      <c r="G21" s="1078"/>
      <c r="H21" s="1078"/>
      <c r="I21" s="1078"/>
      <c r="J21" s="1078"/>
      <c r="K21" s="1078"/>
      <c r="L21" s="1078"/>
      <c r="M21" s="1078"/>
      <c r="N21" s="1078"/>
      <c r="O21" s="1079"/>
      <c r="P21" s="1019"/>
      <c r="Q21" s="1019"/>
      <c r="R21" s="1048"/>
      <c r="S21" s="1048"/>
      <c r="T21" s="1019"/>
      <c r="U21" s="1019"/>
      <c r="V21" s="1048"/>
      <c r="W21" s="1052"/>
      <c r="X21" s="1048"/>
      <c r="Y21" s="1022"/>
      <c r="Z21" s="1022"/>
    </row>
    <row r="22" spans="1:26" ht="40.9" customHeight="1">
      <c r="A22" s="1026">
        <v>4</v>
      </c>
      <c r="B22" s="1058" t="s">
        <v>520</v>
      </c>
      <c r="C22" s="1060" t="s">
        <v>504</v>
      </c>
      <c r="D22" s="1060" t="s">
        <v>501</v>
      </c>
      <c r="E22" s="1060" t="s">
        <v>505</v>
      </c>
      <c r="F22" s="1080" t="s">
        <v>547</v>
      </c>
      <c r="G22" s="1081"/>
      <c r="H22" s="1081"/>
      <c r="I22" s="1081"/>
      <c r="J22" s="1081"/>
      <c r="K22" s="1081"/>
      <c r="L22" s="1081"/>
      <c r="M22" s="1081"/>
      <c r="N22" s="1081"/>
      <c r="O22" s="1082"/>
      <c r="P22" s="1057"/>
      <c r="Q22" s="1057"/>
      <c r="R22" s="1054">
        <v>170000</v>
      </c>
      <c r="S22" s="1054">
        <f>R22/11.2</f>
        <v>15178.57142857143</v>
      </c>
      <c r="T22" s="1055"/>
      <c r="U22" s="1057"/>
      <c r="V22" s="1050">
        <v>0</v>
      </c>
      <c r="W22" s="1051">
        <f>+R22</f>
        <v>170000</v>
      </c>
      <c r="X22" s="1050">
        <f>+V22+W22</f>
        <v>170000</v>
      </c>
      <c r="Y22" s="1053" t="s">
        <v>503</v>
      </c>
      <c r="Z22" s="1025"/>
    </row>
    <row r="23" spans="1:26" ht="45.6" customHeight="1">
      <c r="A23" s="1026"/>
      <c r="B23" s="1059"/>
      <c r="C23" s="1060"/>
      <c r="D23" s="1060"/>
      <c r="E23" s="1060"/>
      <c r="F23" s="1083"/>
      <c r="G23" s="1084"/>
      <c r="H23" s="1084"/>
      <c r="I23" s="1084"/>
      <c r="J23" s="1084"/>
      <c r="K23" s="1084"/>
      <c r="L23" s="1084"/>
      <c r="M23" s="1084"/>
      <c r="N23" s="1084"/>
      <c r="O23" s="1085"/>
      <c r="P23" s="1056"/>
      <c r="Q23" s="1056"/>
      <c r="R23" s="1048"/>
      <c r="S23" s="1048"/>
      <c r="T23" s="1056"/>
      <c r="U23" s="1056"/>
      <c r="V23" s="1048"/>
      <c r="W23" s="1052"/>
      <c r="X23" s="1048"/>
      <c r="Y23" s="1022"/>
      <c r="Z23" s="1022"/>
    </row>
    <row r="24" spans="1:26" ht="48" customHeight="1">
      <c r="A24" s="1026">
        <v>5</v>
      </c>
      <c r="B24" s="1069" t="s">
        <v>731</v>
      </c>
      <c r="C24" s="1060" t="s">
        <v>587</v>
      </c>
      <c r="D24" s="1060" t="s">
        <v>501</v>
      </c>
      <c r="E24" s="1060" t="s">
        <v>502</v>
      </c>
      <c r="F24" s="1083"/>
      <c r="G24" s="1084"/>
      <c r="H24" s="1084"/>
      <c r="I24" s="1084"/>
      <c r="J24" s="1084"/>
      <c r="K24" s="1084"/>
      <c r="L24" s="1084"/>
      <c r="M24" s="1084"/>
      <c r="N24" s="1084"/>
      <c r="O24" s="1085"/>
      <c r="P24" s="1074"/>
      <c r="Q24" s="1074"/>
      <c r="R24" s="1054">
        <v>459940.2</v>
      </c>
      <c r="S24" s="1054">
        <f>R24/11.2</f>
        <v>41066.08928571429</v>
      </c>
      <c r="T24" s="1074"/>
      <c r="U24" s="1074"/>
      <c r="V24" s="1050">
        <v>0</v>
      </c>
      <c r="W24" s="1051">
        <f>+R24</f>
        <v>459940.2</v>
      </c>
      <c r="X24" s="1050">
        <f>+V24+W24</f>
        <v>459940.2</v>
      </c>
      <c r="Y24" s="1053" t="s">
        <v>503</v>
      </c>
      <c r="Z24" s="1029"/>
    </row>
    <row r="25" spans="1:26" ht="42" customHeight="1">
      <c r="A25" s="1026"/>
      <c r="B25" s="1070"/>
      <c r="C25" s="1060"/>
      <c r="D25" s="1060"/>
      <c r="E25" s="1060"/>
      <c r="F25" s="1086"/>
      <c r="G25" s="1087"/>
      <c r="H25" s="1087"/>
      <c r="I25" s="1087"/>
      <c r="J25" s="1087"/>
      <c r="K25" s="1087"/>
      <c r="L25" s="1087"/>
      <c r="M25" s="1087"/>
      <c r="N25" s="1087"/>
      <c r="O25" s="1088"/>
      <c r="P25" s="1019"/>
      <c r="Q25" s="1019"/>
      <c r="R25" s="1048"/>
      <c r="S25" s="1048"/>
      <c r="T25" s="1019"/>
      <c r="U25" s="1019"/>
      <c r="V25" s="1048"/>
      <c r="W25" s="1052"/>
      <c r="X25" s="1048"/>
      <c r="Y25" s="1022"/>
      <c r="Z25" s="1022"/>
    </row>
    <row r="26" spans="1:26" ht="12.75">
      <c r="A26" s="1030"/>
      <c r="B26" s="898" t="s">
        <v>486</v>
      </c>
      <c r="C26" s="899"/>
      <c r="D26" s="900"/>
      <c r="E26" s="901"/>
      <c r="F26" s="902"/>
      <c r="G26" s="902"/>
      <c r="H26" s="902"/>
      <c r="I26" s="902"/>
      <c r="J26" s="902"/>
      <c r="K26" s="902"/>
      <c r="L26" s="902"/>
      <c r="M26" s="902"/>
      <c r="N26" s="902"/>
      <c r="O26" s="902"/>
      <c r="P26" s="117"/>
      <c r="Q26" s="117"/>
      <c r="R26" s="903">
        <f aca="true" t="shared" si="0" ref="R26:X26">SUM(R16:R25)</f>
        <v>2300343.94</v>
      </c>
      <c r="S26" s="903">
        <f t="shared" si="0"/>
        <v>205387.8517857143</v>
      </c>
      <c r="T26" s="903">
        <f t="shared" si="0"/>
        <v>0</v>
      </c>
      <c r="U26" s="903">
        <f t="shared" si="0"/>
        <v>0</v>
      </c>
      <c r="V26" s="903">
        <f t="shared" si="0"/>
        <v>1487710.14</v>
      </c>
      <c r="W26" s="903">
        <f t="shared" si="0"/>
        <v>812633.8</v>
      </c>
      <c r="X26" s="903">
        <f t="shared" si="0"/>
        <v>2300343.94</v>
      </c>
      <c r="Y26" s="904"/>
      <c r="Z26" s="783"/>
    </row>
    <row r="27" spans="1:26" ht="12.75">
      <c r="A27" s="1031"/>
      <c r="B27" s="378" t="s">
        <v>474</v>
      </c>
      <c r="C27" s="784"/>
      <c r="D27" s="116"/>
      <c r="E27" s="116"/>
      <c r="F27" s="116"/>
      <c r="G27" s="116"/>
      <c r="H27" s="116"/>
      <c r="I27" s="116"/>
      <c r="J27" s="116"/>
      <c r="K27" s="116"/>
      <c r="L27" s="116"/>
      <c r="M27" s="116"/>
      <c r="N27" s="116"/>
      <c r="O27" s="116"/>
      <c r="P27" s="116"/>
      <c r="Q27" s="116"/>
      <c r="R27" s="785"/>
      <c r="S27" s="785"/>
      <c r="T27" s="786"/>
      <c r="U27" s="786"/>
      <c r="V27" s="785"/>
      <c r="W27" s="785"/>
      <c r="X27" s="785"/>
      <c r="Y27" s="787"/>
      <c r="Z27" s="783"/>
    </row>
    <row r="28" spans="1:26" ht="47.45" customHeight="1">
      <c r="A28" s="1026">
        <v>6</v>
      </c>
      <c r="B28" s="997" t="s">
        <v>541</v>
      </c>
      <c r="C28" s="1067" t="s">
        <v>540</v>
      </c>
      <c r="D28" s="1032" t="s">
        <v>501</v>
      </c>
      <c r="E28" s="1032" t="s">
        <v>501</v>
      </c>
      <c r="F28" s="1044" t="s">
        <v>548</v>
      </c>
      <c r="G28" s="1034"/>
      <c r="H28" s="1034"/>
      <c r="I28" s="1034"/>
      <c r="J28" s="1034"/>
      <c r="K28" s="1034"/>
      <c r="L28" s="1034"/>
      <c r="M28" s="1034"/>
      <c r="N28" s="1034"/>
      <c r="O28" s="1035"/>
      <c r="P28" s="1020"/>
      <c r="Q28" s="1020"/>
      <c r="R28" s="1042">
        <v>160200</v>
      </c>
      <c r="S28" s="1042">
        <f>R28/11.2</f>
        <v>14303.57142857143</v>
      </c>
      <c r="T28" s="1020"/>
      <c r="U28" s="1020"/>
      <c r="V28" s="1047">
        <v>0</v>
      </c>
      <c r="W28" s="989">
        <v>160200</v>
      </c>
      <c r="X28" s="1042">
        <f>+V28+W28</f>
        <v>160200</v>
      </c>
      <c r="Y28" s="1028" t="s">
        <v>509</v>
      </c>
      <c r="Z28" s="1029"/>
    </row>
    <row r="29" spans="1:26" ht="46.15" customHeight="1">
      <c r="A29" s="1026"/>
      <c r="B29" s="998"/>
      <c r="C29" s="1068"/>
      <c r="D29" s="1032"/>
      <c r="E29" s="1032"/>
      <c r="F29" s="1039"/>
      <c r="G29" s="1040"/>
      <c r="H29" s="1040"/>
      <c r="I29" s="1040"/>
      <c r="J29" s="1040"/>
      <c r="K29" s="1040"/>
      <c r="L29" s="1040"/>
      <c r="M29" s="1040"/>
      <c r="N29" s="1040"/>
      <c r="O29" s="1041"/>
      <c r="P29" s="1019"/>
      <c r="Q29" s="1019"/>
      <c r="R29" s="1045"/>
      <c r="S29" s="1046"/>
      <c r="T29" s="1019"/>
      <c r="U29" s="1019"/>
      <c r="V29" s="1048"/>
      <c r="W29" s="1049"/>
      <c r="X29" s="1045"/>
      <c r="Y29" s="1022"/>
      <c r="Z29" s="1022"/>
    </row>
    <row r="30" spans="1:26" ht="18.75" customHeight="1">
      <c r="A30" s="1030"/>
      <c r="B30" s="720" t="s">
        <v>519</v>
      </c>
      <c r="C30" s="788"/>
      <c r="D30" s="788"/>
      <c r="E30" s="788"/>
      <c r="F30" s="441"/>
      <c r="G30" s="441"/>
      <c r="H30" s="441"/>
      <c r="I30" s="441"/>
      <c r="J30" s="441"/>
      <c r="K30" s="441"/>
      <c r="L30" s="441"/>
      <c r="M30" s="441"/>
      <c r="N30" s="441"/>
      <c r="O30" s="441"/>
      <c r="P30" s="116"/>
      <c r="Q30" s="789"/>
      <c r="R30" s="424">
        <f>SUM(R28:R29)</f>
        <v>160200</v>
      </c>
      <c r="S30" s="424">
        <f aca="true" t="shared" si="1" ref="S30:X30">SUM(S28:S29)</f>
        <v>14303.57142857143</v>
      </c>
      <c r="T30" s="424">
        <f t="shared" si="1"/>
        <v>0</v>
      </c>
      <c r="U30" s="424">
        <f t="shared" si="1"/>
        <v>0</v>
      </c>
      <c r="V30" s="424">
        <f t="shared" si="1"/>
        <v>0</v>
      </c>
      <c r="W30" s="424">
        <f t="shared" si="1"/>
        <v>160200</v>
      </c>
      <c r="X30" s="424">
        <f t="shared" si="1"/>
        <v>160200</v>
      </c>
      <c r="Y30" s="905"/>
      <c r="Z30" s="124"/>
    </row>
    <row r="31" spans="1:26" ht="38.25">
      <c r="A31" s="1031"/>
      <c r="B31" s="612" t="s">
        <v>488</v>
      </c>
      <c r="C31" s="784"/>
      <c r="D31" s="116"/>
      <c r="E31" s="788"/>
      <c r="F31" s="441"/>
      <c r="G31" s="441"/>
      <c r="H31" s="441"/>
      <c r="I31" s="441"/>
      <c r="J31" s="441"/>
      <c r="K31" s="441"/>
      <c r="L31" s="441"/>
      <c r="M31" s="441"/>
      <c r="N31" s="441"/>
      <c r="O31" s="441"/>
      <c r="P31" s="116"/>
      <c r="Q31" s="116"/>
      <c r="R31" s="417"/>
      <c r="S31" s="514"/>
      <c r="T31" s="52"/>
      <c r="U31" s="52"/>
      <c r="V31" s="906"/>
      <c r="W31" s="906"/>
      <c r="X31" s="906"/>
      <c r="Y31" s="907"/>
      <c r="Z31" s="124"/>
    </row>
    <row r="32" spans="1:26" ht="61.15" customHeight="1">
      <c r="A32" s="1026">
        <v>7</v>
      </c>
      <c r="B32" s="862" t="s">
        <v>506</v>
      </c>
      <c r="C32" s="1027" t="s">
        <v>472</v>
      </c>
      <c r="D32" s="1032" t="s">
        <v>501</v>
      </c>
      <c r="E32" s="1032" t="s">
        <v>508</v>
      </c>
      <c r="F32" s="1033" t="s">
        <v>547</v>
      </c>
      <c r="G32" s="1034"/>
      <c r="H32" s="1034"/>
      <c r="I32" s="1034"/>
      <c r="J32" s="1034"/>
      <c r="K32" s="1034"/>
      <c r="L32" s="1034"/>
      <c r="M32" s="1034"/>
      <c r="N32" s="1034"/>
      <c r="O32" s="1035"/>
      <c r="P32" s="53"/>
      <c r="Q32" s="53"/>
      <c r="R32" s="737">
        <v>1748000</v>
      </c>
      <c r="S32" s="737">
        <f aca="true" t="shared" si="2" ref="S32:S37">+R32/11.2</f>
        <v>156071.42857142858</v>
      </c>
      <c r="T32" s="1042"/>
      <c r="U32" s="1042"/>
      <c r="V32" s="908">
        <v>0</v>
      </c>
      <c r="W32" s="737">
        <v>1748000</v>
      </c>
      <c r="X32" s="737">
        <f aca="true" t="shared" si="3" ref="X32:X37">+V32+W32</f>
        <v>1748000</v>
      </c>
      <c r="Y32" s="909" t="s">
        <v>509</v>
      </c>
      <c r="Z32" s="790"/>
    </row>
    <row r="33" spans="1:26" ht="62.45" customHeight="1">
      <c r="A33" s="1026"/>
      <c r="B33" s="862" t="s">
        <v>507</v>
      </c>
      <c r="C33" s="1027"/>
      <c r="D33" s="1032"/>
      <c r="E33" s="1032"/>
      <c r="F33" s="1036"/>
      <c r="G33" s="1037"/>
      <c r="H33" s="1037"/>
      <c r="I33" s="1037"/>
      <c r="J33" s="1037"/>
      <c r="K33" s="1037"/>
      <c r="L33" s="1037"/>
      <c r="M33" s="1037"/>
      <c r="N33" s="1037"/>
      <c r="O33" s="1038"/>
      <c r="P33" s="54"/>
      <c r="Q33" s="54"/>
      <c r="R33" s="737">
        <v>1072000</v>
      </c>
      <c r="S33" s="737">
        <f t="shared" si="2"/>
        <v>95714.28571428572</v>
      </c>
      <c r="T33" s="1043"/>
      <c r="U33" s="1043"/>
      <c r="V33" s="908">
        <v>0</v>
      </c>
      <c r="W33" s="737">
        <v>1072000</v>
      </c>
      <c r="X33" s="737">
        <f t="shared" si="3"/>
        <v>1072000</v>
      </c>
      <c r="Y33" s="909" t="s">
        <v>510</v>
      </c>
      <c r="Z33" s="791"/>
    </row>
    <row r="34" spans="1:26" ht="126" customHeight="1">
      <c r="A34" s="1026">
        <v>8</v>
      </c>
      <c r="B34" s="862" t="s">
        <v>733</v>
      </c>
      <c r="C34" s="1027" t="s">
        <v>472</v>
      </c>
      <c r="D34" s="1027" t="s">
        <v>501</v>
      </c>
      <c r="E34" s="1027" t="s">
        <v>508</v>
      </c>
      <c r="F34" s="1036"/>
      <c r="G34" s="1037"/>
      <c r="H34" s="1037"/>
      <c r="I34" s="1037"/>
      <c r="J34" s="1037"/>
      <c r="K34" s="1037"/>
      <c r="L34" s="1037"/>
      <c r="M34" s="1037"/>
      <c r="N34" s="1037"/>
      <c r="O34" s="1038"/>
      <c r="P34" s="55"/>
      <c r="Q34" s="55"/>
      <c r="R34" s="737">
        <f>110000+226000+87000</f>
        <v>423000</v>
      </c>
      <c r="S34" s="737">
        <f t="shared" si="2"/>
        <v>37767.857142857145</v>
      </c>
      <c r="T34" s="863"/>
      <c r="U34" s="863"/>
      <c r="V34" s="908">
        <v>0</v>
      </c>
      <c r="W34" s="908">
        <f>+R34</f>
        <v>423000</v>
      </c>
      <c r="X34" s="737">
        <f t="shared" si="3"/>
        <v>423000</v>
      </c>
      <c r="Y34" s="909" t="s">
        <v>513</v>
      </c>
      <c r="Z34" s="790"/>
    </row>
    <row r="35" spans="1:26" ht="53.45" customHeight="1">
      <c r="A35" s="1026"/>
      <c r="B35" s="862" t="s">
        <v>511</v>
      </c>
      <c r="C35" s="1027"/>
      <c r="D35" s="1027"/>
      <c r="E35" s="1027"/>
      <c r="F35" s="1036"/>
      <c r="G35" s="1037"/>
      <c r="H35" s="1037"/>
      <c r="I35" s="1037"/>
      <c r="J35" s="1037"/>
      <c r="K35" s="1037"/>
      <c r="L35" s="1037"/>
      <c r="M35" s="1037"/>
      <c r="N35" s="1037"/>
      <c r="O35" s="1038"/>
      <c r="P35" s="863"/>
      <c r="Q35" s="863"/>
      <c r="R35" s="737">
        <v>120000</v>
      </c>
      <c r="S35" s="737">
        <f t="shared" si="2"/>
        <v>10714.285714285716</v>
      </c>
      <c r="T35" s="863"/>
      <c r="U35" s="863"/>
      <c r="V35" s="908">
        <v>0</v>
      </c>
      <c r="W35" s="737">
        <f>+R35</f>
        <v>120000</v>
      </c>
      <c r="X35" s="737">
        <f t="shared" si="3"/>
        <v>120000</v>
      </c>
      <c r="Y35" s="909" t="s">
        <v>514</v>
      </c>
      <c r="Z35" s="790"/>
    </row>
    <row r="36" spans="1:26" ht="42.75" customHeight="1">
      <c r="A36" s="1026"/>
      <c r="B36" s="862" t="s">
        <v>512</v>
      </c>
      <c r="C36" s="1027"/>
      <c r="D36" s="1027"/>
      <c r="E36" s="1027"/>
      <c r="F36" s="1036"/>
      <c r="G36" s="1037"/>
      <c r="H36" s="1037"/>
      <c r="I36" s="1037"/>
      <c r="J36" s="1037"/>
      <c r="K36" s="1037"/>
      <c r="L36" s="1037"/>
      <c r="M36" s="1037"/>
      <c r="N36" s="1037"/>
      <c r="O36" s="1038"/>
      <c r="P36" s="56"/>
      <c r="Q36" s="56"/>
      <c r="R36" s="737">
        <f>129000+150000</f>
        <v>279000</v>
      </c>
      <c r="S36" s="737">
        <f t="shared" si="2"/>
        <v>24910.714285714286</v>
      </c>
      <c r="T36" s="264"/>
      <c r="U36" s="264"/>
      <c r="V36" s="908">
        <v>0</v>
      </c>
      <c r="W36" s="737">
        <f>+R36</f>
        <v>279000</v>
      </c>
      <c r="X36" s="737">
        <f t="shared" si="3"/>
        <v>279000</v>
      </c>
      <c r="Y36" s="909">
        <v>3.1</v>
      </c>
      <c r="Z36" s="790"/>
    </row>
    <row r="37" spans="1:26" ht="57.6" customHeight="1">
      <c r="A37" s="1026"/>
      <c r="B37" s="862" t="s">
        <v>709</v>
      </c>
      <c r="C37" s="1027"/>
      <c r="D37" s="1027"/>
      <c r="E37" s="1027"/>
      <c r="F37" s="1039"/>
      <c r="G37" s="1040"/>
      <c r="H37" s="1040"/>
      <c r="I37" s="1040"/>
      <c r="J37" s="1040"/>
      <c r="K37" s="1040"/>
      <c r="L37" s="1040"/>
      <c r="M37" s="1040"/>
      <c r="N37" s="1040"/>
      <c r="O37" s="1041"/>
      <c r="P37" s="54"/>
      <c r="Q37" s="54"/>
      <c r="R37" s="737">
        <f>60000</f>
        <v>60000</v>
      </c>
      <c r="S37" s="737">
        <f t="shared" si="2"/>
        <v>5357.142857142858</v>
      </c>
      <c r="T37" s="861"/>
      <c r="U37" s="861"/>
      <c r="V37" s="908">
        <v>0</v>
      </c>
      <c r="W37" s="908">
        <f>+R37</f>
        <v>60000</v>
      </c>
      <c r="X37" s="737">
        <f t="shared" si="3"/>
        <v>60000</v>
      </c>
      <c r="Y37" s="909">
        <v>3.2</v>
      </c>
      <c r="Z37" s="791"/>
    </row>
    <row r="38" spans="1:26" ht="38.25">
      <c r="A38" s="792"/>
      <c r="B38" s="612" t="s">
        <v>489</v>
      </c>
      <c r="C38" s="784"/>
      <c r="D38" s="116"/>
      <c r="E38" s="788"/>
      <c r="F38" s="441"/>
      <c r="G38" s="441"/>
      <c r="H38" s="441"/>
      <c r="I38" s="441"/>
      <c r="J38" s="441"/>
      <c r="K38" s="441"/>
      <c r="L38" s="441"/>
      <c r="M38" s="441"/>
      <c r="N38" s="441"/>
      <c r="O38" s="441"/>
      <c r="P38" s="116"/>
      <c r="Q38" s="116"/>
      <c r="R38" s="434">
        <f aca="true" t="shared" si="4" ref="R38:X38">SUM(R32:R37)</f>
        <v>3702000</v>
      </c>
      <c r="S38" s="434">
        <f t="shared" si="4"/>
        <v>330535.7142857143</v>
      </c>
      <c r="T38" s="434">
        <f t="shared" si="4"/>
        <v>0</v>
      </c>
      <c r="U38" s="434">
        <f t="shared" si="4"/>
        <v>0</v>
      </c>
      <c r="V38" s="434">
        <f t="shared" si="4"/>
        <v>0</v>
      </c>
      <c r="W38" s="434">
        <f t="shared" si="4"/>
        <v>3702000</v>
      </c>
      <c r="X38" s="434">
        <f t="shared" si="4"/>
        <v>3702000</v>
      </c>
      <c r="Y38" s="867"/>
      <c r="Z38" s="124"/>
    </row>
    <row r="39" spans="1:26" ht="22.5" customHeight="1">
      <c r="A39" s="793"/>
      <c r="B39" s="612" t="s">
        <v>543</v>
      </c>
      <c r="C39" s="784"/>
      <c r="D39" s="154"/>
      <c r="E39" s="794"/>
      <c r="F39" s="437"/>
      <c r="G39" s="437"/>
      <c r="H39" s="437"/>
      <c r="I39" s="437"/>
      <c r="J39" s="437"/>
      <c r="K39" s="437"/>
      <c r="L39" s="437"/>
      <c r="M39" s="437"/>
      <c r="N39" s="437"/>
      <c r="O39" s="437"/>
      <c r="P39" s="154"/>
      <c r="Q39" s="154"/>
      <c r="R39" s="659"/>
      <c r="S39" s="659"/>
      <c r="T39" s="659"/>
      <c r="U39" s="659"/>
      <c r="V39" s="659"/>
      <c r="W39" s="659"/>
      <c r="X39" s="659"/>
      <c r="Y39" s="910"/>
      <c r="Z39" s="124"/>
    </row>
    <row r="40" spans="1:26" ht="181.9" customHeight="1">
      <c r="A40" s="795">
        <v>9</v>
      </c>
      <c r="B40" s="369" t="s">
        <v>734</v>
      </c>
      <c r="C40" s="368" t="s">
        <v>501</v>
      </c>
      <c r="D40" s="368" t="s">
        <v>501</v>
      </c>
      <c r="E40" s="1027" t="s">
        <v>508</v>
      </c>
      <c r="F40" s="1089" t="s">
        <v>547</v>
      </c>
      <c r="G40" s="1090"/>
      <c r="H40" s="1090"/>
      <c r="I40" s="1090"/>
      <c r="J40" s="1090"/>
      <c r="K40" s="1090"/>
      <c r="L40" s="1090"/>
      <c r="M40" s="1090"/>
      <c r="N40" s="1090"/>
      <c r="O40" s="1090"/>
      <c r="P40" s="655"/>
      <c r="Q40" s="655"/>
      <c r="R40" s="911">
        <f>190000+213000+406000</f>
        <v>809000</v>
      </c>
      <c r="S40" s="737">
        <f>+R40/11.2</f>
        <v>72232.14285714286</v>
      </c>
      <c r="T40" s="1018"/>
      <c r="U40" s="1020"/>
      <c r="V40" s="723">
        <v>0</v>
      </c>
      <c r="W40" s="723">
        <f>+R40</f>
        <v>809000</v>
      </c>
      <c r="X40" s="723">
        <f>+V40+W40</f>
        <v>809000</v>
      </c>
      <c r="Y40" s="912">
        <v>1.5</v>
      </c>
      <c r="Z40" s="1021"/>
    </row>
    <row r="41" spans="1:26" ht="40.15" customHeight="1">
      <c r="A41" s="795">
        <v>10</v>
      </c>
      <c r="B41" s="369" t="s">
        <v>707</v>
      </c>
      <c r="C41" s="368" t="s">
        <v>501</v>
      </c>
      <c r="D41" s="368" t="s">
        <v>501</v>
      </c>
      <c r="E41" s="1027"/>
      <c r="F41" s="1091"/>
      <c r="G41" s="1092"/>
      <c r="H41" s="1092"/>
      <c r="I41" s="1092"/>
      <c r="J41" s="1092"/>
      <c r="K41" s="1092"/>
      <c r="L41" s="1092"/>
      <c r="M41" s="1092"/>
      <c r="N41" s="1092"/>
      <c r="O41" s="1092"/>
      <c r="P41" s="655"/>
      <c r="Q41" s="655"/>
      <c r="R41" s="911">
        <v>280000</v>
      </c>
      <c r="S41" s="737">
        <f>+R41/11.2</f>
        <v>25000</v>
      </c>
      <c r="T41" s="1019"/>
      <c r="U41" s="1019"/>
      <c r="V41" s="723">
        <v>0</v>
      </c>
      <c r="W41" s="723">
        <f>+R41</f>
        <v>280000</v>
      </c>
      <c r="X41" s="723">
        <f>+V41+W41</f>
        <v>280000</v>
      </c>
      <c r="Y41" s="912">
        <v>1.6</v>
      </c>
      <c r="Z41" s="1022"/>
    </row>
    <row r="42" spans="1:26" ht="66.6" customHeight="1">
      <c r="A42" s="795">
        <v>11</v>
      </c>
      <c r="B42" s="369" t="s">
        <v>708</v>
      </c>
      <c r="C42" s="368" t="s">
        <v>501</v>
      </c>
      <c r="D42" s="368" t="s">
        <v>501</v>
      </c>
      <c r="E42" s="1027"/>
      <c r="F42" s="1091"/>
      <c r="G42" s="1092"/>
      <c r="H42" s="1092"/>
      <c r="I42" s="1092"/>
      <c r="J42" s="1092"/>
      <c r="K42" s="1092"/>
      <c r="L42" s="1092"/>
      <c r="M42" s="1092"/>
      <c r="N42" s="1092"/>
      <c r="O42" s="1092"/>
      <c r="P42" s="655"/>
      <c r="Q42" s="655"/>
      <c r="R42" s="911">
        <f>32000+263800+183000</f>
        <v>478800</v>
      </c>
      <c r="S42" s="737">
        <f>+R42/11.2</f>
        <v>42750</v>
      </c>
      <c r="T42" s="1023"/>
      <c r="U42" s="1023"/>
      <c r="V42" s="723">
        <v>0</v>
      </c>
      <c r="W42" s="723">
        <f>+R42</f>
        <v>478800</v>
      </c>
      <c r="X42" s="723">
        <f>+V42+W42</f>
        <v>478800</v>
      </c>
      <c r="Y42" s="912">
        <v>3.1</v>
      </c>
      <c r="Z42" s="1025"/>
    </row>
    <row r="43" spans="1:26" ht="76.9" customHeight="1">
      <c r="A43" s="795">
        <v>12</v>
      </c>
      <c r="B43" s="369" t="s">
        <v>735</v>
      </c>
      <c r="C43" s="368" t="s">
        <v>501</v>
      </c>
      <c r="D43" s="368" t="s">
        <v>501</v>
      </c>
      <c r="E43" s="1027"/>
      <c r="F43" s="1093"/>
      <c r="G43" s="1094"/>
      <c r="H43" s="1094"/>
      <c r="I43" s="1094"/>
      <c r="J43" s="1094"/>
      <c r="K43" s="1094"/>
      <c r="L43" s="1094"/>
      <c r="M43" s="1094"/>
      <c r="N43" s="1094"/>
      <c r="O43" s="1094"/>
      <c r="P43" s="655"/>
      <c r="Q43" s="655"/>
      <c r="R43" s="911">
        <v>100000</v>
      </c>
      <c r="S43" s="737">
        <f>+R43/11.2</f>
        <v>8928.57142857143</v>
      </c>
      <c r="T43" s="1024"/>
      <c r="U43" s="1024"/>
      <c r="V43" s="723">
        <v>0</v>
      </c>
      <c r="W43" s="723">
        <f>+R43</f>
        <v>100000</v>
      </c>
      <c r="X43" s="723">
        <f>+V43+W43</f>
        <v>100000</v>
      </c>
      <c r="Y43" s="912">
        <v>3.2</v>
      </c>
      <c r="Z43" s="1022"/>
    </row>
    <row r="44" spans="1:26" ht="34.9" customHeight="1">
      <c r="A44" s="793"/>
      <c r="B44" s="612" t="s">
        <v>544</v>
      </c>
      <c r="C44" s="784"/>
      <c r="D44" s="116"/>
      <c r="E44" s="788"/>
      <c r="F44" s="441"/>
      <c r="G44" s="441"/>
      <c r="H44" s="441"/>
      <c r="I44" s="441"/>
      <c r="J44" s="441"/>
      <c r="K44" s="441"/>
      <c r="L44" s="441"/>
      <c r="M44" s="441"/>
      <c r="N44" s="441"/>
      <c r="O44" s="441"/>
      <c r="P44" s="116"/>
      <c r="Q44" s="116"/>
      <c r="R44" s="434">
        <f aca="true" t="shared" si="5" ref="R44:X44">SUM(R40:R43)</f>
        <v>1667800</v>
      </c>
      <c r="S44" s="434">
        <f t="shared" si="5"/>
        <v>148910.71428571426</v>
      </c>
      <c r="T44" s="434">
        <f t="shared" si="5"/>
        <v>0</v>
      </c>
      <c r="U44" s="434">
        <f t="shared" si="5"/>
        <v>0</v>
      </c>
      <c r="V44" s="434">
        <f t="shared" si="5"/>
        <v>0</v>
      </c>
      <c r="W44" s="434">
        <f t="shared" si="5"/>
        <v>1667800</v>
      </c>
      <c r="X44" s="434">
        <f t="shared" si="5"/>
        <v>1667800</v>
      </c>
      <c r="Y44" s="867"/>
      <c r="Z44" s="796"/>
    </row>
    <row r="45" spans="1:28" ht="12.75">
      <c r="A45" s="797"/>
      <c r="B45" s="913" t="s">
        <v>518</v>
      </c>
      <c r="C45" s="798"/>
      <c r="D45" s="798"/>
      <c r="E45" s="798"/>
      <c r="F45" s="798"/>
      <c r="G45" s="798"/>
      <c r="H45" s="798"/>
      <c r="I45" s="798"/>
      <c r="J45" s="798"/>
      <c r="K45" s="798"/>
      <c r="L45" s="798"/>
      <c r="M45" s="798"/>
      <c r="N45" s="798"/>
      <c r="O45" s="798"/>
      <c r="P45" s="798"/>
      <c r="Q45" s="798"/>
      <c r="R45" s="914">
        <f>+R38+R30+R26+R14+R44</f>
        <v>33512163.049999997</v>
      </c>
      <c r="S45" s="914">
        <f aca="true" t="shared" si="6" ref="S45:X45">+S38+S30+S26+S14+S44</f>
        <v>2992157.4151785714</v>
      </c>
      <c r="T45" s="914">
        <f t="shared" si="6"/>
        <v>0</v>
      </c>
      <c r="U45" s="914">
        <f t="shared" si="6"/>
        <v>0</v>
      </c>
      <c r="V45" s="914">
        <f t="shared" si="6"/>
        <v>18825303.25</v>
      </c>
      <c r="W45" s="914">
        <f t="shared" si="6"/>
        <v>14686859.8</v>
      </c>
      <c r="X45" s="914">
        <f t="shared" si="6"/>
        <v>33512163.049999997</v>
      </c>
      <c r="Y45" s="179"/>
      <c r="Z45" s="799"/>
      <c r="AA45" s="800"/>
      <c r="AB45" s="800"/>
    </row>
    <row r="46" spans="2:26" ht="12.75">
      <c r="B46" s="128"/>
      <c r="C46" s="128"/>
      <c r="D46" s="128"/>
      <c r="E46" s="128"/>
      <c r="F46" s="128"/>
      <c r="G46" s="128"/>
      <c r="H46" s="128"/>
      <c r="I46" s="128"/>
      <c r="J46" s="128"/>
      <c r="K46" s="128"/>
      <c r="L46" s="128"/>
      <c r="M46" s="128"/>
      <c r="N46" s="128"/>
      <c r="O46" s="128"/>
      <c r="P46" s="128"/>
      <c r="Q46" s="128"/>
      <c r="R46" s="801"/>
      <c r="S46" s="801"/>
      <c r="T46" s="802"/>
      <c r="U46" s="802"/>
      <c r="V46" s="801"/>
      <c r="W46" s="801"/>
      <c r="X46" s="801"/>
      <c r="Y46" s="128"/>
      <c r="Z46" s="803"/>
    </row>
    <row r="47" spans="2:26" ht="22.5">
      <c r="B47" s="6"/>
      <c r="C47" s="6"/>
      <c r="D47" s="6"/>
      <c r="E47" s="1095" t="s">
        <v>491</v>
      </c>
      <c r="F47" s="1095"/>
      <c r="G47" s="1095"/>
      <c r="H47" s="1095"/>
      <c r="I47" s="1095"/>
      <c r="J47" s="1095"/>
      <c r="K47" s="1096" t="s">
        <v>475</v>
      </c>
      <c r="L47" s="1096"/>
      <c r="M47" s="1097" t="s">
        <v>476</v>
      </c>
      <c r="N47" s="1097"/>
      <c r="O47" s="8" t="s">
        <v>477</v>
      </c>
      <c r="P47" s="9"/>
      <c r="Q47" s="9"/>
      <c r="R47" s="10"/>
      <c r="S47" s="11"/>
      <c r="T47" s="12"/>
      <c r="U47" s="12"/>
      <c r="V47" s="11"/>
      <c r="W47" s="10"/>
      <c r="X47" s="43"/>
      <c r="Y47" s="9"/>
      <c r="Z47" s="132"/>
    </row>
    <row r="48" spans="2:26" ht="12.75">
      <c r="B48" s="6"/>
      <c r="C48" s="6"/>
      <c r="D48" s="6"/>
      <c r="E48" s="39"/>
      <c r="F48" s="14"/>
      <c r="G48" s="14"/>
      <c r="H48" s="14"/>
      <c r="I48" s="14"/>
      <c r="J48" s="15"/>
      <c r="K48" s="16"/>
      <c r="L48" s="17"/>
      <c r="M48" s="18"/>
      <c r="N48" s="19"/>
      <c r="O48" s="8"/>
      <c r="P48" s="9"/>
      <c r="Q48" s="9"/>
      <c r="R48" s="10"/>
      <c r="S48" s="11"/>
      <c r="T48" s="12"/>
      <c r="U48" s="12"/>
      <c r="V48" s="11"/>
      <c r="W48" s="10"/>
      <c r="X48" s="13"/>
      <c r="Y48" s="9"/>
      <c r="Z48" s="132"/>
    </row>
    <row r="49" spans="2:26" ht="25.5" customHeight="1">
      <c r="B49" s="9"/>
      <c r="C49" s="20"/>
      <c r="D49" s="20"/>
      <c r="E49" s="21" t="s">
        <v>478</v>
      </c>
      <c r="F49" s="1012" t="s">
        <v>479</v>
      </c>
      <c r="G49" s="1013"/>
      <c r="H49" s="1013"/>
      <c r="I49" s="1014"/>
      <c r="J49" s="22" t="s">
        <v>472</v>
      </c>
      <c r="K49" s="23" t="s">
        <v>480</v>
      </c>
      <c r="L49" s="24"/>
      <c r="M49" s="25" t="s">
        <v>480</v>
      </c>
      <c r="N49" s="26">
        <v>500000</v>
      </c>
      <c r="O49" s="7" t="s">
        <v>481</v>
      </c>
      <c r="P49" s="27"/>
      <c r="Q49" s="9"/>
      <c r="R49" s="13"/>
      <c r="S49" s="13"/>
      <c r="T49" s="9"/>
      <c r="U49" s="9"/>
      <c r="V49" s="13"/>
      <c r="W49" s="13"/>
      <c r="X49" s="13"/>
      <c r="Y49" s="9"/>
      <c r="Z49" s="803"/>
    </row>
    <row r="50" spans="2:26" ht="34.5" customHeight="1">
      <c r="B50" s="20"/>
      <c r="C50" s="20"/>
      <c r="D50" s="20"/>
      <c r="E50" s="28" t="s">
        <v>482</v>
      </c>
      <c r="F50" s="1015" t="s">
        <v>483</v>
      </c>
      <c r="G50" s="1016"/>
      <c r="H50" s="1016"/>
      <c r="I50" s="1017"/>
      <c r="J50" s="29" t="s">
        <v>473</v>
      </c>
      <c r="K50" s="30" t="s">
        <v>484</v>
      </c>
      <c r="L50" s="31"/>
      <c r="M50" s="32" t="s">
        <v>480</v>
      </c>
      <c r="N50" s="26">
        <v>100000</v>
      </c>
      <c r="O50" s="33" t="s">
        <v>481</v>
      </c>
      <c r="P50" s="9"/>
      <c r="Q50" s="9"/>
      <c r="R50" s="13"/>
      <c r="S50" s="13"/>
      <c r="T50" s="9"/>
      <c r="U50" s="9"/>
      <c r="V50" s="13"/>
      <c r="W50" s="13"/>
      <c r="X50" s="13"/>
      <c r="Y50" s="9"/>
      <c r="Z50" s="132"/>
    </row>
    <row r="51" spans="2:26" ht="27.75" customHeight="1">
      <c r="B51" s="20"/>
      <c r="C51" s="20"/>
      <c r="D51" s="20"/>
      <c r="E51" s="28" t="s">
        <v>493</v>
      </c>
      <c r="F51" s="1012" t="s">
        <v>494</v>
      </c>
      <c r="G51" s="1013"/>
      <c r="H51" s="1013"/>
      <c r="I51" s="1014"/>
      <c r="J51" s="28" t="s">
        <v>493</v>
      </c>
      <c r="K51" s="23" t="s">
        <v>495</v>
      </c>
      <c r="L51" s="24"/>
      <c r="M51" s="25" t="s">
        <v>495</v>
      </c>
      <c r="N51" s="26">
        <v>500001</v>
      </c>
      <c r="O51" s="7" t="s">
        <v>481</v>
      </c>
      <c r="P51" s="9"/>
      <c r="Q51" s="9"/>
      <c r="R51" s="13"/>
      <c r="S51" s="13"/>
      <c r="T51" s="9"/>
      <c r="U51" s="9"/>
      <c r="V51" s="13"/>
      <c r="W51" s="13"/>
      <c r="X51" s="13"/>
      <c r="Y51" s="9"/>
      <c r="Z51" s="142"/>
    </row>
    <row r="52" spans="2:26" ht="12.75">
      <c r="B52" s="9"/>
      <c r="C52" s="9"/>
      <c r="D52" s="9"/>
      <c r="E52" s="34"/>
      <c r="F52" s="9"/>
      <c r="G52" s="9"/>
      <c r="H52" s="9"/>
      <c r="I52" s="9"/>
      <c r="J52" s="9"/>
      <c r="K52" s="9"/>
      <c r="L52" s="9"/>
      <c r="M52" s="9"/>
      <c r="N52" s="9"/>
      <c r="O52" s="9"/>
      <c r="P52" s="9"/>
      <c r="Q52" s="9"/>
      <c r="R52" s="13"/>
      <c r="S52" s="13"/>
      <c r="T52" s="9"/>
      <c r="U52" s="9"/>
      <c r="V52" s="13"/>
      <c r="W52" s="13"/>
      <c r="X52" s="13"/>
      <c r="Y52" s="9"/>
      <c r="Z52" s="142"/>
    </row>
    <row r="53" spans="2:26" ht="12.75">
      <c r="B53" s="1071" t="s">
        <v>492</v>
      </c>
      <c r="C53" s="1072"/>
      <c r="D53" s="1072"/>
      <c r="E53" s="1072"/>
      <c r="F53" s="1072"/>
      <c r="G53" s="1073"/>
      <c r="I53" s="9"/>
      <c r="J53" s="9"/>
      <c r="K53" s="9"/>
      <c r="L53" s="9"/>
      <c r="M53" s="9"/>
      <c r="N53" s="9"/>
      <c r="O53" s="9"/>
      <c r="P53" s="9"/>
      <c r="Q53" s="9"/>
      <c r="R53" s="13"/>
      <c r="S53" s="13"/>
      <c r="T53" s="9"/>
      <c r="U53" s="9"/>
      <c r="V53" s="13"/>
      <c r="W53" s="13"/>
      <c r="X53" s="13"/>
      <c r="Y53" s="9"/>
      <c r="Z53" s="142"/>
    </row>
    <row r="54" spans="2:26" ht="12.75">
      <c r="B54" s="40"/>
      <c r="C54" s="41"/>
      <c r="D54" s="41"/>
      <c r="E54" s="41"/>
      <c r="F54" s="41"/>
      <c r="G54" s="42"/>
      <c r="I54" s="9"/>
      <c r="J54" s="9"/>
      <c r="K54" s="9"/>
      <c r="L54" s="9"/>
      <c r="M54" s="9"/>
      <c r="N54" s="9"/>
      <c r="O54" s="9"/>
      <c r="P54" s="9"/>
      <c r="Q54" s="9"/>
      <c r="R54" s="13"/>
      <c r="S54" s="13"/>
      <c r="T54" s="9"/>
      <c r="U54" s="9"/>
      <c r="V54" s="13"/>
      <c r="W54" s="13"/>
      <c r="X54" s="13"/>
      <c r="Y54" s="9"/>
      <c r="Z54" s="142"/>
    </row>
    <row r="55" spans="2:26" ht="12.75">
      <c r="B55" s="1006" t="s">
        <v>546</v>
      </c>
      <c r="C55" s="1007"/>
      <c r="D55" s="1007"/>
      <c r="E55" s="1007"/>
      <c r="F55" s="1007"/>
      <c r="G55" s="1008"/>
      <c r="I55" s="9"/>
      <c r="J55" s="9"/>
      <c r="K55" s="9"/>
      <c r="L55" s="9"/>
      <c r="M55" s="9"/>
      <c r="N55" s="9"/>
      <c r="O55" s="9"/>
      <c r="P55" s="9"/>
      <c r="Q55" s="9"/>
      <c r="R55" s="13"/>
      <c r="S55" s="13"/>
      <c r="T55" s="9"/>
      <c r="U55" s="9"/>
      <c r="V55" s="13"/>
      <c r="W55" s="13"/>
      <c r="X55" s="13"/>
      <c r="Y55" s="9"/>
      <c r="Z55" s="147"/>
    </row>
    <row r="56" spans="2:26" ht="12.75">
      <c r="B56" s="1006" t="s">
        <v>545</v>
      </c>
      <c r="C56" s="1007"/>
      <c r="D56" s="1007"/>
      <c r="E56" s="1007"/>
      <c r="F56" s="1007"/>
      <c r="G56" s="1008"/>
      <c r="I56" s="9"/>
      <c r="J56" s="9"/>
      <c r="K56" s="9"/>
      <c r="L56" s="9"/>
      <c r="M56" s="9"/>
      <c r="N56" s="9"/>
      <c r="O56" s="9"/>
      <c r="P56" s="9"/>
      <c r="Q56" s="9"/>
      <c r="R56" s="13"/>
      <c r="S56" s="13"/>
      <c r="T56" s="9"/>
      <c r="U56" s="9"/>
      <c r="V56" s="13"/>
      <c r="W56" s="13"/>
      <c r="X56" s="13"/>
      <c r="Y56" s="9"/>
      <c r="Z56" s="9"/>
    </row>
    <row r="57" spans="2:26" ht="12.75">
      <c r="B57" s="1006" t="s">
        <v>517</v>
      </c>
      <c r="C57" s="1007"/>
      <c r="D57" s="1007"/>
      <c r="E57" s="1007"/>
      <c r="F57" s="1007"/>
      <c r="G57" s="1008"/>
      <c r="I57" s="9"/>
      <c r="J57" s="9"/>
      <c r="K57" s="9"/>
      <c r="L57" s="9"/>
      <c r="M57" s="9"/>
      <c r="N57" s="9"/>
      <c r="O57" s="9"/>
      <c r="P57" s="9"/>
      <c r="Q57" s="9"/>
      <c r="R57" s="13"/>
      <c r="S57" s="13"/>
      <c r="T57" s="9"/>
      <c r="U57" s="9"/>
      <c r="V57" s="13"/>
      <c r="W57" s="13"/>
      <c r="X57" s="13"/>
      <c r="Y57" s="9"/>
      <c r="Z57" s="9"/>
    </row>
    <row r="58" spans="2:26" ht="12.75">
      <c r="B58" s="1009"/>
      <c r="C58" s="1010"/>
      <c r="D58" s="1010"/>
      <c r="E58" s="1010"/>
      <c r="F58" s="1010"/>
      <c r="G58" s="1011"/>
      <c r="H58" s="9"/>
      <c r="I58" s="9"/>
      <c r="J58" s="9"/>
      <c r="K58" s="9"/>
      <c r="L58" s="9"/>
      <c r="M58" s="9"/>
      <c r="N58" s="9"/>
      <c r="O58" s="9"/>
      <c r="P58" s="9"/>
      <c r="Q58" s="9"/>
      <c r="R58" s="13"/>
      <c r="S58" s="13"/>
      <c r="T58" s="9"/>
      <c r="U58" s="9"/>
      <c r="V58" s="13"/>
      <c r="W58" s="13"/>
      <c r="X58" s="13"/>
      <c r="Y58" s="9"/>
      <c r="Z58" s="9"/>
    </row>
    <row r="59" spans="18:24" ht="12.75">
      <c r="R59" s="148"/>
      <c r="S59" s="148"/>
      <c r="T59" s="127"/>
      <c r="U59" s="127"/>
      <c r="V59" s="148"/>
      <c r="W59" s="148"/>
      <c r="X59" s="148"/>
    </row>
    <row r="60" spans="2:24" ht="12.75">
      <c r="B60" s="44"/>
      <c r="R60" s="148"/>
      <c r="S60" s="148"/>
      <c r="T60" s="127"/>
      <c r="U60" s="127"/>
      <c r="V60" s="148"/>
      <c r="W60" s="148"/>
      <c r="X60" s="148"/>
    </row>
    <row r="61" spans="2:24" ht="12.75">
      <c r="B61" s="44"/>
      <c r="R61" s="148"/>
      <c r="S61" s="148"/>
      <c r="T61" s="127"/>
      <c r="U61" s="127"/>
      <c r="V61" s="148"/>
      <c r="W61" s="148"/>
      <c r="X61" s="148"/>
    </row>
    <row r="62" spans="18:24" ht="12.75">
      <c r="R62" s="148"/>
      <c r="S62" s="148"/>
      <c r="T62" s="127"/>
      <c r="U62" s="127"/>
      <c r="V62" s="148"/>
      <c r="W62" s="148"/>
      <c r="X62" s="148"/>
    </row>
    <row r="63" spans="18:24" ht="12.75">
      <c r="R63" s="148"/>
      <c r="S63" s="148"/>
      <c r="T63" s="127"/>
      <c r="U63" s="127"/>
      <c r="V63" s="148"/>
      <c r="W63" s="148"/>
      <c r="X63" s="148"/>
    </row>
  </sheetData>
  <mergeCells count="195">
    <mergeCell ref="P12:P13"/>
    <mergeCell ref="Q12:Q13"/>
    <mergeCell ref="R12:R13"/>
    <mergeCell ref="W12:W13"/>
    <mergeCell ref="X12:X13"/>
    <mergeCell ref="Y12:Y13"/>
    <mergeCell ref="S12:S13"/>
    <mergeCell ref="T12:T13"/>
    <mergeCell ref="U12:U13"/>
    <mergeCell ref="V12:V13"/>
    <mergeCell ref="E28:E29"/>
    <mergeCell ref="E18:E19"/>
    <mergeCell ref="E24:E25"/>
    <mergeCell ref="A12:A13"/>
    <mergeCell ref="B12:B13"/>
    <mergeCell ref="C12:C13"/>
    <mergeCell ref="D12:D13"/>
    <mergeCell ref="E12:E13"/>
    <mergeCell ref="A14:A15"/>
    <mergeCell ref="A22:A23"/>
    <mergeCell ref="A26:A27"/>
    <mergeCell ref="A24:A25"/>
    <mergeCell ref="A28:A29"/>
    <mergeCell ref="A16:A21"/>
    <mergeCell ref="A10:A11"/>
    <mergeCell ref="B5:X5"/>
    <mergeCell ref="B6:E6"/>
    <mergeCell ref="F6:I6"/>
    <mergeCell ref="K6:M6"/>
    <mergeCell ref="N6:Q6"/>
    <mergeCell ref="R6:U6"/>
    <mergeCell ref="V6:X6"/>
    <mergeCell ref="B7:B8"/>
    <mergeCell ref="N7:N8"/>
    <mergeCell ref="C7:C8"/>
    <mergeCell ref="E7:E8"/>
    <mergeCell ref="F7:F8"/>
    <mergeCell ref="G7:G8"/>
    <mergeCell ref="B1:X1"/>
    <mergeCell ref="B2:X2"/>
    <mergeCell ref="B3:X3"/>
    <mergeCell ref="A4:Z4"/>
    <mergeCell ref="O7:O8"/>
    <mergeCell ref="Q7:Q8"/>
    <mergeCell ref="R7:S7"/>
    <mergeCell ref="H7:H8"/>
    <mergeCell ref="I7:I8"/>
    <mergeCell ref="J7:J8"/>
    <mergeCell ref="P7:P8"/>
    <mergeCell ref="K7:K8"/>
    <mergeCell ref="L7:L8"/>
    <mergeCell ref="M7:M8"/>
    <mergeCell ref="Y24:Y25"/>
    <mergeCell ref="Z24:Z25"/>
    <mergeCell ref="X24:X25"/>
    <mergeCell ref="Z7:Z8"/>
    <mergeCell ref="B10:B11"/>
    <mergeCell ref="E10:E11"/>
    <mergeCell ref="T7:U7"/>
    <mergeCell ref="V7:V8"/>
    <mergeCell ref="W7:W8"/>
    <mergeCell ref="X7:X8"/>
    <mergeCell ref="Z18:Z19"/>
    <mergeCell ref="B16:B17"/>
    <mergeCell ref="C16:C17"/>
    <mergeCell ref="D16:D17"/>
    <mergeCell ref="E16:E17"/>
    <mergeCell ref="R16:R17"/>
    <mergeCell ref="S16:S17"/>
    <mergeCell ref="Z16:Z17"/>
    <mergeCell ref="V16:V17"/>
    <mergeCell ref="W16:W17"/>
    <mergeCell ref="X16:X17"/>
    <mergeCell ref="B20:B21"/>
    <mergeCell ref="C20:C21"/>
    <mergeCell ref="E20:E21"/>
    <mergeCell ref="Z20:Z21"/>
    <mergeCell ref="R20:R21"/>
    <mergeCell ref="P20:P21"/>
    <mergeCell ref="V24:V25"/>
    <mergeCell ref="U24:U25"/>
    <mergeCell ref="U18:U19"/>
    <mergeCell ref="P18:P19"/>
    <mergeCell ref="V20:V21"/>
    <mergeCell ref="R18:R19"/>
    <mergeCell ref="V18:V19"/>
    <mergeCell ref="Q24:Q25"/>
    <mergeCell ref="R24:R25"/>
    <mergeCell ref="S24:S25"/>
    <mergeCell ref="U16:U17"/>
    <mergeCell ref="U20:U21"/>
    <mergeCell ref="T10:T11"/>
    <mergeCell ref="S10:S11"/>
    <mergeCell ref="S20:S21"/>
    <mergeCell ref="T20:T21"/>
    <mergeCell ref="T16:T17"/>
    <mergeCell ref="X18:X19"/>
    <mergeCell ref="Y18:Y19"/>
    <mergeCell ref="Y10:Y11"/>
    <mergeCell ref="X20:X21"/>
    <mergeCell ref="Y20:Y21"/>
    <mergeCell ref="W10:W11"/>
    <mergeCell ref="W20:W21"/>
    <mergeCell ref="X10:X11"/>
    <mergeCell ref="Y16:Y17"/>
    <mergeCell ref="W18:W19"/>
    <mergeCell ref="E40:E43"/>
    <mergeCell ref="F40:O43"/>
    <mergeCell ref="E47:J47"/>
    <mergeCell ref="K47:L47"/>
    <mergeCell ref="M47:N47"/>
    <mergeCell ref="Q16:Q17"/>
    <mergeCell ref="P16:P17"/>
    <mergeCell ref="P24:P25"/>
    <mergeCell ref="Q18:Q19"/>
    <mergeCell ref="Q20:Q21"/>
    <mergeCell ref="S18:S19"/>
    <mergeCell ref="T18:T19"/>
    <mergeCell ref="F20:O21"/>
    <mergeCell ref="F22:O25"/>
    <mergeCell ref="P22:P23"/>
    <mergeCell ref="Q22:Q23"/>
    <mergeCell ref="T24:T25"/>
    <mergeCell ref="C28:C29"/>
    <mergeCell ref="D28:D29"/>
    <mergeCell ref="D20:D21"/>
    <mergeCell ref="C18:C19"/>
    <mergeCell ref="D24:D25"/>
    <mergeCell ref="B18:B19"/>
    <mergeCell ref="B24:B25"/>
    <mergeCell ref="C24:C25"/>
    <mergeCell ref="D18:D19"/>
    <mergeCell ref="Z10:Z11"/>
    <mergeCell ref="A7:A8"/>
    <mergeCell ref="C10:C11"/>
    <mergeCell ref="D10:D11"/>
    <mergeCell ref="P10:P11"/>
    <mergeCell ref="Q10:Q11"/>
    <mergeCell ref="U10:U11"/>
    <mergeCell ref="R10:R11"/>
    <mergeCell ref="V10:V11"/>
    <mergeCell ref="Y7:Y8"/>
    <mergeCell ref="Y22:Y23"/>
    <mergeCell ref="R22:R23"/>
    <mergeCell ref="S22:S23"/>
    <mergeCell ref="T22:T23"/>
    <mergeCell ref="U22:U23"/>
    <mergeCell ref="B22:B23"/>
    <mergeCell ref="C22:C23"/>
    <mergeCell ref="D22:D23"/>
    <mergeCell ref="E22:E23"/>
    <mergeCell ref="S28:S29"/>
    <mergeCell ref="V28:V29"/>
    <mergeCell ref="W28:W29"/>
    <mergeCell ref="X28:X29"/>
    <mergeCell ref="V22:V23"/>
    <mergeCell ref="W22:W23"/>
    <mergeCell ref="X22:X23"/>
    <mergeCell ref="T28:T29"/>
    <mergeCell ref="U28:U29"/>
    <mergeCell ref="W24:W25"/>
    <mergeCell ref="E32:E33"/>
    <mergeCell ref="F32:O37"/>
    <mergeCell ref="T32:T33"/>
    <mergeCell ref="U32:U33"/>
    <mergeCell ref="Z22:Z23"/>
    <mergeCell ref="B28:B29"/>
    <mergeCell ref="F28:O29"/>
    <mergeCell ref="P28:P29"/>
    <mergeCell ref="Q28:Q29"/>
    <mergeCell ref="R28:R29"/>
    <mergeCell ref="A34:A37"/>
    <mergeCell ref="C34:C37"/>
    <mergeCell ref="D34:D37"/>
    <mergeCell ref="E34:E37"/>
    <mergeCell ref="Y28:Y29"/>
    <mergeCell ref="Z28:Z29"/>
    <mergeCell ref="A30:A31"/>
    <mergeCell ref="A32:A33"/>
    <mergeCell ref="C32:C33"/>
    <mergeCell ref="D32:D33"/>
    <mergeCell ref="T40:T41"/>
    <mergeCell ref="U40:U41"/>
    <mergeCell ref="Z40:Z41"/>
    <mergeCell ref="T42:T43"/>
    <mergeCell ref="U42:U43"/>
    <mergeCell ref="Z42:Z43"/>
    <mergeCell ref="B56:G56"/>
    <mergeCell ref="B57:G57"/>
    <mergeCell ref="B58:G58"/>
    <mergeCell ref="F49:I49"/>
    <mergeCell ref="F50:I50"/>
    <mergeCell ref="F51:I51"/>
    <mergeCell ref="B55:G55"/>
    <mergeCell ref="B53:G53"/>
  </mergeCells>
  <printOptions horizontalCentered="1"/>
  <pageMargins left="0.984251968503937" right="0.3937007874015748" top="0.984251968503937" bottom="0.3937007874015748" header="0" footer="0.1968503937007874"/>
  <pageSetup fitToHeight="2" horizontalDpi="600" verticalDpi="600" orientation="landscape" paperSize="5" scale="51" r:id="rId1"/>
  <headerFooter alignWithMargins="0">
    <oddFooter>&amp;R&amp;P de &amp;N
VERSION 31 MARZO 2008</oddFooter>
  </headerFooter>
  <rowBreaks count="1" manualBreakCount="1">
    <brk id="34" max="16383" man="1"/>
  </rowBreaks>
</worksheet>
</file>

<file path=xl/worksheets/sheet3.xml><?xml version="1.0" encoding="utf-8"?>
<worksheet xmlns="http://schemas.openxmlformats.org/spreadsheetml/2006/main" xmlns:r="http://schemas.openxmlformats.org/officeDocument/2006/relationships">
  <dimension ref="A1:AP170"/>
  <sheetViews>
    <sheetView view="pageBreakPreview" zoomScale="75" zoomScaleSheetLayoutView="75" workbookViewId="0" topLeftCell="A1">
      <selection activeCell="B2" sqref="B2:AC2"/>
    </sheetView>
  </sheetViews>
  <sheetFormatPr defaultColWidth="11.57421875" defaultRowHeight="12.75"/>
  <cols>
    <col min="1" max="1" width="12.140625" style="46" customWidth="1"/>
    <col min="2" max="2" width="37.57421875" style="232" customWidth="1"/>
    <col min="3" max="3" width="12.28125" style="46" customWidth="1"/>
    <col min="4" max="4" width="9.421875" style="46" customWidth="1"/>
    <col min="5" max="5" width="11.8515625" style="46" customWidth="1"/>
    <col min="6" max="6" width="12.421875" style="46" customWidth="1"/>
    <col min="7" max="7" width="9.421875" style="46" customWidth="1"/>
    <col min="8" max="8" width="9.8515625" style="46" customWidth="1"/>
    <col min="9" max="9" width="10.140625" style="46" customWidth="1"/>
    <col min="10" max="10" width="8.140625" style="46" customWidth="1"/>
    <col min="11" max="11" width="9.28125" style="46" customWidth="1"/>
    <col min="12" max="12" width="9.7109375" style="46" customWidth="1"/>
    <col min="13" max="13" width="11.57421875" style="46" customWidth="1"/>
    <col min="14" max="14" width="9.28125" style="46" customWidth="1"/>
    <col min="15" max="15" width="9.57421875" style="46" customWidth="1"/>
    <col min="16" max="16" width="8.421875" style="46" customWidth="1"/>
    <col min="17" max="17" width="9.57421875" style="46" customWidth="1"/>
    <col min="18" max="18" width="8.8515625" style="46" customWidth="1"/>
    <col min="19" max="19" width="9.7109375" style="46" customWidth="1"/>
    <col min="20" max="20" width="10.421875" style="46" customWidth="1"/>
    <col min="21" max="21" width="15.28125" style="46" customWidth="1"/>
    <col min="22" max="22" width="14.7109375" style="46" customWidth="1"/>
    <col min="23" max="23" width="10.8515625" style="46" customWidth="1"/>
    <col min="24" max="24" width="11.00390625" style="234" customWidth="1"/>
    <col min="25" max="25" width="11.00390625" style="46" customWidth="1"/>
    <col min="26" max="26" width="8.140625" style="46" customWidth="1"/>
    <col min="27" max="27" width="8.7109375" style="46" customWidth="1"/>
    <col min="28" max="28" width="15.140625" style="46" customWidth="1"/>
    <col min="29" max="29" width="15.28125" style="46" customWidth="1"/>
    <col min="30" max="30" width="16.28125" style="46" customWidth="1"/>
    <col min="31" max="31" width="8.00390625" style="46" customWidth="1"/>
    <col min="32" max="32" width="12.140625" style="46" customWidth="1"/>
    <col min="33" max="33" width="13.421875" style="46" customWidth="1"/>
    <col min="34" max="16384" width="11.57421875" style="46" customWidth="1"/>
  </cols>
  <sheetData>
    <row r="1" spans="2:29" ht="15.75">
      <c r="B1" s="1184"/>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row>
    <row r="2" spans="2:29" ht="15.75" customHeight="1">
      <c r="B2" s="1185" t="s">
        <v>607</v>
      </c>
      <c r="C2" s="1185"/>
      <c r="D2" s="1185"/>
      <c r="E2" s="1185"/>
      <c r="F2" s="1185"/>
      <c r="G2" s="1185"/>
      <c r="H2" s="1185"/>
      <c r="I2" s="1185"/>
      <c r="J2" s="1185"/>
      <c r="K2" s="1185"/>
      <c r="L2" s="1185"/>
      <c r="M2" s="1185"/>
      <c r="N2" s="1185"/>
      <c r="O2" s="1185"/>
      <c r="P2" s="1185"/>
      <c r="Q2" s="1185"/>
      <c r="R2" s="1185"/>
      <c r="S2" s="1185"/>
      <c r="T2" s="1185"/>
      <c r="U2" s="1185"/>
      <c r="V2" s="1185"/>
      <c r="W2" s="1185"/>
      <c r="X2" s="1185"/>
      <c r="Y2" s="1185"/>
      <c r="Z2" s="1185"/>
      <c r="AA2" s="1185"/>
      <c r="AB2" s="1185"/>
      <c r="AC2" s="1185"/>
    </row>
    <row r="3" spans="2:29" ht="15.75" customHeight="1">
      <c r="B3" s="1186" t="s">
        <v>608</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row>
    <row r="4" spans="2:29" ht="15.75" customHeight="1">
      <c r="B4" s="1186" t="s">
        <v>588</v>
      </c>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row>
    <row r="5" spans="1:34" ht="15.75" customHeight="1">
      <c r="A5" s="987" t="s">
        <v>716</v>
      </c>
      <c r="B5" s="987"/>
      <c r="C5" s="987"/>
      <c r="D5" s="987"/>
      <c r="E5" s="987"/>
      <c r="F5" s="987"/>
      <c r="G5" s="987"/>
      <c r="H5" s="987"/>
      <c r="I5" s="987"/>
      <c r="J5" s="987"/>
      <c r="K5" s="987"/>
      <c r="L5" s="987"/>
      <c r="M5" s="987"/>
      <c r="N5" s="987"/>
      <c r="O5" s="987"/>
      <c r="P5" s="987"/>
      <c r="Q5" s="987"/>
      <c r="R5" s="987"/>
      <c r="S5" s="987"/>
      <c r="T5" s="987"/>
      <c r="U5" s="987"/>
      <c r="V5" s="987"/>
      <c r="W5" s="987"/>
      <c r="X5" s="987"/>
      <c r="Y5" s="987"/>
      <c r="Z5" s="987"/>
      <c r="AA5" s="238"/>
      <c r="AB5" s="238"/>
      <c r="AC5" s="238"/>
      <c r="AD5" s="238"/>
      <c r="AE5" s="238"/>
      <c r="AF5" s="238"/>
      <c r="AG5" s="59"/>
      <c r="AH5" s="59"/>
    </row>
    <row r="6" spans="2:34" ht="15.7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9"/>
      <c r="AE6" s="59"/>
      <c r="AF6" s="59"/>
      <c r="AG6" s="59"/>
      <c r="AH6" s="59"/>
    </row>
    <row r="7" spans="2:34" ht="18">
      <c r="B7" s="1187"/>
      <c r="C7" s="1187"/>
      <c r="D7" s="1187"/>
      <c r="E7" s="1187"/>
      <c r="F7" s="1187"/>
      <c r="G7" s="1187"/>
      <c r="H7" s="1187"/>
      <c r="I7" s="1187"/>
      <c r="J7" s="1187"/>
      <c r="K7" s="1187"/>
      <c r="L7" s="1187"/>
      <c r="M7" s="1187"/>
      <c r="N7" s="1187"/>
      <c r="O7" s="1187"/>
      <c r="P7" s="1187"/>
      <c r="Q7" s="1187"/>
      <c r="R7" s="1187"/>
      <c r="S7" s="1187"/>
      <c r="T7" s="1187"/>
      <c r="U7" s="1187"/>
      <c r="V7" s="1187"/>
      <c r="W7" s="1187"/>
      <c r="X7" s="1187"/>
      <c r="Y7" s="1187"/>
      <c r="Z7" s="1187"/>
      <c r="AA7" s="1187"/>
      <c r="AB7" s="1187"/>
      <c r="AC7" s="1187"/>
      <c r="AD7" s="149"/>
      <c r="AE7" s="149"/>
      <c r="AF7" s="149"/>
      <c r="AG7" s="60"/>
      <c r="AH7" s="60"/>
    </row>
    <row r="8" spans="2:35" ht="29.25" customHeight="1">
      <c r="B8" s="61" t="s">
        <v>609</v>
      </c>
      <c r="C8" s="1188" t="s">
        <v>610</v>
      </c>
      <c r="D8" s="1189"/>
      <c r="E8" s="1190" t="s">
        <v>611</v>
      </c>
      <c r="F8" s="1193" t="s">
        <v>612</v>
      </c>
      <c r="G8" s="1194"/>
      <c r="H8" s="1194"/>
      <c r="I8" s="1194"/>
      <c r="J8" s="1194"/>
      <c r="K8" s="1194"/>
      <c r="L8" s="1194"/>
      <c r="M8" s="1194"/>
      <c r="N8" s="1194"/>
      <c r="O8" s="1194"/>
      <c r="P8" s="1194"/>
      <c r="Q8" s="1194"/>
      <c r="R8" s="1194"/>
      <c r="S8" s="1194"/>
      <c r="T8" s="1195"/>
      <c r="U8" s="1196" t="s">
        <v>613</v>
      </c>
      <c r="V8" s="1196"/>
      <c r="W8" s="1196"/>
      <c r="X8" s="1196"/>
      <c r="Y8" s="1196"/>
      <c r="Z8" s="1196"/>
      <c r="AA8" s="1196"/>
      <c r="AB8" s="1196"/>
      <c r="AC8" s="1196"/>
      <c r="AD8" s="1196"/>
      <c r="AE8" s="1138" t="s">
        <v>614</v>
      </c>
      <c r="AF8" s="1138" t="s">
        <v>606</v>
      </c>
      <c r="AG8" s="128"/>
      <c r="AH8" s="128"/>
      <c r="AI8" s="128"/>
    </row>
    <row r="9" spans="1:32" ht="40.5" customHeight="1">
      <c r="A9" s="1142" t="s">
        <v>615</v>
      </c>
      <c r="B9" s="1142" t="s">
        <v>616</v>
      </c>
      <c r="C9" s="1130" t="s">
        <v>617</v>
      </c>
      <c r="D9" s="1131"/>
      <c r="E9" s="1191"/>
      <c r="F9" s="1182" t="s">
        <v>618</v>
      </c>
      <c r="G9" s="1183"/>
      <c r="H9" s="1139" t="s">
        <v>619</v>
      </c>
      <c r="I9" s="1182" t="s">
        <v>620</v>
      </c>
      <c r="J9" s="1183"/>
      <c r="K9" s="1182" t="s">
        <v>621</v>
      </c>
      <c r="L9" s="1183"/>
      <c r="M9" s="1134" t="s">
        <v>622</v>
      </c>
      <c r="N9" s="1135"/>
      <c r="O9" s="1182" t="s">
        <v>623</v>
      </c>
      <c r="P9" s="1183"/>
      <c r="Q9" s="1134" t="s">
        <v>624</v>
      </c>
      <c r="R9" s="1135"/>
      <c r="S9" s="1138" t="s">
        <v>625</v>
      </c>
      <c r="T9" s="1138"/>
      <c r="U9" s="1139" t="s">
        <v>626</v>
      </c>
      <c r="V9" s="1139" t="s">
        <v>627</v>
      </c>
      <c r="W9" s="1139" t="s">
        <v>628</v>
      </c>
      <c r="X9" s="1139" t="s">
        <v>629</v>
      </c>
      <c r="Y9" s="1139" t="s">
        <v>630</v>
      </c>
      <c r="Z9" s="1130" t="s">
        <v>631</v>
      </c>
      <c r="AA9" s="1131"/>
      <c r="AB9" s="1172" t="s">
        <v>632</v>
      </c>
      <c r="AC9" s="1173"/>
      <c r="AD9" s="1174"/>
      <c r="AE9" s="1138"/>
      <c r="AF9" s="1138"/>
    </row>
    <row r="10" spans="1:32" ht="21.75" customHeight="1">
      <c r="A10" s="1143"/>
      <c r="B10" s="1143"/>
      <c r="C10" s="1132"/>
      <c r="D10" s="1133"/>
      <c r="E10" s="1191"/>
      <c r="F10" s="1178" t="s">
        <v>633</v>
      </c>
      <c r="G10" s="1179"/>
      <c r="H10" s="1197"/>
      <c r="I10" s="1180" t="s">
        <v>634</v>
      </c>
      <c r="J10" s="1181"/>
      <c r="K10" s="1182" t="s">
        <v>635</v>
      </c>
      <c r="L10" s="1183"/>
      <c r="M10" s="1136"/>
      <c r="N10" s="1137"/>
      <c r="O10" s="1182" t="s">
        <v>636</v>
      </c>
      <c r="P10" s="1183"/>
      <c r="Q10" s="1136"/>
      <c r="R10" s="1137"/>
      <c r="S10" s="1138"/>
      <c r="T10" s="1138"/>
      <c r="U10" s="1140"/>
      <c r="V10" s="1140"/>
      <c r="W10" s="1140"/>
      <c r="X10" s="1140"/>
      <c r="Y10" s="1140"/>
      <c r="Z10" s="1132"/>
      <c r="AA10" s="1133"/>
      <c r="AB10" s="1175"/>
      <c r="AC10" s="1176"/>
      <c r="AD10" s="1177"/>
      <c r="AE10" s="1138"/>
      <c r="AF10" s="1138"/>
    </row>
    <row r="11" spans="1:32" ht="12.75">
      <c r="A11" s="1144"/>
      <c r="B11" s="1144"/>
      <c r="C11" s="63" t="s">
        <v>637</v>
      </c>
      <c r="D11" s="64" t="s">
        <v>471</v>
      </c>
      <c r="E11" s="1192"/>
      <c r="F11" s="64" t="s">
        <v>638</v>
      </c>
      <c r="G11" s="65" t="s">
        <v>471</v>
      </c>
      <c r="H11" s="1198"/>
      <c r="I11" s="64" t="s">
        <v>638</v>
      </c>
      <c r="J11" s="65" t="s">
        <v>471</v>
      </c>
      <c r="K11" s="64" t="s">
        <v>638</v>
      </c>
      <c r="L11" s="65" t="s">
        <v>471</v>
      </c>
      <c r="M11" s="64" t="s">
        <v>638</v>
      </c>
      <c r="N11" s="65" t="s">
        <v>471</v>
      </c>
      <c r="O11" s="64" t="s">
        <v>638</v>
      </c>
      <c r="P11" s="65" t="s">
        <v>471</v>
      </c>
      <c r="Q11" s="64" t="s">
        <v>638</v>
      </c>
      <c r="R11" s="65" t="s">
        <v>471</v>
      </c>
      <c r="S11" s="66" t="s">
        <v>638</v>
      </c>
      <c r="T11" s="67" t="s">
        <v>471</v>
      </c>
      <c r="U11" s="1141"/>
      <c r="V11" s="1141"/>
      <c r="W11" s="1141"/>
      <c r="X11" s="1141"/>
      <c r="Y11" s="1141"/>
      <c r="Z11" s="66" t="s">
        <v>639</v>
      </c>
      <c r="AA11" s="67" t="s">
        <v>640</v>
      </c>
      <c r="AB11" s="62" t="s">
        <v>641</v>
      </c>
      <c r="AC11" s="62" t="s">
        <v>642</v>
      </c>
      <c r="AD11" s="62" t="s">
        <v>643</v>
      </c>
      <c r="AE11" s="1138"/>
      <c r="AF11" s="1138"/>
    </row>
    <row r="12" spans="1:32" ht="15.75">
      <c r="A12" s="804"/>
      <c r="B12" s="68" t="s">
        <v>644</v>
      </c>
      <c r="C12" s="150"/>
      <c r="D12" s="151"/>
      <c r="E12" s="151"/>
      <c r="F12" s="152"/>
      <c r="G12" s="152"/>
      <c r="H12" s="152"/>
      <c r="I12" s="152"/>
      <c r="J12" s="152"/>
      <c r="K12" s="153"/>
      <c r="L12" s="153"/>
      <c r="M12" s="152"/>
      <c r="N12" s="152"/>
      <c r="O12" s="152"/>
      <c r="P12" s="152"/>
      <c r="Q12" s="152"/>
      <c r="R12" s="152"/>
      <c r="S12" s="152"/>
      <c r="T12" s="152"/>
      <c r="U12" s="154"/>
      <c r="V12" s="155"/>
      <c r="W12" s="154"/>
      <c r="X12" s="154"/>
      <c r="Y12" s="155"/>
      <c r="Z12" s="154"/>
      <c r="AA12" s="154"/>
      <c r="AB12" s="154"/>
      <c r="AC12" s="154"/>
      <c r="AD12" s="1148"/>
      <c r="AE12" s="1148"/>
      <c r="AF12" s="1149"/>
    </row>
    <row r="13" spans="1:32" s="156" customFormat="1" ht="15.75">
      <c r="A13" s="805"/>
      <c r="B13" s="68">
        <v>2008</v>
      </c>
      <c r="C13" s="157"/>
      <c r="D13" s="158"/>
      <c r="E13" s="158"/>
      <c r="F13" s="159"/>
      <c r="G13" s="159"/>
      <c r="H13" s="159"/>
      <c r="I13" s="159"/>
      <c r="J13" s="159"/>
      <c r="K13" s="160"/>
      <c r="L13" s="160"/>
      <c r="M13" s="159"/>
      <c r="N13" s="159"/>
      <c r="O13" s="159"/>
      <c r="P13" s="159"/>
      <c r="Q13" s="159"/>
      <c r="R13" s="159"/>
      <c r="S13" s="159"/>
      <c r="T13" s="159"/>
      <c r="U13" s="161"/>
      <c r="V13" s="162"/>
      <c r="W13" s="161"/>
      <c r="X13" s="161"/>
      <c r="Y13" s="162"/>
      <c r="Z13" s="161"/>
      <c r="AA13" s="161"/>
      <c r="AB13" s="161"/>
      <c r="AC13" s="161"/>
      <c r="AD13" s="1150"/>
      <c r="AE13" s="1150"/>
      <c r="AF13" s="1151"/>
    </row>
    <row r="14" spans="1:42" s="165" customFormat="1" ht="57.6" customHeight="1">
      <c r="A14" s="915">
        <v>1</v>
      </c>
      <c r="B14" s="916" t="s">
        <v>13</v>
      </c>
      <c r="C14" s="917" t="s">
        <v>645</v>
      </c>
      <c r="D14" s="884"/>
      <c r="E14" s="884" t="s">
        <v>646</v>
      </c>
      <c r="F14" s="885" t="s">
        <v>647</v>
      </c>
      <c r="G14" s="918"/>
      <c r="H14" s="885" t="s">
        <v>648</v>
      </c>
      <c r="I14" s="885" t="s">
        <v>649</v>
      </c>
      <c r="J14" s="919"/>
      <c r="K14" s="885" t="s">
        <v>650</v>
      </c>
      <c r="L14" s="919"/>
      <c r="M14" s="885" t="s">
        <v>651</v>
      </c>
      <c r="N14" s="919"/>
      <c r="O14" s="885" t="s">
        <v>652</v>
      </c>
      <c r="P14" s="919"/>
      <c r="Q14" s="885" t="s">
        <v>653</v>
      </c>
      <c r="R14" s="919"/>
      <c r="S14" s="885" t="s">
        <v>654</v>
      </c>
      <c r="T14" s="920"/>
      <c r="U14" s="921">
        <v>1759999.1</v>
      </c>
      <c r="V14" s="921">
        <f>+U14/11.2</f>
        <v>157142.7767857143</v>
      </c>
      <c r="W14" s="795"/>
      <c r="X14" s="795"/>
      <c r="Y14" s="922"/>
      <c r="Z14" s="795"/>
      <c r="AA14" s="795"/>
      <c r="AB14" s="921">
        <f>U14/1.15</f>
        <v>1530434.0000000002</v>
      </c>
      <c r="AC14" s="921">
        <f>+AB14*0.15</f>
        <v>229565.10000000003</v>
      </c>
      <c r="AD14" s="921">
        <f>AB14+AC14</f>
        <v>1759999.1000000003</v>
      </c>
      <c r="AE14" s="923">
        <v>3.2</v>
      </c>
      <c r="AF14" s="923"/>
      <c r="AG14" s="924"/>
      <c r="AH14" s="164"/>
      <c r="AI14" s="164"/>
      <c r="AJ14" s="164"/>
      <c r="AK14" s="164"/>
      <c r="AL14" s="164"/>
      <c r="AM14" s="164"/>
      <c r="AN14" s="164"/>
      <c r="AO14" s="164"/>
      <c r="AP14" s="164"/>
    </row>
    <row r="15" spans="1:42" s="165" customFormat="1" ht="50.45" customHeight="1">
      <c r="A15" s="915">
        <v>2</v>
      </c>
      <c r="B15" s="925" t="s">
        <v>760</v>
      </c>
      <c r="C15" s="926" t="s">
        <v>645</v>
      </c>
      <c r="D15" s="884"/>
      <c r="E15" s="884" t="s">
        <v>496</v>
      </c>
      <c r="F15" s="885" t="s">
        <v>655</v>
      </c>
      <c r="G15" s="919"/>
      <c r="H15" s="885" t="s">
        <v>656</v>
      </c>
      <c r="I15" s="885" t="s">
        <v>657</v>
      </c>
      <c r="J15" s="919"/>
      <c r="K15" s="885" t="s">
        <v>658</v>
      </c>
      <c r="L15" s="919"/>
      <c r="M15" s="885" t="s">
        <v>659</v>
      </c>
      <c r="N15" s="919"/>
      <c r="O15" s="885" t="s">
        <v>660</v>
      </c>
      <c r="P15" s="919"/>
      <c r="Q15" s="885" t="s">
        <v>653</v>
      </c>
      <c r="R15" s="919"/>
      <c r="S15" s="885" t="s">
        <v>654</v>
      </c>
      <c r="T15" s="920"/>
      <c r="U15" s="927">
        <v>1906700</v>
      </c>
      <c r="V15" s="921">
        <f>+U15/11.2</f>
        <v>170241.07142857145</v>
      </c>
      <c r="W15" s="928"/>
      <c r="X15" s="929"/>
      <c r="Y15" s="930"/>
      <c r="Z15" s="928"/>
      <c r="AA15" s="928"/>
      <c r="AB15" s="927">
        <v>1658000</v>
      </c>
      <c r="AC15" s="921">
        <v>248700</v>
      </c>
      <c r="AD15" s="927">
        <f aca="true" t="shared" si="0" ref="AD15:AD26">AB15+AC15</f>
        <v>1906700</v>
      </c>
      <c r="AE15" s="931" t="s">
        <v>661</v>
      </c>
      <c r="AF15" s="931"/>
      <c r="AG15" s="924"/>
      <c r="AH15" s="164"/>
      <c r="AI15" s="164"/>
      <c r="AJ15" s="164"/>
      <c r="AK15" s="164"/>
      <c r="AL15" s="164"/>
      <c r="AM15" s="164"/>
      <c r="AN15" s="164"/>
      <c r="AO15" s="164"/>
      <c r="AP15" s="164"/>
    </row>
    <row r="16" spans="1:42" s="165" customFormat="1" ht="44.45" customHeight="1">
      <c r="A16" s="915">
        <v>3</v>
      </c>
      <c r="B16" s="925" t="s">
        <v>759</v>
      </c>
      <c r="C16" s="926" t="s">
        <v>645</v>
      </c>
      <c r="D16" s="884"/>
      <c r="E16" s="884" t="s">
        <v>646</v>
      </c>
      <c r="F16" s="885" t="s">
        <v>647</v>
      </c>
      <c r="G16" s="919"/>
      <c r="H16" s="885" t="s">
        <v>648</v>
      </c>
      <c r="I16" s="885" t="s">
        <v>649</v>
      </c>
      <c r="J16" s="919"/>
      <c r="K16" s="885" t="s">
        <v>650</v>
      </c>
      <c r="L16" s="919"/>
      <c r="M16" s="885" t="s">
        <v>651</v>
      </c>
      <c r="N16" s="919"/>
      <c r="O16" s="885" t="s">
        <v>652</v>
      </c>
      <c r="P16" s="919"/>
      <c r="Q16" s="885" t="s">
        <v>653</v>
      </c>
      <c r="R16" s="919"/>
      <c r="S16" s="885" t="s">
        <v>654</v>
      </c>
      <c r="T16" s="920"/>
      <c r="U16" s="927">
        <v>948750</v>
      </c>
      <c r="V16" s="921">
        <f>+U16/11.2</f>
        <v>84709.82142857143</v>
      </c>
      <c r="W16" s="928"/>
      <c r="X16" s="928"/>
      <c r="Y16" s="930"/>
      <c r="Z16" s="928"/>
      <c r="AA16" s="928"/>
      <c r="AB16" s="927">
        <v>825000</v>
      </c>
      <c r="AC16" s="921">
        <f>+AB16*0.15</f>
        <v>123750</v>
      </c>
      <c r="AD16" s="927">
        <f t="shared" si="0"/>
        <v>948750</v>
      </c>
      <c r="AE16" s="931" t="s">
        <v>661</v>
      </c>
      <c r="AF16" s="931"/>
      <c r="AG16" s="924"/>
      <c r="AH16" s="164"/>
      <c r="AI16" s="164"/>
      <c r="AJ16" s="164"/>
      <c r="AK16" s="164"/>
      <c r="AL16" s="164"/>
      <c r="AM16" s="164"/>
      <c r="AN16" s="164"/>
      <c r="AO16" s="164"/>
      <c r="AP16" s="164"/>
    </row>
    <row r="17" spans="1:42" s="165" customFormat="1" ht="51.6" customHeight="1">
      <c r="A17" s="915">
        <v>4</v>
      </c>
      <c r="B17" s="925" t="s">
        <v>758</v>
      </c>
      <c r="C17" s="926" t="s">
        <v>645</v>
      </c>
      <c r="D17" s="884"/>
      <c r="E17" s="884" t="s">
        <v>646</v>
      </c>
      <c r="F17" s="885" t="s">
        <v>647</v>
      </c>
      <c r="G17" s="919"/>
      <c r="H17" s="885" t="s">
        <v>648</v>
      </c>
      <c r="I17" s="885" t="s">
        <v>649</v>
      </c>
      <c r="J17" s="919"/>
      <c r="K17" s="885" t="s">
        <v>650</v>
      </c>
      <c r="L17" s="919"/>
      <c r="M17" s="885" t="s">
        <v>651</v>
      </c>
      <c r="N17" s="919"/>
      <c r="O17" s="885" t="s">
        <v>652</v>
      </c>
      <c r="P17" s="919"/>
      <c r="Q17" s="885" t="s">
        <v>653</v>
      </c>
      <c r="R17" s="919"/>
      <c r="S17" s="885" t="s">
        <v>654</v>
      </c>
      <c r="T17" s="920"/>
      <c r="U17" s="927">
        <v>797725.03</v>
      </c>
      <c r="V17" s="921">
        <f>U17/11.2</f>
        <v>71225.44910714286</v>
      </c>
      <c r="W17" s="928"/>
      <c r="X17" s="928"/>
      <c r="Y17" s="930"/>
      <c r="Z17" s="928"/>
      <c r="AA17" s="928"/>
      <c r="AB17" s="927">
        <f aca="true" t="shared" si="1" ref="AB17:AB26">U17/1.15</f>
        <v>693673.9391304349</v>
      </c>
      <c r="AC17" s="921">
        <f>+AB17*0.15</f>
        <v>104051.09086956523</v>
      </c>
      <c r="AD17" s="927">
        <f t="shared" si="0"/>
        <v>797725.0300000001</v>
      </c>
      <c r="AE17" s="931">
        <v>3.1</v>
      </c>
      <c r="AF17" s="931"/>
      <c r="AG17" s="924"/>
      <c r="AH17" s="164"/>
      <c r="AI17" s="164"/>
      <c r="AJ17" s="164"/>
      <c r="AK17" s="164"/>
      <c r="AL17" s="164"/>
      <c r="AM17" s="164"/>
      <c r="AN17" s="164"/>
      <c r="AO17" s="164"/>
      <c r="AP17" s="164"/>
    </row>
    <row r="18" spans="1:42" s="165" customFormat="1" ht="59.45" customHeight="1">
      <c r="A18" s="915">
        <v>5</v>
      </c>
      <c r="B18" s="925" t="s">
        <v>732</v>
      </c>
      <c r="C18" s="926" t="s">
        <v>645</v>
      </c>
      <c r="D18" s="884"/>
      <c r="E18" s="884" t="s">
        <v>646</v>
      </c>
      <c r="F18" s="885" t="s">
        <v>647</v>
      </c>
      <c r="G18" s="919"/>
      <c r="H18" s="885" t="s">
        <v>648</v>
      </c>
      <c r="I18" s="885" t="s">
        <v>649</v>
      </c>
      <c r="J18" s="919"/>
      <c r="K18" s="885" t="s">
        <v>650</v>
      </c>
      <c r="L18" s="919"/>
      <c r="M18" s="885" t="s">
        <v>651</v>
      </c>
      <c r="N18" s="919"/>
      <c r="O18" s="885" t="s">
        <v>652</v>
      </c>
      <c r="P18" s="919"/>
      <c r="Q18" s="885" t="s">
        <v>653</v>
      </c>
      <c r="R18" s="919"/>
      <c r="S18" s="885" t="s">
        <v>654</v>
      </c>
      <c r="T18" s="920"/>
      <c r="U18" s="927">
        <v>1500000</v>
      </c>
      <c r="V18" s="921">
        <f>U18/11.2</f>
        <v>133928.57142857145</v>
      </c>
      <c r="W18" s="928"/>
      <c r="X18" s="928"/>
      <c r="Y18" s="930"/>
      <c r="Z18" s="928"/>
      <c r="AA18" s="928"/>
      <c r="AB18" s="927">
        <f t="shared" si="1"/>
        <v>1304347.8260869565</v>
      </c>
      <c r="AC18" s="921">
        <f>+AB18*0.15</f>
        <v>195652.1739130435</v>
      </c>
      <c r="AD18" s="927">
        <f t="shared" si="0"/>
        <v>1500000</v>
      </c>
      <c r="AE18" s="931" t="s">
        <v>661</v>
      </c>
      <c r="AF18" s="931"/>
      <c r="AG18" s="924"/>
      <c r="AH18" s="164"/>
      <c r="AI18" s="164"/>
      <c r="AJ18" s="164"/>
      <c r="AK18" s="164"/>
      <c r="AL18" s="164"/>
      <c r="AM18" s="164"/>
      <c r="AN18" s="164"/>
      <c r="AO18" s="164"/>
      <c r="AP18" s="164"/>
    </row>
    <row r="19" spans="1:42" s="165" customFormat="1" ht="39.6" customHeight="1">
      <c r="A19" s="915">
        <v>6</v>
      </c>
      <c r="B19" s="925" t="s">
        <v>662</v>
      </c>
      <c r="C19" s="926" t="s">
        <v>645</v>
      </c>
      <c r="D19" s="884"/>
      <c r="E19" s="884" t="s">
        <v>646</v>
      </c>
      <c r="F19" s="885" t="s">
        <v>647</v>
      </c>
      <c r="G19" s="919"/>
      <c r="H19" s="885" t="s">
        <v>648</v>
      </c>
      <c r="I19" s="885" t="s">
        <v>649</v>
      </c>
      <c r="J19" s="919"/>
      <c r="K19" s="885" t="s">
        <v>650</v>
      </c>
      <c r="L19" s="919"/>
      <c r="M19" s="885" t="s">
        <v>651</v>
      </c>
      <c r="N19" s="919"/>
      <c r="O19" s="885" t="s">
        <v>652</v>
      </c>
      <c r="P19" s="919"/>
      <c r="Q19" s="885" t="s">
        <v>653</v>
      </c>
      <c r="R19" s="919"/>
      <c r="S19" s="885" t="s">
        <v>654</v>
      </c>
      <c r="T19" s="920"/>
      <c r="U19" s="927">
        <v>908500</v>
      </c>
      <c r="V19" s="921">
        <f>U19/11.2</f>
        <v>81116.07142857143</v>
      </c>
      <c r="W19" s="928"/>
      <c r="X19" s="928"/>
      <c r="Y19" s="930"/>
      <c r="Z19" s="928"/>
      <c r="AA19" s="928"/>
      <c r="AB19" s="927">
        <f t="shared" si="1"/>
        <v>790000.0000000001</v>
      </c>
      <c r="AC19" s="921">
        <f>+AB19*0.15</f>
        <v>118500.00000000001</v>
      </c>
      <c r="AD19" s="927">
        <f t="shared" si="0"/>
        <v>908500.0000000001</v>
      </c>
      <c r="AE19" s="931">
        <v>3.1</v>
      </c>
      <c r="AF19" s="931"/>
      <c r="AG19" s="924"/>
      <c r="AH19" s="164"/>
      <c r="AI19" s="164"/>
      <c r="AJ19" s="164"/>
      <c r="AK19" s="164"/>
      <c r="AL19" s="164"/>
      <c r="AM19" s="164"/>
      <c r="AN19" s="164"/>
      <c r="AO19" s="164"/>
      <c r="AP19" s="164"/>
    </row>
    <row r="20" spans="1:42" s="165" customFormat="1" ht="76.15" customHeight="1">
      <c r="A20" s="915">
        <v>7</v>
      </c>
      <c r="B20" s="925" t="s">
        <v>18</v>
      </c>
      <c r="C20" s="926" t="s">
        <v>645</v>
      </c>
      <c r="D20" s="884"/>
      <c r="E20" s="884" t="s">
        <v>646</v>
      </c>
      <c r="F20" s="885" t="s">
        <v>647</v>
      </c>
      <c r="G20" s="919"/>
      <c r="H20" s="885" t="s">
        <v>648</v>
      </c>
      <c r="I20" s="885" t="s">
        <v>649</v>
      </c>
      <c r="J20" s="919"/>
      <c r="K20" s="885" t="s">
        <v>650</v>
      </c>
      <c r="L20" s="919"/>
      <c r="M20" s="885" t="s">
        <v>651</v>
      </c>
      <c r="N20" s="919"/>
      <c r="O20" s="885" t="s">
        <v>652</v>
      </c>
      <c r="P20" s="919"/>
      <c r="Q20" s="885" t="s">
        <v>653</v>
      </c>
      <c r="R20" s="919"/>
      <c r="S20" s="885" t="s">
        <v>654</v>
      </c>
      <c r="T20" s="920"/>
      <c r="U20" s="927">
        <v>849850</v>
      </c>
      <c r="V20" s="921">
        <f>U20/11.2</f>
        <v>75879.46428571429</v>
      </c>
      <c r="W20" s="928"/>
      <c r="X20" s="928"/>
      <c r="Y20" s="930"/>
      <c r="Z20" s="928"/>
      <c r="AA20" s="928"/>
      <c r="AB20" s="927">
        <f t="shared" si="1"/>
        <v>739000</v>
      </c>
      <c r="AC20" s="921">
        <f>+AB20*0.15</f>
        <v>110850</v>
      </c>
      <c r="AD20" s="927">
        <f t="shared" si="0"/>
        <v>849850</v>
      </c>
      <c r="AE20" s="931">
        <v>3.1</v>
      </c>
      <c r="AF20" s="931"/>
      <c r="AG20" s="924"/>
      <c r="AH20" s="164"/>
      <c r="AI20" s="164"/>
      <c r="AJ20" s="164"/>
      <c r="AK20" s="164"/>
      <c r="AL20" s="164"/>
      <c r="AM20" s="164"/>
      <c r="AN20" s="164"/>
      <c r="AO20" s="164"/>
      <c r="AP20" s="164"/>
    </row>
    <row r="21" spans="1:42" s="165" customFormat="1" ht="45.6" customHeight="1">
      <c r="A21" s="915">
        <v>8</v>
      </c>
      <c r="B21" s="925" t="s">
        <v>579</v>
      </c>
      <c r="C21" s="926" t="s">
        <v>645</v>
      </c>
      <c r="D21" s="884"/>
      <c r="E21" s="884" t="s">
        <v>646</v>
      </c>
      <c r="F21" s="885" t="s">
        <v>668</v>
      </c>
      <c r="G21" s="919"/>
      <c r="H21" s="885" t="s">
        <v>750</v>
      </c>
      <c r="I21" s="885" t="s">
        <v>751</v>
      </c>
      <c r="J21" s="919"/>
      <c r="K21" s="885" t="s">
        <v>653</v>
      </c>
      <c r="L21" s="919"/>
      <c r="M21" s="885" t="s">
        <v>754</v>
      </c>
      <c r="N21" s="919"/>
      <c r="O21" s="885" t="s">
        <v>756</v>
      </c>
      <c r="P21" s="919"/>
      <c r="Q21" s="885" t="s">
        <v>757</v>
      </c>
      <c r="R21" s="919"/>
      <c r="S21" s="885" t="s">
        <v>29</v>
      </c>
      <c r="T21" s="920"/>
      <c r="U21" s="927">
        <v>800000</v>
      </c>
      <c r="V21" s="921">
        <f aca="true" t="shared" si="2" ref="V21:V26">U21/11.2</f>
        <v>71428.57142857143</v>
      </c>
      <c r="W21" s="928"/>
      <c r="X21" s="928"/>
      <c r="Y21" s="930"/>
      <c r="Z21" s="928"/>
      <c r="AA21" s="928"/>
      <c r="AB21" s="927">
        <f t="shared" si="1"/>
        <v>695652.1739130436</v>
      </c>
      <c r="AC21" s="921">
        <f aca="true" t="shared" si="3" ref="AC21:AC26">+AB21*0.15</f>
        <v>104347.82608695653</v>
      </c>
      <c r="AD21" s="927">
        <f t="shared" si="0"/>
        <v>800000.0000000001</v>
      </c>
      <c r="AE21" s="932">
        <v>1.2</v>
      </c>
      <c r="AF21" s="933"/>
      <c r="AG21" s="924"/>
      <c r="AH21" s="164"/>
      <c r="AI21" s="164"/>
      <c r="AJ21" s="164"/>
      <c r="AK21" s="164"/>
      <c r="AL21" s="164"/>
      <c r="AM21" s="164"/>
      <c r="AN21" s="164"/>
      <c r="AO21" s="164"/>
      <c r="AP21" s="164"/>
    </row>
    <row r="22" spans="1:42" s="165" customFormat="1" ht="58.9" customHeight="1">
      <c r="A22" s="915">
        <v>9</v>
      </c>
      <c r="B22" s="925" t="s">
        <v>580</v>
      </c>
      <c r="C22" s="926" t="s">
        <v>645</v>
      </c>
      <c r="D22" s="884"/>
      <c r="E22" s="884" t="s">
        <v>646</v>
      </c>
      <c r="F22" s="885" t="s">
        <v>668</v>
      </c>
      <c r="G22" s="919"/>
      <c r="H22" s="885" t="s">
        <v>750</v>
      </c>
      <c r="I22" s="885" t="s">
        <v>751</v>
      </c>
      <c r="J22" s="919"/>
      <c r="K22" s="885" t="s">
        <v>653</v>
      </c>
      <c r="L22" s="919"/>
      <c r="M22" s="885" t="s">
        <v>754</v>
      </c>
      <c r="N22" s="919"/>
      <c r="O22" s="885" t="s">
        <v>756</v>
      </c>
      <c r="P22" s="919"/>
      <c r="Q22" s="885" t="s">
        <v>757</v>
      </c>
      <c r="R22" s="919"/>
      <c r="S22" s="885" t="s">
        <v>29</v>
      </c>
      <c r="T22" s="920"/>
      <c r="U22" s="927">
        <v>770500</v>
      </c>
      <c r="V22" s="921">
        <f t="shared" si="2"/>
        <v>68794.64285714286</v>
      </c>
      <c r="W22" s="928"/>
      <c r="X22" s="928"/>
      <c r="Y22" s="930"/>
      <c r="Z22" s="928"/>
      <c r="AA22" s="928"/>
      <c r="AB22" s="927">
        <f t="shared" si="1"/>
        <v>670000</v>
      </c>
      <c r="AC22" s="921">
        <f t="shared" si="3"/>
        <v>100500</v>
      </c>
      <c r="AD22" s="927">
        <f t="shared" si="0"/>
        <v>770500</v>
      </c>
      <c r="AE22" s="932">
        <v>1.2</v>
      </c>
      <c r="AF22" s="933"/>
      <c r="AG22" s="924"/>
      <c r="AH22" s="164"/>
      <c r="AI22" s="164"/>
      <c r="AJ22" s="164"/>
      <c r="AK22" s="164"/>
      <c r="AL22" s="164"/>
      <c r="AM22" s="164"/>
      <c r="AN22" s="164"/>
      <c r="AO22" s="164"/>
      <c r="AP22" s="164"/>
    </row>
    <row r="23" spans="1:42" s="165" customFormat="1" ht="60" customHeight="1">
      <c r="A23" s="915">
        <v>10</v>
      </c>
      <c r="B23" s="925" t="s">
        <v>581</v>
      </c>
      <c r="C23" s="926" t="s">
        <v>645</v>
      </c>
      <c r="D23" s="884"/>
      <c r="E23" s="884" t="s">
        <v>646</v>
      </c>
      <c r="F23" s="885" t="s">
        <v>668</v>
      </c>
      <c r="G23" s="919"/>
      <c r="H23" s="885" t="s">
        <v>750</v>
      </c>
      <c r="I23" s="885" t="s">
        <v>751</v>
      </c>
      <c r="J23" s="919"/>
      <c r="K23" s="885" t="s">
        <v>653</v>
      </c>
      <c r="L23" s="919"/>
      <c r="M23" s="885" t="s">
        <v>754</v>
      </c>
      <c r="N23" s="919"/>
      <c r="O23" s="885" t="s">
        <v>756</v>
      </c>
      <c r="P23" s="919"/>
      <c r="Q23" s="885" t="s">
        <v>757</v>
      </c>
      <c r="R23" s="919"/>
      <c r="S23" s="885" t="s">
        <v>29</v>
      </c>
      <c r="T23" s="920"/>
      <c r="U23" s="927">
        <v>1293750</v>
      </c>
      <c r="V23" s="921">
        <f t="shared" si="2"/>
        <v>115513.39285714287</v>
      </c>
      <c r="W23" s="928"/>
      <c r="X23" s="928"/>
      <c r="Y23" s="930"/>
      <c r="Z23" s="928"/>
      <c r="AA23" s="928"/>
      <c r="AB23" s="927">
        <f t="shared" si="1"/>
        <v>1125000</v>
      </c>
      <c r="AC23" s="921">
        <f t="shared" si="3"/>
        <v>168750</v>
      </c>
      <c r="AD23" s="927">
        <f t="shared" si="0"/>
        <v>1293750</v>
      </c>
      <c r="AE23" s="932">
        <v>1.2</v>
      </c>
      <c r="AF23" s="933"/>
      <c r="AG23" s="924"/>
      <c r="AH23" s="164"/>
      <c r="AI23" s="164"/>
      <c r="AJ23" s="164"/>
      <c r="AK23" s="164"/>
      <c r="AL23" s="164"/>
      <c r="AM23" s="164"/>
      <c r="AN23" s="164"/>
      <c r="AO23" s="164"/>
      <c r="AP23" s="164"/>
    </row>
    <row r="24" spans="1:42" s="165" customFormat="1" ht="55.15" customHeight="1">
      <c r="A24" s="915">
        <v>11</v>
      </c>
      <c r="B24" s="925" t="s">
        <v>582</v>
      </c>
      <c r="C24" s="926" t="s">
        <v>645</v>
      </c>
      <c r="D24" s="884"/>
      <c r="E24" s="884" t="s">
        <v>646</v>
      </c>
      <c r="F24" s="885" t="s">
        <v>668</v>
      </c>
      <c r="G24" s="919"/>
      <c r="H24" s="885" t="s">
        <v>750</v>
      </c>
      <c r="I24" s="885" t="s">
        <v>751</v>
      </c>
      <c r="J24" s="919"/>
      <c r="K24" s="885" t="s">
        <v>653</v>
      </c>
      <c r="L24" s="919"/>
      <c r="M24" s="885" t="s">
        <v>754</v>
      </c>
      <c r="N24" s="919"/>
      <c r="O24" s="885" t="s">
        <v>756</v>
      </c>
      <c r="P24" s="919"/>
      <c r="Q24" s="885" t="s">
        <v>757</v>
      </c>
      <c r="R24" s="919"/>
      <c r="S24" s="885" t="s">
        <v>29</v>
      </c>
      <c r="T24" s="920"/>
      <c r="U24" s="927">
        <v>1242000</v>
      </c>
      <c r="V24" s="921">
        <f t="shared" si="2"/>
        <v>110892.85714285714</v>
      </c>
      <c r="W24" s="928"/>
      <c r="X24" s="928"/>
      <c r="Y24" s="930"/>
      <c r="Z24" s="928"/>
      <c r="AA24" s="928"/>
      <c r="AB24" s="927">
        <f t="shared" si="1"/>
        <v>1080000</v>
      </c>
      <c r="AC24" s="921">
        <f t="shared" si="3"/>
        <v>162000</v>
      </c>
      <c r="AD24" s="927">
        <f t="shared" si="0"/>
        <v>1242000</v>
      </c>
      <c r="AE24" s="932">
        <v>1.2</v>
      </c>
      <c r="AF24" s="933"/>
      <c r="AG24" s="924"/>
      <c r="AH24" s="164"/>
      <c r="AI24" s="164"/>
      <c r="AJ24" s="164"/>
      <c r="AK24" s="164"/>
      <c r="AL24" s="164"/>
      <c r="AM24" s="164"/>
      <c r="AN24" s="164"/>
      <c r="AO24" s="164"/>
      <c r="AP24" s="164"/>
    </row>
    <row r="25" spans="1:42" s="165" customFormat="1" ht="33" customHeight="1">
      <c r="A25" s="915">
        <v>12</v>
      </c>
      <c r="B25" s="925" t="s">
        <v>10</v>
      </c>
      <c r="C25" s="926" t="s">
        <v>645</v>
      </c>
      <c r="D25" s="884"/>
      <c r="E25" s="884" t="s">
        <v>646</v>
      </c>
      <c r="F25" s="885" t="s">
        <v>668</v>
      </c>
      <c r="G25" s="919"/>
      <c r="H25" s="885" t="s">
        <v>750</v>
      </c>
      <c r="I25" s="885" t="s">
        <v>751</v>
      </c>
      <c r="J25" s="919"/>
      <c r="K25" s="885" t="s">
        <v>753</v>
      </c>
      <c r="L25" s="919"/>
      <c r="M25" s="885" t="s">
        <v>754</v>
      </c>
      <c r="N25" s="919"/>
      <c r="O25" s="885" t="s">
        <v>755</v>
      </c>
      <c r="P25" s="919"/>
      <c r="Q25" s="885" t="s">
        <v>757</v>
      </c>
      <c r="R25" s="919"/>
      <c r="S25" s="885" t="s">
        <v>29</v>
      </c>
      <c r="T25" s="920"/>
      <c r="U25" s="927">
        <v>695750</v>
      </c>
      <c r="V25" s="921">
        <f t="shared" si="2"/>
        <v>62120.53571428572</v>
      </c>
      <c r="W25" s="928"/>
      <c r="X25" s="928"/>
      <c r="Y25" s="930"/>
      <c r="Z25" s="928"/>
      <c r="AA25" s="928"/>
      <c r="AB25" s="927">
        <f t="shared" si="1"/>
        <v>605000</v>
      </c>
      <c r="AC25" s="921">
        <f t="shared" si="3"/>
        <v>90750</v>
      </c>
      <c r="AD25" s="927">
        <f t="shared" si="0"/>
        <v>695750</v>
      </c>
      <c r="AE25" s="932">
        <v>2.3</v>
      </c>
      <c r="AF25" s="933"/>
      <c r="AG25" s="924"/>
      <c r="AH25" s="164"/>
      <c r="AI25" s="164"/>
      <c r="AJ25" s="164"/>
      <c r="AK25" s="164"/>
      <c r="AL25" s="164"/>
      <c r="AM25" s="164"/>
      <c r="AN25" s="164"/>
      <c r="AO25" s="164"/>
      <c r="AP25" s="164"/>
    </row>
    <row r="26" spans="1:42" s="165" customFormat="1" ht="56.45" customHeight="1">
      <c r="A26" s="915">
        <v>13</v>
      </c>
      <c r="B26" s="925" t="s">
        <v>19</v>
      </c>
      <c r="C26" s="926" t="s">
        <v>645</v>
      </c>
      <c r="D26" s="884"/>
      <c r="E26" s="884" t="s">
        <v>646</v>
      </c>
      <c r="F26" s="885" t="s">
        <v>668</v>
      </c>
      <c r="G26" s="919"/>
      <c r="H26" s="885" t="s">
        <v>750</v>
      </c>
      <c r="I26" s="885" t="s">
        <v>751</v>
      </c>
      <c r="J26" s="919"/>
      <c r="K26" s="885" t="s">
        <v>753</v>
      </c>
      <c r="L26" s="919"/>
      <c r="M26" s="885" t="s">
        <v>754</v>
      </c>
      <c r="N26" s="919"/>
      <c r="O26" s="885" t="s">
        <v>755</v>
      </c>
      <c r="P26" s="919"/>
      <c r="Q26" s="885" t="s">
        <v>757</v>
      </c>
      <c r="R26" s="919"/>
      <c r="S26" s="885" t="s">
        <v>29</v>
      </c>
      <c r="T26" s="920"/>
      <c r="U26" s="927">
        <v>970000</v>
      </c>
      <c r="V26" s="921">
        <f t="shared" si="2"/>
        <v>86607.14285714287</v>
      </c>
      <c r="W26" s="928"/>
      <c r="X26" s="928"/>
      <c r="Y26" s="930"/>
      <c r="Z26" s="928"/>
      <c r="AA26" s="928"/>
      <c r="AB26" s="927">
        <f t="shared" si="1"/>
        <v>843478.2608695653</v>
      </c>
      <c r="AC26" s="921">
        <f t="shared" si="3"/>
        <v>126521.73913043478</v>
      </c>
      <c r="AD26" s="927">
        <f t="shared" si="0"/>
        <v>970000.0000000001</v>
      </c>
      <c r="AE26" s="932">
        <v>3.1</v>
      </c>
      <c r="AF26" s="933"/>
      <c r="AG26" s="924"/>
      <c r="AH26" s="164"/>
      <c r="AI26" s="164"/>
      <c r="AJ26" s="164"/>
      <c r="AK26" s="164"/>
      <c r="AL26" s="164"/>
      <c r="AM26" s="164"/>
      <c r="AN26" s="164"/>
      <c r="AO26" s="164"/>
      <c r="AP26" s="164"/>
    </row>
    <row r="27" spans="1:32" s="810" customFormat="1" ht="30.75" customHeight="1">
      <c r="A27" s="806"/>
      <c r="B27" s="934" t="s">
        <v>663</v>
      </c>
      <c r="C27" s="807"/>
      <c r="D27" s="808"/>
      <c r="E27" s="808"/>
      <c r="F27" s="808"/>
      <c r="G27" s="808"/>
      <c r="H27" s="808"/>
      <c r="I27" s="808"/>
      <c r="J27" s="808"/>
      <c r="K27" s="808"/>
      <c r="L27" s="808"/>
      <c r="M27" s="808"/>
      <c r="N27" s="808"/>
      <c r="O27" s="808"/>
      <c r="P27" s="808"/>
      <c r="Q27" s="808"/>
      <c r="R27" s="808"/>
      <c r="S27" s="808"/>
      <c r="T27" s="808"/>
      <c r="U27" s="833">
        <f>SUM(U14:U26)</f>
        <v>14443524.129999999</v>
      </c>
      <c r="V27" s="833">
        <f>SUM(V14:V26)</f>
        <v>1289600.3687500001</v>
      </c>
      <c r="W27" s="834"/>
      <c r="X27" s="834" t="s">
        <v>664</v>
      </c>
      <c r="Y27" s="835" t="s">
        <v>664</v>
      </c>
      <c r="Z27" s="834" t="s">
        <v>664</v>
      </c>
      <c r="AA27" s="834" t="s">
        <v>664</v>
      </c>
      <c r="AB27" s="833">
        <f>SUM(AB14:AB26)</f>
        <v>12559586.200000001</v>
      </c>
      <c r="AC27" s="833">
        <f>SUM(AC14:AC26)</f>
        <v>1883937.9300000002</v>
      </c>
      <c r="AD27" s="833">
        <f>SUM(AD14:AD26)</f>
        <v>14443524.13</v>
      </c>
      <c r="AE27" s="809"/>
      <c r="AF27" s="833"/>
    </row>
    <row r="28" spans="2:42" s="165" customFormat="1" ht="30.75" customHeight="1">
      <c r="B28" s="935"/>
      <c r="C28" s="811"/>
      <c r="D28" s="168"/>
      <c r="E28" s="168"/>
      <c r="F28" s="168"/>
      <c r="G28" s="168"/>
      <c r="H28" s="168"/>
      <c r="I28" s="168"/>
      <c r="J28" s="168"/>
      <c r="K28" s="168"/>
      <c r="L28" s="168"/>
      <c r="M28" s="168"/>
      <c r="N28" s="168"/>
      <c r="O28" s="168"/>
      <c r="P28" s="168"/>
      <c r="Q28" s="168"/>
      <c r="R28" s="168"/>
      <c r="S28" s="168"/>
      <c r="T28" s="168"/>
      <c r="U28" s="936"/>
      <c r="V28" s="936"/>
      <c r="W28" s="937"/>
      <c r="X28" s="937"/>
      <c r="Y28" s="938"/>
      <c r="Z28" s="937"/>
      <c r="AA28" s="937"/>
      <c r="AB28" s="936"/>
      <c r="AC28" s="936"/>
      <c r="AD28" s="936"/>
      <c r="AE28" s="169"/>
      <c r="AF28" s="170"/>
      <c r="AG28" s="164"/>
      <c r="AH28" s="164"/>
      <c r="AI28" s="164"/>
      <c r="AJ28" s="164"/>
      <c r="AK28" s="164"/>
      <c r="AL28" s="164"/>
      <c r="AM28" s="164"/>
      <c r="AN28" s="164"/>
      <c r="AO28" s="164"/>
      <c r="AP28" s="164"/>
    </row>
    <row r="29" spans="1:42" s="171" customFormat="1" ht="30" customHeight="1">
      <c r="A29" s="812"/>
      <c r="B29" s="873" t="s">
        <v>665</v>
      </c>
      <c r="C29" s="172"/>
      <c r="D29" s="173"/>
      <c r="E29" s="173"/>
      <c r="F29" s="174"/>
      <c r="G29" s="174"/>
      <c r="H29" s="174"/>
      <c r="I29" s="174"/>
      <c r="J29" s="174"/>
      <c r="K29" s="174"/>
      <c r="L29" s="174"/>
      <c r="M29" s="174"/>
      <c r="N29" s="174"/>
      <c r="O29" s="174"/>
      <c r="P29" s="174"/>
      <c r="Q29" s="174"/>
      <c r="R29" s="174"/>
      <c r="S29" s="175"/>
      <c r="T29" s="175"/>
      <c r="U29" s="176"/>
      <c r="V29" s="176"/>
      <c r="W29" s="177"/>
      <c r="X29" s="176"/>
      <c r="Y29" s="176"/>
      <c r="Z29" s="178"/>
      <c r="AA29" s="178"/>
      <c r="AB29" s="813"/>
      <c r="AC29" s="179"/>
      <c r="AD29" s="179"/>
      <c r="AE29" s="180"/>
      <c r="AF29" s="181"/>
      <c r="AG29" s="182"/>
      <c r="AH29" s="182"/>
      <c r="AI29" s="182"/>
      <c r="AJ29" s="182"/>
      <c r="AK29" s="182"/>
      <c r="AL29" s="182"/>
      <c r="AM29" s="182"/>
      <c r="AN29" s="182"/>
      <c r="AO29" s="182"/>
      <c r="AP29" s="182"/>
    </row>
    <row r="30" spans="1:42" s="171" customFormat="1" ht="20.25" customHeight="1">
      <c r="A30" s="814"/>
      <c r="B30" s="183">
        <v>2008</v>
      </c>
      <c r="C30" s="184"/>
      <c r="D30" s="185"/>
      <c r="E30" s="185"/>
      <c r="F30" s="186"/>
      <c r="G30" s="186"/>
      <c r="H30" s="186"/>
      <c r="I30" s="186"/>
      <c r="J30" s="186"/>
      <c r="K30" s="186"/>
      <c r="L30" s="186"/>
      <c r="M30" s="186"/>
      <c r="N30" s="186"/>
      <c r="O30" s="186"/>
      <c r="P30" s="186"/>
      <c r="Q30" s="186"/>
      <c r="R30" s="186"/>
      <c r="S30" s="187"/>
      <c r="T30" s="187"/>
      <c r="U30" s="188"/>
      <c r="V30" s="188"/>
      <c r="W30" s="189"/>
      <c r="X30" s="188"/>
      <c r="Y30" s="188"/>
      <c r="Z30" s="190"/>
      <c r="AA30" s="190"/>
      <c r="AB30" s="191"/>
      <c r="AC30" s="191"/>
      <c r="AD30" s="191"/>
      <c r="AE30" s="184"/>
      <c r="AF30" s="192"/>
      <c r="AG30" s="182"/>
      <c r="AH30" s="182"/>
      <c r="AI30" s="182"/>
      <c r="AJ30" s="182"/>
      <c r="AK30" s="182"/>
      <c r="AL30" s="182"/>
      <c r="AM30" s="182"/>
      <c r="AN30" s="182"/>
      <c r="AO30" s="182"/>
      <c r="AP30" s="182"/>
    </row>
    <row r="31" spans="1:41" s="165" customFormat="1" ht="37.5" customHeight="1">
      <c r="A31" s="915">
        <v>14</v>
      </c>
      <c r="B31" s="939" t="s">
        <v>583</v>
      </c>
      <c r="C31" s="940" t="s">
        <v>666</v>
      </c>
      <c r="D31" s="195"/>
      <c r="E31" s="884" t="s">
        <v>496</v>
      </c>
      <c r="F31" s="1154" t="s">
        <v>667</v>
      </c>
      <c r="G31" s="1155"/>
      <c r="H31" s="1155"/>
      <c r="I31" s="1155"/>
      <c r="J31" s="1155"/>
      <c r="K31" s="1155"/>
      <c r="L31" s="1155"/>
      <c r="M31" s="1155"/>
      <c r="N31" s="1155"/>
      <c r="O31" s="1155"/>
      <c r="P31" s="1156"/>
      <c r="Q31" s="941" t="s">
        <v>748</v>
      </c>
      <c r="R31" s="942"/>
      <c r="S31" s="885" t="s">
        <v>668</v>
      </c>
      <c r="T31" s="197"/>
      <c r="U31" s="198">
        <v>202000</v>
      </c>
      <c r="V31" s="198">
        <f aca="true" t="shared" si="4" ref="V31:V63">+U31/11.2</f>
        <v>18035.714285714286</v>
      </c>
      <c r="W31" s="199"/>
      <c r="X31" s="199"/>
      <c r="Y31" s="200"/>
      <c r="Z31" s="199"/>
      <c r="AA31" s="199"/>
      <c r="AB31" s="927">
        <f aca="true" t="shared" si="5" ref="AB31:AB43">+U31/1.15</f>
        <v>175652.1739130435</v>
      </c>
      <c r="AC31" s="921">
        <f aca="true" t="shared" si="6" ref="AC31:AC43">+AB31*0.15</f>
        <v>26347.826086956524</v>
      </c>
      <c r="AD31" s="198">
        <f aca="true" t="shared" si="7" ref="AD31:AD40">+AB31+AC31</f>
        <v>202000</v>
      </c>
      <c r="AE31" s="932">
        <v>1.2</v>
      </c>
      <c r="AF31" s="201"/>
      <c r="AG31" s="164"/>
      <c r="AH31" s="164"/>
      <c r="AI31" s="164"/>
      <c r="AJ31" s="164"/>
      <c r="AK31" s="164"/>
      <c r="AL31" s="164"/>
      <c r="AM31" s="164"/>
      <c r="AN31" s="164"/>
      <c r="AO31" s="164"/>
    </row>
    <row r="32" spans="1:41" s="165" customFormat="1" ht="57" customHeight="1">
      <c r="A32" s="915">
        <v>15</v>
      </c>
      <c r="B32" s="939" t="s">
        <v>584</v>
      </c>
      <c r="C32" s="940" t="s">
        <v>666</v>
      </c>
      <c r="D32" s="195"/>
      <c r="E32" s="884" t="s">
        <v>496</v>
      </c>
      <c r="F32" s="1157"/>
      <c r="G32" s="1158"/>
      <c r="H32" s="1158"/>
      <c r="I32" s="1158"/>
      <c r="J32" s="1158"/>
      <c r="K32" s="1158"/>
      <c r="L32" s="1158"/>
      <c r="M32" s="1158"/>
      <c r="N32" s="1158"/>
      <c r="O32" s="1158"/>
      <c r="P32" s="1159"/>
      <c r="Q32" s="941" t="s">
        <v>748</v>
      </c>
      <c r="R32" s="795"/>
      <c r="S32" s="885" t="s">
        <v>668</v>
      </c>
      <c r="T32" s="197"/>
      <c r="U32" s="198">
        <v>202000</v>
      </c>
      <c r="V32" s="198">
        <f t="shared" si="4"/>
        <v>18035.714285714286</v>
      </c>
      <c r="W32" s="199"/>
      <c r="X32" s="199"/>
      <c r="Y32" s="200"/>
      <c r="Z32" s="199"/>
      <c r="AA32" s="199"/>
      <c r="AB32" s="927">
        <f t="shared" si="5"/>
        <v>175652.1739130435</v>
      </c>
      <c r="AC32" s="921">
        <f t="shared" si="6"/>
        <v>26347.826086956524</v>
      </c>
      <c r="AD32" s="198">
        <f t="shared" si="7"/>
        <v>202000</v>
      </c>
      <c r="AE32" s="932">
        <v>1.2</v>
      </c>
      <c r="AF32" s="201"/>
      <c r="AG32" s="164"/>
      <c r="AH32" s="164"/>
      <c r="AI32" s="164"/>
      <c r="AJ32" s="164"/>
      <c r="AK32" s="164"/>
      <c r="AL32" s="164"/>
      <c r="AM32" s="164"/>
      <c r="AN32" s="164"/>
      <c r="AO32" s="164"/>
    </row>
    <row r="33" spans="1:41" s="165" customFormat="1" ht="36" customHeight="1">
      <c r="A33" s="915">
        <v>16</v>
      </c>
      <c r="B33" s="939" t="s">
        <v>174</v>
      </c>
      <c r="C33" s="940" t="s">
        <v>666</v>
      </c>
      <c r="D33" s="195"/>
      <c r="E33" s="884" t="s">
        <v>496</v>
      </c>
      <c r="F33" s="1157"/>
      <c r="G33" s="1158"/>
      <c r="H33" s="1158"/>
      <c r="I33" s="1158"/>
      <c r="J33" s="1158"/>
      <c r="K33" s="1158"/>
      <c r="L33" s="1158"/>
      <c r="M33" s="1158"/>
      <c r="N33" s="1158"/>
      <c r="O33" s="1158"/>
      <c r="P33" s="1159"/>
      <c r="Q33" s="941" t="s">
        <v>748</v>
      </c>
      <c r="R33" s="795"/>
      <c r="S33" s="885" t="s">
        <v>668</v>
      </c>
      <c r="T33" s="197"/>
      <c r="U33" s="198">
        <v>202000</v>
      </c>
      <c r="V33" s="198">
        <f t="shared" si="4"/>
        <v>18035.714285714286</v>
      </c>
      <c r="W33" s="199"/>
      <c r="X33" s="199"/>
      <c r="Y33" s="200"/>
      <c r="Z33" s="199"/>
      <c r="AA33" s="199"/>
      <c r="AB33" s="927">
        <f t="shared" si="5"/>
        <v>175652.1739130435</v>
      </c>
      <c r="AC33" s="921">
        <f t="shared" si="6"/>
        <v>26347.826086956524</v>
      </c>
      <c r="AD33" s="198">
        <f t="shared" si="7"/>
        <v>202000</v>
      </c>
      <c r="AE33" s="932">
        <v>1.2</v>
      </c>
      <c r="AF33" s="201"/>
      <c r="AG33" s="164"/>
      <c r="AH33" s="164"/>
      <c r="AI33" s="164"/>
      <c r="AJ33" s="164"/>
      <c r="AK33" s="164"/>
      <c r="AL33" s="164"/>
      <c r="AM33" s="164"/>
      <c r="AN33" s="164"/>
      <c r="AO33" s="164"/>
    </row>
    <row r="34" spans="1:41" s="165" customFormat="1" ht="36.6" customHeight="1">
      <c r="A34" s="915">
        <v>17</v>
      </c>
      <c r="B34" s="939" t="s">
        <v>175</v>
      </c>
      <c r="C34" s="940" t="s">
        <v>666</v>
      </c>
      <c r="D34" s="195"/>
      <c r="E34" s="884" t="s">
        <v>496</v>
      </c>
      <c r="F34" s="1157"/>
      <c r="G34" s="1158"/>
      <c r="H34" s="1158"/>
      <c r="I34" s="1158"/>
      <c r="J34" s="1158"/>
      <c r="K34" s="1158"/>
      <c r="L34" s="1158"/>
      <c r="M34" s="1158"/>
      <c r="N34" s="1158"/>
      <c r="O34" s="1158"/>
      <c r="P34" s="1159"/>
      <c r="Q34" s="941" t="s">
        <v>748</v>
      </c>
      <c r="R34" s="795"/>
      <c r="S34" s="885" t="s">
        <v>668</v>
      </c>
      <c r="T34" s="197"/>
      <c r="U34" s="198">
        <v>202072</v>
      </c>
      <c r="V34" s="198">
        <f t="shared" si="4"/>
        <v>18042.14285714286</v>
      </c>
      <c r="W34" s="199"/>
      <c r="X34" s="199"/>
      <c r="Y34" s="200"/>
      <c r="Z34" s="199"/>
      <c r="AA34" s="199"/>
      <c r="AB34" s="927">
        <f t="shared" si="5"/>
        <v>175714.78260869568</v>
      </c>
      <c r="AC34" s="921">
        <f t="shared" si="6"/>
        <v>26357.21739130435</v>
      </c>
      <c r="AD34" s="198">
        <f t="shared" si="7"/>
        <v>202072.00000000003</v>
      </c>
      <c r="AE34" s="932">
        <v>1.2</v>
      </c>
      <c r="AF34" s="201"/>
      <c r="AG34" s="164"/>
      <c r="AH34" s="164"/>
      <c r="AI34" s="164"/>
      <c r="AJ34" s="164"/>
      <c r="AK34" s="164"/>
      <c r="AL34" s="164"/>
      <c r="AM34" s="164"/>
      <c r="AN34" s="164"/>
      <c r="AO34" s="164"/>
    </row>
    <row r="35" spans="1:41" s="165" customFormat="1" ht="60" customHeight="1">
      <c r="A35" s="915">
        <v>18</v>
      </c>
      <c r="B35" s="939" t="s">
        <v>30</v>
      </c>
      <c r="C35" s="940" t="s">
        <v>666</v>
      </c>
      <c r="D35" s="195"/>
      <c r="E35" s="884" t="s">
        <v>496</v>
      </c>
      <c r="F35" s="1157"/>
      <c r="G35" s="1158"/>
      <c r="H35" s="1158"/>
      <c r="I35" s="1158"/>
      <c r="J35" s="1158"/>
      <c r="K35" s="1158"/>
      <c r="L35" s="1158"/>
      <c r="M35" s="1158"/>
      <c r="N35" s="1158"/>
      <c r="O35" s="1158"/>
      <c r="P35" s="1159"/>
      <c r="Q35" s="941" t="s">
        <v>748</v>
      </c>
      <c r="R35" s="795"/>
      <c r="S35" s="885" t="s">
        <v>668</v>
      </c>
      <c r="T35" s="197"/>
      <c r="U35" s="198">
        <v>200000</v>
      </c>
      <c r="V35" s="198">
        <f t="shared" si="4"/>
        <v>17857.14285714286</v>
      </c>
      <c r="W35" s="199"/>
      <c r="X35" s="199"/>
      <c r="Y35" s="200"/>
      <c r="Z35" s="199"/>
      <c r="AA35" s="199"/>
      <c r="AB35" s="927">
        <f t="shared" si="5"/>
        <v>173913.0434782609</v>
      </c>
      <c r="AC35" s="921">
        <f t="shared" si="6"/>
        <v>26086.956521739132</v>
      </c>
      <c r="AD35" s="198">
        <f t="shared" si="7"/>
        <v>200000.00000000003</v>
      </c>
      <c r="AE35" s="932">
        <v>1.2</v>
      </c>
      <c r="AF35" s="201"/>
      <c r="AG35" s="164"/>
      <c r="AH35" s="164"/>
      <c r="AI35" s="164"/>
      <c r="AJ35" s="164"/>
      <c r="AK35" s="164"/>
      <c r="AL35" s="164"/>
      <c r="AM35" s="164"/>
      <c r="AN35" s="164"/>
      <c r="AO35" s="164"/>
    </row>
    <row r="36" spans="1:41" s="165" customFormat="1" ht="45.75" customHeight="1">
      <c r="A36" s="915">
        <v>19</v>
      </c>
      <c r="B36" s="939" t="s">
        <v>176</v>
      </c>
      <c r="C36" s="940" t="s">
        <v>666</v>
      </c>
      <c r="D36" s="195"/>
      <c r="E36" s="884" t="s">
        <v>496</v>
      </c>
      <c r="F36" s="1157"/>
      <c r="G36" s="1158"/>
      <c r="H36" s="1158"/>
      <c r="I36" s="1158"/>
      <c r="J36" s="1158"/>
      <c r="K36" s="1158"/>
      <c r="L36" s="1158"/>
      <c r="M36" s="1158"/>
      <c r="N36" s="1158"/>
      <c r="O36" s="1158"/>
      <c r="P36" s="1159"/>
      <c r="Q36" s="941" t="s">
        <v>748</v>
      </c>
      <c r="R36" s="795"/>
      <c r="S36" s="885" t="s">
        <v>668</v>
      </c>
      <c r="T36" s="197"/>
      <c r="U36" s="198">
        <v>200000</v>
      </c>
      <c r="V36" s="198">
        <f t="shared" si="4"/>
        <v>17857.14285714286</v>
      </c>
      <c r="W36" s="199"/>
      <c r="X36" s="199"/>
      <c r="Y36" s="200"/>
      <c r="Z36" s="199"/>
      <c r="AA36" s="199"/>
      <c r="AB36" s="927">
        <f t="shared" si="5"/>
        <v>173913.0434782609</v>
      </c>
      <c r="AC36" s="921">
        <f t="shared" si="6"/>
        <v>26086.956521739132</v>
      </c>
      <c r="AD36" s="198">
        <f t="shared" si="7"/>
        <v>200000.00000000003</v>
      </c>
      <c r="AE36" s="932">
        <v>1.2</v>
      </c>
      <c r="AF36" s="201"/>
      <c r="AG36" s="164"/>
      <c r="AH36" s="164"/>
      <c r="AI36" s="164"/>
      <c r="AJ36" s="164"/>
      <c r="AK36" s="164"/>
      <c r="AL36" s="164"/>
      <c r="AM36" s="164"/>
      <c r="AN36" s="164"/>
      <c r="AO36" s="164"/>
    </row>
    <row r="37" spans="1:41" s="165" customFormat="1" ht="60" customHeight="1">
      <c r="A37" s="915">
        <v>20</v>
      </c>
      <c r="B37" s="943" t="s">
        <v>23</v>
      </c>
      <c r="C37" s="940" t="s">
        <v>666</v>
      </c>
      <c r="D37" s="195"/>
      <c r="E37" s="884" t="s">
        <v>496</v>
      </c>
      <c r="F37" s="1157"/>
      <c r="G37" s="1158"/>
      <c r="H37" s="1158"/>
      <c r="I37" s="1158"/>
      <c r="J37" s="1158"/>
      <c r="K37" s="1158"/>
      <c r="L37" s="1158"/>
      <c r="M37" s="1158"/>
      <c r="N37" s="1158"/>
      <c r="O37" s="1158"/>
      <c r="P37" s="1159"/>
      <c r="Q37" s="941" t="s">
        <v>761</v>
      </c>
      <c r="R37" s="795"/>
      <c r="S37" s="941" t="s">
        <v>14</v>
      </c>
      <c r="T37" s="197"/>
      <c r="U37" s="198">
        <v>200000</v>
      </c>
      <c r="V37" s="198">
        <f t="shared" si="4"/>
        <v>17857.14285714286</v>
      </c>
      <c r="W37" s="199"/>
      <c r="X37" s="199"/>
      <c r="Y37" s="200"/>
      <c r="Z37" s="199"/>
      <c r="AA37" s="199"/>
      <c r="AB37" s="927">
        <f t="shared" si="5"/>
        <v>173913.0434782609</v>
      </c>
      <c r="AC37" s="921">
        <f t="shared" si="6"/>
        <v>26086.956521739132</v>
      </c>
      <c r="AD37" s="198">
        <f>+AB37+AC37</f>
        <v>200000.00000000003</v>
      </c>
      <c r="AE37" s="932">
        <v>1.3</v>
      </c>
      <c r="AF37" s="944"/>
      <c r="AG37" s="164"/>
      <c r="AH37" s="164"/>
      <c r="AI37" s="164"/>
      <c r="AJ37" s="164"/>
      <c r="AK37" s="164"/>
      <c r="AL37" s="164"/>
      <c r="AM37" s="164"/>
      <c r="AN37" s="164"/>
      <c r="AO37" s="164"/>
    </row>
    <row r="38" spans="1:41" s="165" customFormat="1" ht="49.9" customHeight="1">
      <c r="A38" s="915">
        <v>21</v>
      </c>
      <c r="B38" s="943" t="s">
        <v>22</v>
      </c>
      <c r="C38" s="940" t="s">
        <v>666</v>
      </c>
      <c r="D38" s="195"/>
      <c r="E38" s="884" t="s">
        <v>496</v>
      </c>
      <c r="F38" s="1157"/>
      <c r="G38" s="1158"/>
      <c r="H38" s="1158"/>
      <c r="I38" s="1158"/>
      <c r="J38" s="1158"/>
      <c r="K38" s="1158"/>
      <c r="L38" s="1158"/>
      <c r="M38" s="1158"/>
      <c r="N38" s="1158"/>
      <c r="O38" s="1158"/>
      <c r="P38" s="1159"/>
      <c r="Q38" s="941" t="s">
        <v>761</v>
      </c>
      <c r="R38" s="795"/>
      <c r="S38" s="941" t="s">
        <v>14</v>
      </c>
      <c r="T38" s="197"/>
      <c r="U38" s="198">
        <v>200000</v>
      </c>
      <c r="V38" s="198">
        <f t="shared" si="4"/>
        <v>17857.14285714286</v>
      </c>
      <c r="W38" s="199"/>
      <c r="X38" s="199"/>
      <c r="Y38" s="200"/>
      <c r="Z38" s="199"/>
      <c r="AA38" s="199"/>
      <c r="AB38" s="927">
        <f t="shared" si="5"/>
        <v>173913.0434782609</v>
      </c>
      <c r="AC38" s="921">
        <f t="shared" si="6"/>
        <v>26086.956521739132</v>
      </c>
      <c r="AD38" s="198">
        <f>+AB38+AC38</f>
        <v>200000.00000000003</v>
      </c>
      <c r="AE38" s="932">
        <v>1.3</v>
      </c>
      <c r="AF38" s="944"/>
      <c r="AG38" s="164"/>
      <c r="AH38" s="164"/>
      <c r="AI38" s="164"/>
      <c r="AJ38" s="164"/>
      <c r="AK38" s="164"/>
      <c r="AL38" s="164"/>
      <c r="AM38" s="164"/>
      <c r="AN38" s="164"/>
      <c r="AO38" s="164"/>
    </row>
    <row r="39" spans="1:41" s="165" customFormat="1" ht="46.15" customHeight="1">
      <c r="A39" s="915">
        <v>22</v>
      </c>
      <c r="B39" s="943" t="s">
        <v>24</v>
      </c>
      <c r="C39" s="940" t="s">
        <v>666</v>
      </c>
      <c r="D39" s="195"/>
      <c r="E39" s="884" t="s">
        <v>496</v>
      </c>
      <c r="F39" s="1157"/>
      <c r="G39" s="1158"/>
      <c r="H39" s="1158"/>
      <c r="I39" s="1158"/>
      <c r="J39" s="1158"/>
      <c r="K39" s="1158"/>
      <c r="L39" s="1158"/>
      <c r="M39" s="1158"/>
      <c r="N39" s="1158"/>
      <c r="O39" s="1158"/>
      <c r="P39" s="1159"/>
      <c r="Q39" s="941" t="s">
        <v>761</v>
      </c>
      <c r="R39" s="795"/>
      <c r="S39" s="941" t="s">
        <v>14</v>
      </c>
      <c r="T39" s="197"/>
      <c r="U39" s="198">
        <v>200000</v>
      </c>
      <c r="V39" s="198">
        <f t="shared" si="4"/>
        <v>17857.14285714286</v>
      </c>
      <c r="W39" s="199"/>
      <c r="X39" s="199"/>
      <c r="Y39" s="200"/>
      <c r="Z39" s="199"/>
      <c r="AA39" s="199"/>
      <c r="AB39" s="927">
        <f t="shared" si="5"/>
        <v>173913.0434782609</v>
      </c>
      <c r="AC39" s="921">
        <f t="shared" si="6"/>
        <v>26086.956521739132</v>
      </c>
      <c r="AD39" s="198">
        <f>+AB39+AC39</f>
        <v>200000.00000000003</v>
      </c>
      <c r="AE39" s="932">
        <v>1.3</v>
      </c>
      <c r="AF39" s="944"/>
      <c r="AG39" s="164"/>
      <c r="AH39" s="164"/>
      <c r="AI39" s="164"/>
      <c r="AJ39" s="164"/>
      <c r="AK39" s="164"/>
      <c r="AL39" s="164"/>
      <c r="AM39" s="164"/>
      <c r="AN39" s="164"/>
      <c r="AO39" s="164"/>
    </row>
    <row r="40" spans="1:41" s="165" customFormat="1" ht="52.9" customHeight="1">
      <c r="A40" s="915">
        <v>23</v>
      </c>
      <c r="B40" s="943" t="s">
        <v>15</v>
      </c>
      <c r="C40" s="940" t="s">
        <v>666</v>
      </c>
      <c r="D40" s="195"/>
      <c r="E40" s="884" t="s">
        <v>496</v>
      </c>
      <c r="F40" s="1157"/>
      <c r="G40" s="1158"/>
      <c r="H40" s="1158"/>
      <c r="I40" s="1158"/>
      <c r="J40" s="1158"/>
      <c r="K40" s="1158"/>
      <c r="L40" s="1158"/>
      <c r="M40" s="1158"/>
      <c r="N40" s="1158"/>
      <c r="O40" s="1158"/>
      <c r="P40" s="1159"/>
      <c r="Q40" s="941" t="s">
        <v>761</v>
      </c>
      <c r="R40" s="795"/>
      <c r="S40" s="941" t="s">
        <v>14</v>
      </c>
      <c r="T40" s="197"/>
      <c r="U40" s="198">
        <v>200000</v>
      </c>
      <c r="V40" s="198">
        <f t="shared" si="4"/>
        <v>17857.14285714286</v>
      </c>
      <c r="W40" s="199"/>
      <c r="X40" s="199"/>
      <c r="Y40" s="200"/>
      <c r="Z40" s="199"/>
      <c r="AA40" s="199"/>
      <c r="AB40" s="927">
        <f t="shared" si="5"/>
        <v>173913.0434782609</v>
      </c>
      <c r="AC40" s="921">
        <f t="shared" si="6"/>
        <v>26086.956521739132</v>
      </c>
      <c r="AD40" s="198">
        <f t="shared" si="7"/>
        <v>200000.00000000003</v>
      </c>
      <c r="AE40" s="932">
        <v>1.2</v>
      </c>
      <c r="AF40" s="944"/>
      <c r="AG40" s="164"/>
      <c r="AH40" s="164"/>
      <c r="AI40" s="164"/>
      <c r="AJ40" s="164"/>
      <c r="AK40" s="164"/>
      <c r="AL40" s="164"/>
      <c r="AM40" s="164"/>
      <c r="AN40" s="164"/>
      <c r="AO40" s="164"/>
    </row>
    <row r="41" spans="1:41" s="165" customFormat="1" ht="57.6" customHeight="1">
      <c r="A41" s="915">
        <v>24</v>
      </c>
      <c r="B41" s="943" t="s">
        <v>16</v>
      </c>
      <c r="C41" s="940" t="s">
        <v>666</v>
      </c>
      <c r="D41" s="195"/>
      <c r="E41" s="884" t="s">
        <v>496</v>
      </c>
      <c r="F41" s="1157"/>
      <c r="G41" s="1158"/>
      <c r="H41" s="1158"/>
      <c r="I41" s="1158"/>
      <c r="J41" s="1158"/>
      <c r="K41" s="1158"/>
      <c r="L41" s="1158"/>
      <c r="M41" s="1158"/>
      <c r="N41" s="1158"/>
      <c r="O41" s="1158"/>
      <c r="P41" s="1159"/>
      <c r="Q41" s="941" t="s">
        <v>761</v>
      </c>
      <c r="R41" s="795"/>
      <c r="S41" s="941" t="s">
        <v>14</v>
      </c>
      <c r="T41" s="197"/>
      <c r="U41" s="198">
        <v>200000</v>
      </c>
      <c r="V41" s="198">
        <f t="shared" si="4"/>
        <v>17857.14285714286</v>
      </c>
      <c r="W41" s="199"/>
      <c r="X41" s="199"/>
      <c r="Y41" s="200"/>
      <c r="Z41" s="199"/>
      <c r="AA41" s="199"/>
      <c r="AB41" s="927">
        <f t="shared" si="5"/>
        <v>173913.0434782609</v>
      </c>
      <c r="AC41" s="921">
        <f t="shared" si="6"/>
        <v>26086.956521739132</v>
      </c>
      <c r="AD41" s="198">
        <f>+AB41+AC41</f>
        <v>200000.00000000003</v>
      </c>
      <c r="AE41" s="932">
        <v>1.2</v>
      </c>
      <c r="AF41" s="944"/>
      <c r="AG41" s="164"/>
      <c r="AH41" s="164"/>
      <c r="AI41" s="164"/>
      <c r="AJ41" s="164"/>
      <c r="AK41" s="164"/>
      <c r="AL41" s="164"/>
      <c r="AM41" s="164"/>
      <c r="AN41" s="164"/>
      <c r="AO41" s="164"/>
    </row>
    <row r="42" spans="1:41" s="165" customFormat="1" ht="48" customHeight="1">
      <c r="A42" s="915">
        <v>25</v>
      </c>
      <c r="B42" s="943" t="s">
        <v>17</v>
      </c>
      <c r="C42" s="940" t="s">
        <v>666</v>
      </c>
      <c r="D42" s="195"/>
      <c r="E42" s="884" t="s">
        <v>496</v>
      </c>
      <c r="F42" s="1157"/>
      <c r="G42" s="1158"/>
      <c r="H42" s="1158"/>
      <c r="I42" s="1158"/>
      <c r="J42" s="1158"/>
      <c r="K42" s="1158"/>
      <c r="L42" s="1158"/>
      <c r="M42" s="1158"/>
      <c r="N42" s="1158"/>
      <c r="O42" s="1158"/>
      <c r="P42" s="1159"/>
      <c r="Q42" s="941" t="s">
        <v>761</v>
      </c>
      <c r="R42" s="795"/>
      <c r="S42" s="941" t="s">
        <v>14</v>
      </c>
      <c r="T42" s="197"/>
      <c r="U42" s="198">
        <v>200000</v>
      </c>
      <c r="V42" s="198">
        <f t="shared" si="4"/>
        <v>17857.14285714286</v>
      </c>
      <c r="W42" s="199"/>
      <c r="X42" s="199"/>
      <c r="Y42" s="200"/>
      <c r="Z42" s="199"/>
      <c r="AA42" s="199"/>
      <c r="AB42" s="927">
        <f t="shared" si="5"/>
        <v>173913.0434782609</v>
      </c>
      <c r="AC42" s="921">
        <f t="shared" si="6"/>
        <v>26086.956521739132</v>
      </c>
      <c r="AD42" s="198">
        <f>+AB42+AC42</f>
        <v>200000.00000000003</v>
      </c>
      <c r="AE42" s="932">
        <v>1.2</v>
      </c>
      <c r="AF42" s="944"/>
      <c r="AG42" s="164"/>
      <c r="AH42" s="164"/>
      <c r="AI42" s="164"/>
      <c r="AJ42" s="164"/>
      <c r="AK42" s="164"/>
      <c r="AL42" s="164"/>
      <c r="AM42" s="164"/>
      <c r="AN42" s="164"/>
      <c r="AO42" s="164"/>
    </row>
    <row r="43" spans="1:41" s="165" customFormat="1" ht="45.6" customHeight="1">
      <c r="A43" s="915">
        <v>26</v>
      </c>
      <c r="B43" s="943" t="s">
        <v>26</v>
      </c>
      <c r="C43" s="940" t="s">
        <v>666</v>
      </c>
      <c r="D43" s="195"/>
      <c r="E43" s="884" t="s">
        <v>496</v>
      </c>
      <c r="F43" s="1157"/>
      <c r="G43" s="1158"/>
      <c r="H43" s="1158"/>
      <c r="I43" s="1158"/>
      <c r="J43" s="1158"/>
      <c r="K43" s="1158"/>
      <c r="L43" s="1158"/>
      <c r="M43" s="1158"/>
      <c r="N43" s="1158"/>
      <c r="O43" s="1158"/>
      <c r="P43" s="1159"/>
      <c r="Q43" s="941" t="s">
        <v>761</v>
      </c>
      <c r="R43" s="795"/>
      <c r="S43" s="941" t="s">
        <v>14</v>
      </c>
      <c r="T43" s="197"/>
      <c r="U43" s="198">
        <v>200000</v>
      </c>
      <c r="V43" s="198">
        <f t="shared" si="4"/>
        <v>17857.14285714286</v>
      </c>
      <c r="W43" s="199"/>
      <c r="X43" s="199"/>
      <c r="Y43" s="200"/>
      <c r="Z43" s="199"/>
      <c r="AA43" s="199"/>
      <c r="AB43" s="927">
        <f t="shared" si="5"/>
        <v>173913.0434782609</v>
      </c>
      <c r="AC43" s="921">
        <f t="shared" si="6"/>
        <v>26086.956521739132</v>
      </c>
      <c r="AD43" s="198">
        <f>+AB43+AC43</f>
        <v>200000.00000000003</v>
      </c>
      <c r="AE43" s="932">
        <v>3.1</v>
      </c>
      <c r="AF43" s="944"/>
      <c r="AG43" s="164"/>
      <c r="AH43" s="164"/>
      <c r="AI43" s="164"/>
      <c r="AJ43" s="164"/>
      <c r="AK43" s="164"/>
      <c r="AL43" s="164"/>
      <c r="AM43" s="164"/>
      <c r="AN43" s="164"/>
      <c r="AO43" s="164"/>
    </row>
    <row r="44" spans="1:41" s="165" customFormat="1" ht="35.45" customHeight="1">
      <c r="A44" s="915">
        <v>27</v>
      </c>
      <c r="B44" s="943" t="s">
        <v>20</v>
      </c>
      <c r="C44" s="940" t="s">
        <v>504</v>
      </c>
      <c r="D44" s="195"/>
      <c r="E44" s="884" t="s">
        <v>501</v>
      </c>
      <c r="F44" s="1157" t="s">
        <v>667</v>
      </c>
      <c r="G44" s="1158"/>
      <c r="H44" s="1158"/>
      <c r="I44" s="1158"/>
      <c r="J44" s="1158"/>
      <c r="K44" s="1158"/>
      <c r="L44" s="1158"/>
      <c r="M44" s="1158"/>
      <c r="N44" s="1158"/>
      <c r="O44" s="1158"/>
      <c r="P44" s="1158"/>
      <c r="Q44" s="1158"/>
      <c r="R44" s="1158"/>
      <c r="S44" s="1159"/>
      <c r="T44" s="197"/>
      <c r="U44" s="198">
        <v>269100</v>
      </c>
      <c r="V44" s="198">
        <f t="shared" si="4"/>
        <v>24026.785714285717</v>
      </c>
      <c r="W44" s="199"/>
      <c r="X44" s="199"/>
      <c r="Y44" s="200"/>
      <c r="Z44" s="199"/>
      <c r="AA44" s="199"/>
      <c r="AB44" s="927">
        <v>0</v>
      </c>
      <c r="AC44" s="921">
        <f>+U44</f>
        <v>269100</v>
      </c>
      <c r="AD44" s="198">
        <f aca="true" t="shared" si="8" ref="AD44:AD63">+AB44+AC44</f>
        <v>269100</v>
      </c>
      <c r="AE44" s="932">
        <v>2.3</v>
      </c>
      <c r="AF44" s="944"/>
      <c r="AG44" s="164"/>
      <c r="AH44" s="164"/>
      <c r="AI44" s="164"/>
      <c r="AJ44" s="164"/>
      <c r="AK44" s="164"/>
      <c r="AL44" s="164"/>
      <c r="AM44" s="164"/>
      <c r="AN44" s="164"/>
      <c r="AO44" s="164"/>
    </row>
    <row r="45" spans="1:41" s="165" customFormat="1" ht="45" customHeight="1">
      <c r="A45" s="915">
        <v>28</v>
      </c>
      <c r="B45" s="943" t="s">
        <v>21</v>
      </c>
      <c r="C45" s="940" t="s">
        <v>504</v>
      </c>
      <c r="D45" s="195"/>
      <c r="E45" s="884" t="s">
        <v>501</v>
      </c>
      <c r="F45" s="1157"/>
      <c r="G45" s="1158"/>
      <c r="H45" s="1158"/>
      <c r="I45" s="1158"/>
      <c r="J45" s="1158"/>
      <c r="K45" s="1158"/>
      <c r="L45" s="1158"/>
      <c r="M45" s="1158"/>
      <c r="N45" s="1158"/>
      <c r="O45" s="1158"/>
      <c r="P45" s="1158"/>
      <c r="Q45" s="1158"/>
      <c r="R45" s="1158"/>
      <c r="S45" s="1159"/>
      <c r="T45" s="197"/>
      <c r="U45" s="198">
        <v>200000</v>
      </c>
      <c r="V45" s="198">
        <f t="shared" si="4"/>
        <v>17857.14285714286</v>
      </c>
      <c r="W45" s="199"/>
      <c r="X45" s="199"/>
      <c r="Y45" s="200"/>
      <c r="Z45" s="199"/>
      <c r="AA45" s="199"/>
      <c r="AB45" s="927">
        <v>0</v>
      </c>
      <c r="AC45" s="921">
        <f aca="true" t="shared" si="9" ref="AC45:AC63">+U45</f>
        <v>200000</v>
      </c>
      <c r="AD45" s="198">
        <f t="shared" si="8"/>
        <v>200000</v>
      </c>
      <c r="AE45" s="932">
        <v>3.1</v>
      </c>
      <c r="AF45" s="944"/>
      <c r="AG45" s="164"/>
      <c r="AH45" s="164"/>
      <c r="AI45" s="164"/>
      <c r="AJ45" s="164"/>
      <c r="AK45" s="164"/>
      <c r="AL45" s="164"/>
      <c r="AM45" s="164"/>
      <c r="AN45" s="164"/>
      <c r="AO45" s="164"/>
    </row>
    <row r="46" spans="1:41" s="165" customFormat="1" ht="60.6" customHeight="1">
      <c r="A46" s="915">
        <v>29</v>
      </c>
      <c r="B46" s="943" t="s">
        <v>764</v>
      </c>
      <c r="C46" s="940" t="s">
        <v>504</v>
      </c>
      <c r="D46" s="195"/>
      <c r="E46" s="884" t="s">
        <v>501</v>
      </c>
      <c r="F46" s="1157"/>
      <c r="G46" s="1158"/>
      <c r="H46" s="1158"/>
      <c r="I46" s="1158"/>
      <c r="J46" s="1158"/>
      <c r="K46" s="1158"/>
      <c r="L46" s="1158"/>
      <c r="M46" s="1158"/>
      <c r="N46" s="1158"/>
      <c r="O46" s="1158"/>
      <c r="P46" s="1158"/>
      <c r="Q46" s="1158"/>
      <c r="R46" s="1158"/>
      <c r="S46" s="1159"/>
      <c r="T46" s="197"/>
      <c r="U46" s="198">
        <v>200000</v>
      </c>
      <c r="V46" s="198">
        <f t="shared" si="4"/>
        <v>17857.14285714286</v>
      </c>
      <c r="W46" s="199"/>
      <c r="X46" s="199"/>
      <c r="Y46" s="200"/>
      <c r="Z46" s="199"/>
      <c r="AA46" s="199"/>
      <c r="AB46" s="927">
        <v>0</v>
      </c>
      <c r="AC46" s="921">
        <f t="shared" si="9"/>
        <v>200000</v>
      </c>
      <c r="AD46" s="198">
        <f t="shared" si="8"/>
        <v>200000</v>
      </c>
      <c r="AE46" s="932">
        <v>1.3</v>
      </c>
      <c r="AF46" s="944"/>
      <c r="AG46" s="164"/>
      <c r="AH46" s="164"/>
      <c r="AI46" s="164"/>
      <c r="AJ46" s="164"/>
      <c r="AK46" s="164"/>
      <c r="AL46" s="164"/>
      <c r="AM46" s="164"/>
      <c r="AN46" s="164"/>
      <c r="AO46" s="164"/>
    </row>
    <row r="47" spans="1:41" s="165" customFormat="1" ht="58.9" customHeight="1">
      <c r="A47" s="915">
        <v>30</v>
      </c>
      <c r="B47" s="943" t="s">
        <v>762</v>
      </c>
      <c r="C47" s="940" t="s">
        <v>504</v>
      </c>
      <c r="D47" s="195"/>
      <c r="E47" s="884" t="s">
        <v>501</v>
      </c>
      <c r="F47" s="1157"/>
      <c r="G47" s="1158"/>
      <c r="H47" s="1158"/>
      <c r="I47" s="1158"/>
      <c r="J47" s="1158"/>
      <c r="K47" s="1158"/>
      <c r="L47" s="1158"/>
      <c r="M47" s="1158"/>
      <c r="N47" s="1158"/>
      <c r="O47" s="1158"/>
      <c r="P47" s="1158"/>
      <c r="Q47" s="1158"/>
      <c r="R47" s="1158"/>
      <c r="S47" s="1159"/>
      <c r="T47" s="197"/>
      <c r="U47" s="198">
        <v>200000</v>
      </c>
      <c r="V47" s="198">
        <f t="shared" si="4"/>
        <v>17857.14285714286</v>
      </c>
      <c r="W47" s="199"/>
      <c r="X47" s="199"/>
      <c r="Y47" s="200"/>
      <c r="Z47" s="199"/>
      <c r="AA47" s="199"/>
      <c r="AB47" s="927">
        <v>0</v>
      </c>
      <c r="AC47" s="921">
        <f t="shared" si="9"/>
        <v>200000</v>
      </c>
      <c r="AD47" s="198">
        <f t="shared" si="8"/>
        <v>200000</v>
      </c>
      <c r="AE47" s="932">
        <v>1.3</v>
      </c>
      <c r="AF47" s="944"/>
      <c r="AG47" s="164"/>
      <c r="AH47" s="164"/>
      <c r="AI47" s="164"/>
      <c r="AJ47" s="164"/>
      <c r="AK47" s="164"/>
      <c r="AL47" s="164"/>
      <c r="AM47" s="164"/>
      <c r="AN47" s="164"/>
      <c r="AO47" s="164"/>
    </row>
    <row r="48" spans="1:41" s="165" customFormat="1" ht="51" customHeight="1">
      <c r="A48" s="915">
        <v>31</v>
      </c>
      <c r="B48" s="943" t="s">
        <v>763</v>
      </c>
      <c r="C48" s="940" t="s">
        <v>504</v>
      </c>
      <c r="D48" s="195"/>
      <c r="E48" s="884" t="s">
        <v>501</v>
      </c>
      <c r="F48" s="1157"/>
      <c r="G48" s="1158"/>
      <c r="H48" s="1158"/>
      <c r="I48" s="1158"/>
      <c r="J48" s="1158"/>
      <c r="K48" s="1158"/>
      <c r="L48" s="1158"/>
      <c r="M48" s="1158"/>
      <c r="N48" s="1158"/>
      <c r="O48" s="1158"/>
      <c r="P48" s="1158"/>
      <c r="Q48" s="1158"/>
      <c r="R48" s="1158"/>
      <c r="S48" s="1159"/>
      <c r="T48" s="197"/>
      <c r="U48" s="198">
        <v>200000</v>
      </c>
      <c r="V48" s="198">
        <f t="shared" si="4"/>
        <v>17857.14285714286</v>
      </c>
      <c r="W48" s="199"/>
      <c r="X48" s="199"/>
      <c r="Y48" s="200"/>
      <c r="Z48" s="199"/>
      <c r="AA48" s="199"/>
      <c r="AB48" s="927">
        <v>0</v>
      </c>
      <c r="AC48" s="921">
        <f t="shared" si="9"/>
        <v>200000</v>
      </c>
      <c r="AD48" s="198">
        <f t="shared" si="8"/>
        <v>200000</v>
      </c>
      <c r="AE48" s="932">
        <v>1.3</v>
      </c>
      <c r="AF48" s="944"/>
      <c r="AG48" s="164"/>
      <c r="AH48" s="164"/>
      <c r="AI48" s="164"/>
      <c r="AJ48" s="164"/>
      <c r="AK48" s="164"/>
      <c r="AL48" s="164"/>
      <c r="AM48" s="164"/>
      <c r="AN48" s="164"/>
      <c r="AO48" s="164"/>
    </row>
    <row r="49" spans="1:41" s="165" customFormat="1" ht="52.9" customHeight="1">
      <c r="A49" s="915">
        <v>32</v>
      </c>
      <c r="B49" s="943" t="s">
        <v>25</v>
      </c>
      <c r="C49" s="940" t="s">
        <v>504</v>
      </c>
      <c r="D49" s="195"/>
      <c r="E49" s="884" t="s">
        <v>501</v>
      </c>
      <c r="F49" s="1157"/>
      <c r="G49" s="1158"/>
      <c r="H49" s="1158"/>
      <c r="I49" s="1158"/>
      <c r="J49" s="1158"/>
      <c r="K49" s="1158"/>
      <c r="L49" s="1158"/>
      <c r="M49" s="1158"/>
      <c r="N49" s="1158"/>
      <c r="O49" s="1158"/>
      <c r="P49" s="1158"/>
      <c r="Q49" s="1158"/>
      <c r="R49" s="1158"/>
      <c r="S49" s="1159"/>
      <c r="T49" s="197"/>
      <c r="U49" s="198">
        <v>200000</v>
      </c>
      <c r="V49" s="198">
        <f t="shared" si="4"/>
        <v>17857.14285714286</v>
      </c>
      <c r="W49" s="199"/>
      <c r="X49" s="199"/>
      <c r="Y49" s="200"/>
      <c r="Z49" s="199"/>
      <c r="AA49" s="199"/>
      <c r="AB49" s="927">
        <v>0</v>
      </c>
      <c r="AC49" s="921">
        <f>+U49</f>
        <v>200000</v>
      </c>
      <c r="AD49" s="198">
        <f>+AB49+AC49</f>
        <v>200000</v>
      </c>
      <c r="AE49" s="932">
        <v>3.1</v>
      </c>
      <c r="AF49" s="944"/>
      <c r="AG49" s="164"/>
      <c r="AH49" s="164"/>
      <c r="AI49" s="164"/>
      <c r="AJ49" s="164"/>
      <c r="AK49" s="164"/>
      <c r="AL49" s="164"/>
      <c r="AM49" s="164"/>
      <c r="AN49" s="164"/>
      <c r="AO49" s="164"/>
    </row>
    <row r="50" spans="1:41" s="165" customFormat="1" ht="39" customHeight="1">
      <c r="A50" s="915">
        <v>33</v>
      </c>
      <c r="B50" s="943" t="s">
        <v>765</v>
      </c>
      <c r="C50" s="940" t="s">
        <v>504</v>
      </c>
      <c r="D50" s="195"/>
      <c r="E50" s="884" t="s">
        <v>501</v>
      </c>
      <c r="F50" s="1157"/>
      <c r="G50" s="1158"/>
      <c r="H50" s="1158"/>
      <c r="I50" s="1158"/>
      <c r="J50" s="1158"/>
      <c r="K50" s="1158"/>
      <c r="L50" s="1158"/>
      <c r="M50" s="1158"/>
      <c r="N50" s="1158"/>
      <c r="O50" s="1158"/>
      <c r="P50" s="1158"/>
      <c r="Q50" s="1158"/>
      <c r="R50" s="1158"/>
      <c r="S50" s="1159"/>
      <c r="T50" s="197"/>
      <c r="U50" s="198">
        <v>200000</v>
      </c>
      <c r="V50" s="198">
        <f t="shared" si="4"/>
        <v>17857.14285714286</v>
      </c>
      <c r="W50" s="199"/>
      <c r="X50" s="199"/>
      <c r="Y50" s="200"/>
      <c r="Z50" s="199"/>
      <c r="AA50" s="199"/>
      <c r="AB50" s="927">
        <v>0</v>
      </c>
      <c r="AC50" s="921">
        <f t="shared" si="9"/>
        <v>200000</v>
      </c>
      <c r="AD50" s="198">
        <f t="shared" si="8"/>
        <v>200000</v>
      </c>
      <c r="AE50" s="932">
        <v>1.3</v>
      </c>
      <c r="AF50" s="944"/>
      <c r="AG50" s="164"/>
      <c r="AH50" s="164"/>
      <c r="AI50" s="164"/>
      <c r="AJ50" s="164"/>
      <c r="AK50" s="164"/>
      <c r="AL50" s="164"/>
      <c r="AM50" s="164"/>
      <c r="AN50" s="164"/>
      <c r="AO50" s="164"/>
    </row>
    <row r="51" spans="1:41" s="165" customFormat="1" ht="36.6" customHeight="1">
      <c r="A51" s="915">
        <v>34</v>
      </c>
      <c r="B51" s="943" t="s">
        <v>0</v>
      </c>
      <c r="C51" s="940" t="s">
        <v>504</v>
      </c>
      <c r="D51" s="195"/>
      <c r="E51" s="884" t="s">
        <v>501</v>
      </c>
      <c r="F51" s="1157"/>
      <c r="G51" s="1158"/>
      <c r="H51" s="1158"/>
      <c r="I51" s="1158"/>
      <c r="J51" s="1158"/>
      <c r="K51" s="1158"/>
      <c r="L51" s="1158"/>
      <c r="M51" s="1158"/>
      <c r="N51" s="1158"/>
      <c r="O51" s="1158"/>
      <c r="P51" s="1158"/>
      <c r="Q51" s="1158"/>
      <c r="R51" s="1158"/>
      <c r="S51" s="1159"/>
      <c r="T51" s="197"/>
      <c r="U51" s="198">
        <v>200000</v>
      </c>
      <c r="V51" s="198">
        <f t="shared" si="4"/>
        <v>17857.14285714286</v>
      </c>
      <c r="W51" s="199"/>
      <c r="X51" s="199"/>
      <c r="Y51" s="200"/>
      <c r="Z51" s="199"/>
      <c r="AA51" s="199"/>
      <c r="AB51" s="927">
        <v>0</v>
      </c>
      <c r="AC51" s="921">
        <f t="shared" si="9"/>
        <v>200000</v>
      </c>
      <c r="AD51" s="198">
        <f t="shared" si="8"/>
        <v>200000</v>
      </c>
      <c r="AE51" s="932">
        <v>1.3</v>
      </c>
      <c r="AF51" s="944"/>
      <c r="AG51" s="164"/>
      <c r="AH51" s="164"/>
      <c r="AI51" s="164"/>
      <c r="AJ51" s="164"/>
      <c r="AK51" s="164"/>
      <c r="AL51" s="164"/>
      <c r="AM51" s="164"/>
      <c r="AN51" s="164"/>
      <c r="AO51" s="164"/>
    </row>
    <row r="52" spans="1:41" s="165" customFormat="1" ht="39" customHeight="1">
      <c r="A52" s="915">
        <v>35</v>
      </c>
      <c r="B52" s="943" t="s">
        <v>1</v>
      </c>
      <c r="C52" s="940" t="s">
        <v>504</v>
      </c>
      <c r="D52" s="195"/>
      <c r="E52" s="884" t="s">
        <v>501</v>
      </c>
      <c r="F52" s="1157"/>
      <c r="G52" s="1158"/>
      <c r="H52" s="1158"/>
      <c r="I52" s="1158"/>
      <c r="J52" s="1158"/>
      <c r="K52" s="1158"/>
      <c r="L52" s="1158"/>
      <c r="M52" s="1158"/>
      <c r="N52" s="1158"/>
      <c r="O52" s="1158"/>
      <c r="P52" s="1158"/>
      <c r="Q52" s="1158"/>
      <c r="R52" s="1158"/>
      <c r="S52" s="1159"/>
      <c r="T52" s="197"/>
      <c r="U52" s="198">
        <v>100000</v>
      </c>
      <c r="V52" s="198">
        <f t="shared" si="4"/>
        <v>8928.57142857143</v>
      </c>
      <c r="W52" s="199"/>
      <c r="X52" s="199"/>
      <c r="Y52" s="200"/>
      <c r="Z52" s="199"/>
      <c r="AA52" s="199"/>
      <c r="AB52" s="927">
        <v>0</v>
      </c>
      <c r="AC52" s="921">
        <f t="shared" si="9"/>
        <v>100000</v>
      </c>
      <c r="AD52" s="198">
        <f t="shared" si="8"/>
        <v>100000</v>
      </c>
      <c r="AE52" s="932">
        <v>1.3</v>
      </c>
      <c r="AF52" s="944"/>
      <c r="AG52" s="164"/>
      <c r="AH52" s="164"/>
      <c r="AI52" s="164"/>
      <c r="AJ52" s="164"/>
      <c r="AK52" s="164"/>
      <c r="AL52" s="164"/>
      <c r="AM52" s="164"/>
      <c r="AN52" s="164"/>
      <c r="AO52" s="164"/>
    </row>
    <row r="53" spans="1:41" s="165" customFormat="1" ht="32.25" customHeight="1">
      <c r="A53" s="915">
        <v>36</v>
      </c>
      <c r="B53" s="943" t="s">
        <v>9</v>
      </c>
      <c r="C53" s="940" t="s">
        <v>504</v>
      </c>
      <c r="D53" s="195"/>
      <c r="E53" s="884" t="s">
        <v>501</v>
      </c>
      <c r="F53" s="1157"/>
      <c r="G53" s="1158"/>
      <c r="H53" s="1158"/>
      <c r="I53" s="1158"/>
      <c r="J53" s="1158"/>
      <c r="K53" s="1158"/>
      <c r="L53" s="1158"/>
      <c r="M53" s="1158"/>
      <c r="N53" s="1158"/>
      <c r="O53" s="1158"/>
      <c r="P53" s="1158"/>
      <c r="Q53" s="1158"/>
      <c r="R53" s="1158"/>
      <c r="S53" s="1159"/>
      <c r="T53" s="197"/>
      <c r="U53" s="198">
        <v>200000</v>
      </c>
      <c r="V53" s="198">
        <f t="shared" si="4"/>
        <v>17857.14285714286</v>
      </c>
      <c r="W53" s="199"/>
      <c r="X53" s="199"/>
      <c r="Y53" s="200"/>
      <c r="Z53" s="199"/>
      <c r="AA53" s="199"/>
      <c r="AB53" s="927">
        <v>0</v>
      </c>
      <c r="AC53" s="921">
        <f t="shared" si="9"/>
        <v>200000</v>
      </c>
      <c r="AD53" s="198">
        <f t="shared" si="8"/>
        <v>200000</v>
      </c>
      <c r="AE53" s="932">
        <v>1.3</v>
      </c>
      <c r="AF53" s="944"/>
      <c r="AG53" s="164"/>
      <c r="AH53" s="164"/>
      <c r="AI53" s="164"/>
      <c r="AJ53" s="164"/>
      <c r="AK53" s="164"/>
      <c r="AL53" s="164"/>
      <c r="AM53" s="164"/>
      <c r="AN53" s="164"/>
      <c r="AO53" s="164"/>
    </row>
    <row r="54" spans="1:41" s="165" customFormat="1" ht="43.9" customHeight="1">
      <c r="A54" s="915">
        <v>37</v>
      </c>
      <c r="B54" s="943" t="s">
        <v>8</v>
      </c>
      <c r="C54" s="940" t="s">
        <v>504</v>
      </c>
      <c r="D54" s="195"/>
      <c r="E54" s="884" t="s">
        <v>501</v>
      </c>
      <c r="F54" s="1157"/>
      <c r="G54" s="1158"/>
      <c r="H54" s="1158"/>
      <c r="I54" s="1158"/>
      <c r="J54" s="1158"/>
      <c r="K54" s="1158"/>
      <c r="L54" s="1158"/>
      <c r="M54" s="1158"/>
      <c r="N54" s="1158"/>
      <c r="O54" s="1158"/>
      <c r="P54" s="1158"/>
      <c r="Q54" s="1158"/>
      <c r="R54" s="1158"/>
      <c r="S54" s="1159"/>
      <c r="T54" s="197"/>
      <c r="U54" s="198">
        <v>200000</v>
      </c>
      <c r="V54" s="198">
        <f t="shared" si="4"/>
        <v>17857.14285714286</v>
      </c>
      <c r="W54" s="199"/>
      <c r="X54" s="199"/>
      <c r="Y54" s="200"/>
      <c r="Z54" s="199"/>
      <c r="AA54" s="199"/>
      <c r="AB54" s="927">
        <v>0</v>
      </c>
      <c r="AC54" s="921">
        <f t="shared" si="9"/>
        <v>200000</v>
      </c>
      <c r="AD54" s="198">
        <f t="shared" si="8"/>
        <v>200000</v>
      </c>
      <c r="AE54" s="932">
        <v>2.2</v>
      </c>
      <c r="AF54" s="944"/>
      <c r="AG54" s="164"/>
      <c r="AH54" s="164"/>
      <c r="AI54" s="164"/>
      <c r="AJ54" s="164"/>
      <c r="AK54" s="164"/>
      <c r="AL54" s="164"/>
      <c r="AM54" s="164"/>
      <c r="AN54" s="164"/>
      <c r="AO54" s="164"/>
    </row>
    <row r="55" spans="1:41" s="165" customFormat="1" ht="48" customHeight="1">
      <c r="A55" s="915">
        <v>38</v>
      </c>
      <c r="B55" s="943" t="s">
        <v>2</v>
      </c>
      <c r="C55" s="940" t="s">
        <v>504</v>
      </c>
      <c r="D55" s="195"/>
      <c r="E55" s="884" t="s">
        <v>501</v>
      </c>
      <c r="F55" s="1157"/>
      <c r="G55" s="1158"/>
      <c r="H55" s="1158"/>
      <c r="I55" s="1158"/>
      <c r="J55" s="1158"/>
      <c r="K55" s="1158"/>
      <c r="L55" s="1158"/>
      <c r="M55" s="1158"/>
      <c r="N55" s="1158"/>
      <c r="O55" s="1158"/>
      <c r="P55" s="1158"/>
      <c r="Q55" s="1158"/>
      <c r="R55" s="1158"/>
      <c r="S55" s="1159"/>
      <c r="T55" s="197"/>
      <c r="U55" s="198">
        <v>200000</v>
      </c>
      <c r="V55" s="198">
        <f t="shared" si="4"/>
        <v>17857.14285714286</v>
      </c>
      <c r="W55" s="199"/>
      <c r="X55" s="199"/>
      <c r="Y55" s="200"/>
      <c r="Z55" s="199"/>
      <c r="AA55" s="199"/>
      <c r="AB55" s="927">
        <v>0</v>
      </c>
      <c r="AC55" s="921">
        <f t="shared" si="9"/>
        <v>200000</v>
      </c>
      <c r="AD55" s="198">
        <f t="shared" si="8"/>
        <v>200000</v>
      </c>
      <c r="AE55" s="932">
        <v>1.3</v>
      </c>
      <c r="AF55" s="944"/>
      <c r="AG55" s="164"/>
      <c r="AH55" s="164"/>
      <c r="AI55" s="164"/>
      <c r="AJ55" s="164"/>
      <c r="AK55" s="164"/>
      <c r="AL55" s="164"/>
      <c r="AM55" s="164"/>
      <c r="AN55" s="164"/>
      <c r="AO55" s="164"/>
    </row>
    <row r="56" spans="1:41" s="165" customFormat="1" ht="57" customHeight="1">
      <c r="A56" s="915">
        <v>39</v>
      </c>
      <c r="B56" s="943" t="s">
        <v>177</v>
      </c>
      <c r="C56" s="940" t="s">
        <v>504</v>
      </c>
      <c r="D56" s="195"/>
      <c r="E56" s="884" t="s">
        <v>501</v>
      </c>
      <c r="F56" s="1157"/>
      <c r="G56" s="1158"/>
      <c r="H56" s="1158"/>
      <c r="I56" s="1158"/>
      <c r="J56" s="1158"/>
      <c r="K56" s="1158"/>
      <c r="L56" s="1158"/>
      <c r="M56" s="1158"/>
      <c r="N56" s="1158"/>
      <c r="O56" s="1158"/>
      <c r="P56" s="1158"/>
      <c r="Q56" s="1158"/>
      <c r="R56" s="1158"/>
      <c r="S56" s="1159"/>
      <c r="T56" s="197"/>
      <c r="U56" s="198">
        <v>200000</v>
      </c>
      <c r="V56" s="198">
        <f t="shared" si="4"/>
        <v>17857.14285714286</v>
      </c>
      <c r="W56" s="199"/>
      <c r="X56" s="199"/>
      <c r="Y56" s="200"/>
      <c r="Z56" s="199"/>
      <c r="AA56" s="199"/>
      <c r="AB56" s="927">
        <v>0</v>
      </c>
      <c r="AC56" s="921">
        <f t="shared" si="9"/>
        <v>200000</v>
      </c>
      <c r="AD56" s="198">
        <f t="shared" si="8"/>
        <v>200000</v>
      </c>
      <c r="AE56" s="932">
        <v>1.3</v>
      </c>
      <c r="AF56" s="944"/>
      <c r="AG56" s="164"/>
      <c r="AH56" s="164"/>
      <c r="AI56" s="164"/>
      <c r="AJ56" s="164"/>
      <c r="AK56" s="164"/>
      <c r="AL56" s="164"/>
      <c r="AM56" s="164"/>
      <c r="AN56" s="164"/>
      <c r="AO56" s="164"/>
    </row>
    <row r="57" spans="1:41" s="165" customFormat="1" ht="43.5" customHeight="1">
      <c r="A57" s="915">
        <v>40</v>
      </c>
      <c r="B57" s="943" t="s">
        <v>3</v>
      </c>
      <c r="C57" s="940" t="s">
        <v>504</v>
      </c>
      <c r="D57" s="195"/>
      <c r="E57" s="884" t="s">
        <v>501</v>
      </c>
      <c r="F57" s="1157"/>
      <c r="G57" s="1158"/>
      <c r="H57" s="1158"/>
      <c r="I57" s="1158"/>
      <c r="J57" s="1158"/>
      <c r="K57" s="1158"/>
      <c r="L57" s="1158"/>
      <c r="M57" s="1158"/>
      <c r="N57" s="1158"/>
      <c r="O57" s="1158"/>
      <c r="P57" s="1158"/>
      <c r="Q57" s="1158"/>
      <c r="R57" s="1158"/>
      <c r="S57" s="1159"/>
      <c r="T57" s="197"/>
      <c r="U57" s="198">
        <v>200000</v>
      </c>
      <c r="V57" s="198">
        <f t="shared" si="4"/>
        <v>17857.14285714286</v>
      </c>
      <c r="W57" s="199"/>
      <c r="X57" s="199"/>
      <c r="Y57" s="200"/>
      <c r="Z57" s="199"/>
      <c r="AA57" s="199"/>
      <c r="AB57" s="927">
        <v>0</v>
      </c>
      <c r="AC57" s="921">
        <f>+U57</f>
        <v>200000</v>
      </c>
      <c r="AD57" s="198">
        <f>+AB57+AC57</f>
        <v>200000</v>
      </c>
      <c r="AE57" s="932">
        <v>1.3</v>
      </c>
      <c r="AF57" s="944"/>
      <c r="AG57" s="164"/>
      <c r="AH57" s="164"/>
      <c r="AI57" s="164"/>
      <c r="AJ57" s="164"/>
      <c r="AK57" s="164"/>
      <c r="AL57" s="164"/>
      <c r="AM57" s="164"/>
      <c r="AN57" s="164"/>
      <c r="AO57" s="164"/>
    </row>
    <row r="58" spans="1:41" s="165" customFormat="1" ht="42" customHeight="1">
      <c r="A58" s="915">
        <v>41</v>
      </c>
      <c r="B58" s="943" t="s">
        <v>4</v>
      </c>
      <c r="C58" s="940" t="s">
        <v>504</v>
      </c>
      <c r="D58" s="195"/>
      <c r="E58" s="884" t="s">
        <v>501</v>
      </c>
      <c r="F58" s="1157"/>
      <c r="G58" s="1158"/>
      <c r="H58" s="1158"/>
      <c r="I58" s="1158"/>
      <c r="J58" s="1158"/>
      <c r="K58" s="1158"/>
      <c r="L58" s="1158"/>
      <c r="M58" s="1158"/>
      <c r="N58" s="1158"/>
      <c r="O58" s="1158"/>
      <c r="P58" s="1158"/>
      <c r="Q58" s="1158"/>
      <c r="R58" s="1158"/>
      <c r="S58" s="1159"/>
      <c r="T58" s="197"/>
      <c r="U58" s="198">
        <v>200000</v>
      </c>
      <c r="V58" s="198">
        <f t="shared" si="4"/>
        <v>17857.14285714286</v>
      </c>
      <c r="W58" s="199"/>
      <c r="X58" s="199"/>
      <c r="Y58" s="200"/>
      <c r="Z58" s="199"/>
      <c r="AA58" s="199"/>
      <c r="AB58" s="927">
        <v>0</v>
      </c>
      <c r="AC58" s="921">
        <f>+U58</f>
        <v>200000</v>
      </c>
      <c r="AD58" s="198">
        <f>+AB58+AC58</f>
        <v>200000</v>
      </c>
      <c r="AE58" s="932">
        <v>1.3</v>
      </c>
      <c r="AF58" s="944"/>
      <c r="AG58" s="164"/>
      <c r="AH58" s="164"/>
      <c r="AI58" s="164"/>
      <c r="AJ58" s="164"/>
      <c r="AK58" s="164"/>
      <c r="AL58" s="164"/>
      <c r="AM58" s="164"/>
      <c r="AN58" s="164"/>
      <c r="AO58" s="164"/>
    </row>
    <row r="59" spans="1:41" s="165" customFormat="1" ht="45" customHeight="1">
      <c r="A59" s="915">
        <v>42</v>
      </c>
      <c r="B59" s="943" t="s">
        <v>5</v>
      </c>
      <c r="C59" s="940" t="s">
        <v>504</v>
      </c>
      <c r="D59" s="195"/>
      <c r="E59" s="884" t="s">
        <v>501</v>
      </c>
      <c r="F59" s="1157"/>
      <c r="G59" s="1158"/>
      <c r="H59" s="1158"/>
      <c r="I59" s="1158"/>
      <c r="J59" s="1158"/>
      <c r="K59" s="1158"/>
      <c r="L59" s="1158"/>
      <c r="M59" s="1158"/>
      <c r="N59" s="1158"/>
      <c r="O59" s="1158"/>
      <c r="P59" s="1158"/>
      <c r="Q59" s="1158"/>
      <c r="R59" s="1158"/>
      <c r="S59" s="1159"/>
      <c r="T59" s="197"/>
      <c r="U59" s="198">
        <v>200000</v>
      </c>
      <c r="V59" s="198">
        <f t="shared" si="4"/>
        <v>17857.14285714286</v>
      </c>
      <c r="W59" s="199"/>
      <c r="X59" s="199"/>
      <c r="Y59" s="200"/>
      <c r="Z59" s="199"/>
      <c r="AA59" s="199"/>
      <c r="AB59" s="927">
        <v>0</v>
      </c>
      <c r="AC59" s="921">
        <f>+U59</f>
        <v>200000</v>
      </c>
      <c r="AD59" s="198">
        <f>+AB59+AC59</f>
        <v>200000</v>
      </c>
      <c r="AE59" s="932">
        <v>1.3</v>
      </c>
      <c r="AF59" s="944"/>
      <c r="AG59" s="164"/>
      <c r="AH59" s="164"/>
      <c r="AI59" s="164"/>
      <c r="AJ59" s="164"/>
      <c r="AK59" s="164"/>
      <c r="AL59" s="164"/>
      <c r="AM59" s="164"/>
      <c r="AN59" s="164"/>
      <c r="AO59" s="164"/>
    </row>
    <row r="60" spans="1:41" s="165" customFormat="1" ht="75" customHeight="1">
      <c r="A60" s="915">
        <v>43</v>
      </c>
      <c r="B60" s="943" t="s">
        <v>11</v>
      </c>
      <c r="C60" s="940" t="s">
        <v>504</v>
      </c>
      <c r="D60" s="195"/>
      <c r="E60" s="884" t="s">
        <v>501</v>
      </c>
      <c r="F60" s="1157"/>
      <c r="G60" s="1158"/>
      <c r="H60" s="1158"/>
      <c r="I60" s="1158"/>
      <c r="J60" s="1158"/>
      <c r="K60" s="1158"/>
      <c r="L60" s="1158"/>
      <c r="M60" s="1158"/>
      <c r="N60" s="1158"/>
      <c r="O60" s="1158"/>
      <c r="P60" s="1158"/>
      <c r="Q60" s="1158"/>
      <c r="R60" s="1158"/>
      <c r="S60" s="1159"/>
      <c r="T60" s="197"/>
      <c r="U60" s="198">
        <v>200000</v>
      </c>
      <c r="V60" s="198">
        <f t="shared" si="4"/>
        <v>17857.14285714286</v>
      </c>
      <c r="W60" s="199"/>
      <c r="X60" s="199"/>
      <c r="Y60" s="200"/>
      <c r="Z60" s="199"/>
      <c r="AA60" s="199"/>
      <c r="AB60" s="927">
        <v>0</v>
      </c>
      <c r="AC60" s="921">
        <f>+U60</f>
        <v>200000</v>
      </c>
      <c r="AD60" s="198">
        <f>+AB60+AC60</f>
        <v>200000</v>
      </c>
      <c r="AE60" s="932">
        <v>1.3</v>
      </c>
      <c r="AF60" s="944"/>
      <c r="AG60" s="164"/>
      <c r="AH60" s="164"/>
      <c r="AI60" s="164"/>
      <c r="AJ60" s="164"/>
      <c r="AK60" s="164"/>
      <c r="AL60" s="164"/>
      <c r="AM60" s="164"/>
      <c r="AN60" s="164"/>
      <c r="AO60" s="164"/>
    </row>
    <row r="61" spans="1:41" s="165" customFormat="1" ht="72" customHeight="1">
      <c r="A61" s="915">
        <v>44</v>
      </c>
      <c r="B61" s="943" t="s">
        <v>12</v>
      </c>
      <c r="C61" s="940" t="s">
        <v>504</v>
      </c>
      <c r="D61" s="195"/>
      <c r="E61" s="884" t="s">
        <v>501</v>
      </c>
      <c r="F61" s="1157"/>
      <c r="G61" s="1158"/>
      <c r="H61" s="1158"/>
      <c r="I61" s="1158"/>
      <c r="J61" s="1158"/>
      <c r="K61" s="1158"/>
      <c r="L61" s="1158"/>
      <c r="M61" s="1158"/>
      <c r="N61" s="1158"/>
      <c r="O61" s="1158"/>
      <c r="P61" s="1158"/>
      <c r="Q61" s="1158"/>
      <c r="R61" s="1158"/>
      <c r="S61" s="1159"/>
      <c r="T61" s="197"/>
      <c r="U61" s="198">
        <v>200000</v>
      </c>
      <c r="V61" s="198">
        <f t="shared" si="4"/>
        <v>17857.14285714286</v>
      </c>
      <c r="W61" s="199"/>
      <c r="X61" s="199"/>
      <c r="Y61" s="200"/>
      <c r="Z61" s="199"/>
      <c r="AA61" s="199"/>
      <c r="AB61" s="927">
        <v>0</v>
      </c>
      <c r="AC61" s="921">
        <f>+U61</f>
        <v>200000</v>
      </c>
      <c r="AD61" s="198">
        <f>+AB61+AC61</f>
        <v>200000</v>
      </c>
      <c r="AE61" s="932">
        <v>1.3</v>
      </c>
      <c r="AF61" s="944"/>
      <c r="AG61" s="164"/>
      <c r="AH61" s="164"/>
      <c r="AI61" s="164"/>
      <c r="AJ61" s="164"/>
      <c r="AK61" s="164"/>
      <c r="AL61" s="164"/>
      <c r="AM61" s="164"/>
      <c r="AN61" s="164"/>
      <c r="AO61" s="164"/>
    </row>
    <row r="62" spans="1:41" s="165" customFormat="1" ht="46.9" customHeight="1">
      <c r="A62" s="915">
        <v>45</v>
      </c>
      <c r="B62" s="943" t="s">
        <v>6</v>
      </c>
      <c r="C62" s="940" t="s">
        <v>504</v>
      </c>
      <c r="D62" s="195"/>
      <c r="E62" s="884" t="s">
        <v>501</v>
      </c>
      <c r="F62" s="1157"/>
      <c r="G62" s="1158"/>
      <c r="H62" s="1158"/>
      <c r="I62" s="1158"/>
      <c r="J62" s="1158"/>
      <c r="K62" s="1158"/>
      <c r="L62" s="1158"/>
      <c r="M62" s="1158"/>
      <c r="N62" s="1158"/>
      <c r="O62" s="1158"/>
      <c r="P62" s="1158"/>
      <c r="Q62" s="1158"/>
      <c r="R62" s="1158"/>
      <c r="S62" s="1159"/>
      <c r="T62" s="197"/>
      <c r="U62" s="198">
        <v>267358</v>
      </c>
      <c r="V62" s="198">
        <f t="shared" si="4"/>
        <v>23871.25</v>
      </c>
      <c r="W62" s="945"/>
      <c r="X62" s="199"/>
      <c r="Y62" s="200"/>
      <c r="Z62" s="199"/>
      <c r="AA62" s="199"/>
      <c r="AB62" s="927">
        <v>0</v>
      </c>
      <c r="AC62" s="921">
        <f t="shared" si="9"/>
        <v>267358</v>
      </c>
      <c r="AD62" s="198">
        <f t="shared" si="8"/>
        <v>267358</v>
      </c>
      <c r="AE62" s="932">
        <v>2.3</v>
      </c>
      <c r="AF62" s="944"/>
      <c r="AG62" s="164"/>
      <c r="AH62" s="164"/>
      <c r="AI62" s="164"/>
      <c r="AJ62" s="164"/>
      <c r="AK62" s="164"/>
      <c r="AL62" s="164"/>
      <c r="AM62" s="164"/>
      <c r="AN62" s="164"/>
      <c r="AO62" s="164"/>
    </row>
    <row r="63" spans="1:41" s="165" customFormat="1" ht="46.9" customHeight="1">
      <c r="A63" s="915">
        <v>46</v>
      </c>
      <c r="B63" s="943" t="s">
        <v>7</v>
      </c>
      <c r="C63" s="940" t="s">
        <v>504</v>
      </c>
      <c r="D63" s="195"/>
      <c r="E63" s="884" t="s">
        <v>501</v>
      </c>
      <c r="F63" s="1218"/>
      <c r="G63" s="1219"/>
      <c r="H63" s="1219"/>
      <c r="I63" s="1219"/>
      <c r="J63" s="1219"/>
      <c r="K63" s="1219"/>
      <c r="L63" s="1219"/>
      <c r="M63" s="1219"/>
      <c r="N63" s="1219"/>
      <c r="O63" s="1219"/>
      <c r="P63" s="1219"/>
      <c r="Q63" s="1219"/>
      <c r="R63" s="1219"/>
      <c r="S63" s="1220"/>
      <c r="T63" s="197"/>
      <c r="U63" s="198">
        <v>264500</v>
      </c>
      <c r="V63" s="198">
        <f t="shared" si="4"/>
        <v>23616.07142857143</v>
      </c>
      <c r="W63" s="945"/>
      <c r="X63" s="199"/>
      <c r="Y63" s="200"/>
      <c r="Z63" s="199"/>
      <c r="AA63" s="199"/>
      <c r="AB63" s="927">
        <v>0</v>
      </c>
      <c r="AC63" s="921">
        <f t="shared" si="9"/>
        <v>264500</v>
      </c>
      <c r="AD63" s="198">
        <f t="shared" si="8"/>
        <v>264500</v>
      </c>
      <c r="AE63" s="932">
        <v>2.3</v>
      </c>
      <c r="AF63" s="944"/>
      <c r="AG63" s="164"/>
      <c r="AH63" s="164"/>
      <c r="AI63" s="164"/>
      <c r="AJ63" s="164"/>
      <c r="AK63" s="164"/>
      <c r="AL63" s="164"/>
      <c r="AM63" s="164"/>
      <c r="AN63" s="164"/>
      <c r="AO63" s="164"/>
    </row>
    <row r="64" spans="1:34" s="810" customFormat="1" ht="28.5" customHeight="1">
      <c r="A64" s="806"/>
      <c r="B64" s="946" t="s">
        <v>669</v>
      </c>
      <c r="C64" s="807"/>
      <c r="D64" s="808"/>
      <c r="E64" s="808"/>
      <c r="F64" s="808"/>
      <c r="G64" s="808"/>
      <c r="H64" s="808"/>
      <c r="I64" s="808"/>
      <c r="J64" s="808"/>
      <c r="K64" s="808"/>
      <c r="L64" s="808"/>
      <c r="M64" s="808"/>
      <c r="N64" s="808"/>
      <c r="O64" s="808"/>
      <c r="P64" s="808"/>
      <c r="Q64" s="808"/>
      <c r="R64" s="808"/>
      <c r="S64" s="808"/>
      <c r="T64" s="808"/>
      <c r="U64" s="833">
        <f>SUM(U31:U63)</f>
        <v>6709030</v>
      </c>
      <c r="V64" s="833">
        <f>SUM(V31:V63)</f>
        <v>599020.5357142856</v>
      </c>
      <c r="W64" s="947"/>
      <c r="X64" s="834" t="s">
        <v>664</v>
      </c>
      <c r="Y64" s="835" t="s">
        <v>664</v>
      </c>
      <c r="Z64" s="834" t="s">
        <v>664</v>
      </c>
      <c r="AA64" s="834" t="s">
        <v>664</v>
      </c>
      <c r="AB64" s="833">
        <f>SUM(AB31:AB63)</f>
        <v>2267888.6956521748</v>
      </c>
      <c r="AC64" s="833">
        <f>SUM(AC31:AC63)</f>
        <v>4441141.304347826</v>
      </c>
      <c r="AD64" s="833">
        <f>SUM(AD31:AD63)</f>
        <v>6709030</v>
      </c>
      <c r="AE64" s="809"/>
      <c r="AF64" s="833"/>
      <c r="AH64" s="164"/>
    </row>
    <row r="65" spans="2:42" s="165" customFormat="1" ht="30.75" customHeight="1">
      <c r="B65" s="935"/>
      <c r="C65" s="811"/>
      <c r="D65" s="168"/>
      <c r="E65" s="168"/>
      <c r="F65" s="168"/>
      <c r="G65" s="168"/>
      <c r="H65" s="168"/>
      <c r="I65" s="168"/>
      <c r="J65" s="168"/>
      <c r="K65" s="168"/>
      <c r="L65" s="168"/>
      <c r="M65" s="168"/>
      <c r="N65" s="168"/>
      <c r="O65" s="168"/>
      <c r="P65" s="168"/>
      <c r="Q65" s="168"/>
      <c r="R65" s="168"/>
      <c r="S65" s="168"/>
      <c r="T65" s="168"/>
      <c r="U65" s="936"/>
      <c r="V65" s="936"/>
      <c r="W65" s="937"/>
      <c r="X65" s="937"/>
      <c r="Y65" s="938"/>
      <c r="Z65" s="937"/>
      <c r="AA65" s="937"/>
      <c r="AB65" s="936"/>
      <c r="AC65" s="936"/>
      <c r="AD65" s="936"/>
      <c r="AE65" s="169"/>
      <c r="AF65" s="170"/>
      <c r="AG65" s="164"/>
      <c r="AH65" s="164"/>
      <c r="AI65" s="164"/>
      <c r="AJ65" s="164"/>
      <c r="AK65" s="164"/>
      <c r="AL65" s="164"/>
      <c r="AM65" s="164"/>
      <c r="AN65" s="164"/>
      <c r="AO65" s="164"/>
      <c r="AP65" s="164"/>
    </row>
    <row r="66" spans="1:42" s="171" customFormat="1" ht="30" customHeight="1">
      <c r="A66" s="812"/>
      <c r="B66" s="827" t="s">
        <v>670</v>
      </c>
      <c r="C66" s="172"/>
      <c r="D66" s="173"/>
      <c r="E66" s="173"/>
      <c r="F66" s="174"/>
      <c r="G66" s="174"/>
      <c r="H66" s="174"/>
      <c r="I66" s="174"/>
      <c r="J66" s="174"/>
      <c r="K66" s="174"/>
      <c r="L66" s="174"/>
      <c r="M66" s="174"/>
      <c r="N66" s="174"/>
      <c r="O66" s="174"/>
      <c r="P66" s="174"/>
      <c r="Q66" s="174"/>
      <c r="R66" s="174"/>
      <c r="S66" s="175"/>
      <c r="T66" s="175"/>
      <c r="U66" s="176"/>
      <c r="V66" s="176"/>
      <c r="W66" s="177"/>
      <c r="X66" s="176"/>
      <c r="Y66" s="176"/>
      <c r="Z66" s="178"/>
      <c r="AA66" s="178"/>
      <c r="AB66" s="179"/>
      <c r="AC66" s="179"/>
      <c r="AD66" s="179"/>
      <c r="AE66" s="180"/>
      <c r="AF66" s="181"/>
      <c r="AG66" s="182"/>
      <c r="AH66" s="948"/>
      <c r="AI66" s="815"/>
      <c r="AJ66" s="182"/>
      <c r="AK66" s="182"/>
      <c r="AL66" s="182"/>
      <c r="AM66" s="182"/>
      <c r="AN66" s="182"/>
      <c r="AO66" s="182"/>
      <c r="AP66" s="182"/>
    </row>
    <row r="67" spans="1:42" s="171" customFormat="1" ht="20.25" customHeight="1">
      <c r="A67" s="814"/>
      <c r="B67" s="183">
        <v>2008</v>
      </c>
      <c r="C67" s="184"/>
      <c r="D67" s="185"/>
      <c r="E67" s="185"/>
      <c r="F67" s="186"/>
      <c r="G67" s="186"/>
      <c r="H67" s="186"/>
      <c r="I67" s="186"/>
      <c r="J67" s="186"/>
      <c r="K67" s="186"/>
      <c r="L67" s="186"/>
      <c r="M67" s="186"/>
      <c r="N67" s="186"/>
      <c r="O67" s="186"/>
      <c r="P67" s="186"/>
      <c r="Q67" s="186"/>
      <c r="R67" s="186"/>
      <c r="S67" s="187"/>
      <c r="T67" s="187"/>
      <c r="U67" s="188"/>
      <c r="V67" s="188"/>
      <c r="W67" s="189"/>
      <c r="X67" s="188"/>
      <c r="Y67" s="188"/>
      <c r="Z67" s="190"/>
      <c r="AA67" s="190"/>
      <c r="AB67" s="191"/>
      <c r="AC67" s="191"/>
      <c r="AD67" s="191"/>
      <c r="AE67" s="184"/>
      <c r="AF67" s="816"/>
      <c r="AG67" s="182"/>
      <c r="AH67" s="948"/>
      <c r="AI67" s="815"/>
      <c r="AJ67" s="182"/>
      <c r="AK67" s="182"/>
      <c r="AL67" s="182"/>
      <c r="AM67" s="182"/>
      <c r="AN67" s="182"/>
      <c r="AO67" s="182"/>
      <c r="AP67" s="182"/>
    </row>
    <row r="68" spans="1:42" s="165" customFormat="1" ht="51.6" customHeight="1">
      <c r="A68" s="915">
        <v>47</v>
      </c>
      <c r="B68" s="939" t="s">
        <v>31</v>
      </c>
      <c r="C68" s="940" t="s">
        <v>671</v>
      </c>
      <c r="D68" s="195"/>
      <c r="E68" s="940" t="s">
        <v>672</v>
      </c>
      <c r="F68" s="1206" t="s">
        <v>673</v>
      </c>
      <c r="G68" s="1207"/>
      <c r="H68" s="1207"/>
      <c r="I68" s="1207"/>
      <c r="J68" s="1207"/>
      <c r="K68" s="1207"/>
      <c r="L68" s="1207"/>
      <c r="M68" s="1207"/>
      <c r="N68" s="1207"/>
      <c r="O68" s="1207"/>
      <c r="P68" s="1207"/>
      <c r="Q68" s="1207"/>
      <c r="R68" s="1207"/>
      <c r="S68" s="1208"/>
      <c r="T68" s="197"/>
      <c r="U68" s="198">
        <v>825000</v>
      </c>
      <c r="V68" s="198">
        <f aca="true" t="shared" si="10" ref="V68:V76">+U68/11.2</f>
        <v>73660.71428571429</v>
      </c>
      <c r="W68" s="945"/>
      <c r="X68" s="199"/>
      <c r="Y68" s="200"/>
      <c r="Z68" s="199"/>
      <c r="AA68" s="199"/>
      <c r="AB68" s="198">
        <v>0</v>
      </c>
      <c r="AC68" s="198">
        <f>+U68</f>
        <v>825000</v>
      </c>
      <c r="AD68" s="198">
        <f>+AB68+AC68</f>
        <v>825000</v>
      </c>
      <c r="AE68" s="932">
        <v>1.2</v>
      </c>
      <c r="AF68" s="201"/>
      <c r="AG68" s="164"/>
      <c r="AH68" s="948"/>
      <c r="AI68" s="215"/>
      <c r="AJ68" s="164"/>
      <c r="AK68" s="164"/>
      <c r="AL68" s="164"/>
      <c r="AM68" s="164"/>
      <c r="AN68" s="164"/>
      <c r="AO68" s="164"/>
      <c r="AP68" s="164"/>
    </row>
    <row r="69" spans="1:42" s="165" customFormat="1" ht="110.45" customHeight="1">
      <c r="A69" s="915">
        <v>48</v>
      </c>
      <c r="B69" s="939" t="s">
        <v>706</v>
      </c>
      <c r="C69" s="940" t="s">
        <v>671</v>
      </c>
      <c r="D69" s="195"/>
      <c r="E69" s="940" t="s">
        <v>672</v>
      </c>
      <c r="F69" s="1209"/>
      <c r="G69" s="1210"/>
      <c r="H69" s="1210"/>
      <c r="I69" s="1210"/>
      <c r="J69" s="1210"/>
      <c r="K69" s="1210"/>
      <c r="L69" s="1210"/>
      <c r="M69" s="1210"/>
      <c r="N69" s="1210"/>
      <c r="O69" s="1210"/>
      <c r="P69" s="1210"/>
      <c r="Q69" s="1210"/>
      <c r="R69" s="1210"/>
      <c r="S69" s="1211"/>
      <c r="T69" s="197"/>
      <c r="U69" s="198">
        <v>5825400</v>
      </c>
      <c r="V69" s="198">
        <f t="shared" si="10"/>
        <v>520125.00000000006</v>
      </c>
      <c r="W69" s="199"/>
      <c r="X69" s="199"/>
      <c r="Y69" s="200"/>
      <c r="Z69" s="199"/>
      <c r="AA69" s="199"/>
      <c r="AB69" s="198">
        <v>0</v>
      </c>
      <c r="AC69" s="198">
        <f aca="true" t="shared" si="11" ref="AC69:AC76">+U69</f>
        <v>5825400</v>
      </c>
      <c r="AD69" s="198">
        <f aca="true" t="shared" si="12" ref="AD69:AD76">+AB69+AC69</f>
        <v>5825400</v>
      </c>
      <c r="AE69" s="932">
        <v>1.3</v>
      </c>
      <c r="AF69" s="201"/>
      <c r="AG69" s="164"/>
      <c r="AH69" s="948"/>
      <c r="AI69" s="215"/>
      <c r="AJ69" s="164"/>
      <c r="AK69" s="164"/>
      <c r="AL69" s="164"/>
      <c r="AM69" s="164"/>
      <c r="AN69" s="164"/>
      <c r="AO69" s="164"/>
      <c r="AP69" s="164"/>
    </row>
    <row r="70" spans="1:42" s="165" customFormat="1" ht="63" customHeight="1">
      <c r="A70" s="915">
        <v>49</v>
      </c>
      <c r="B70" s="939" t="s">
        <v>704</v>
      </c>
      <c r="C70" s="940" t="s">
        <v>671</v>
      </c>
      <c r="D70" s="195"/>
      <c r="E70" s="940" t="s">
        <v>672</v>
      </c>
      <c r="F70" s="1209"/>
      <c r="G70" s="1210"/>
      <c r="H70" s="1210"/>
      <c r="I70" s="1210"/>
      <c r="J70" s="1210"/>
      <c r="K70" s="1210"/>
      <c r="L70" s="1210"/>
      <c r="M70" s="1210"/>
      <c r="N70" s="1210"/>
      <c r="O70" s="1210"/>
      <c r="P70" s="1210"/>
      <c r="Q70" s="1210"/>
      <c r="R70" s="1210"/>
      <c r="S70" s="1211"/>
      <c r="T70" s="197"/>
      <c r="U70" s="198">
        <f>1936100+35542.12</f>
        <v>1971642.12</v>
      </c>
      <c r="V70" s="198">
        <f>+U70/11.2</f>
        <v>176039.47500000003</v>
      </c>
      <c r="W70" s="199"/>
      <c r="X70" s="945"/>
      <c r="Y70" s="200"/>
      <c r="Z70" s="199"/>
      <c r="AA70" s="199"/>
      <c r="AB70" s="198">
        <v>0</v>
      </c>
      <c r="AC70" s="198">
        <f t="shared" si="11"/>
        <v>1971642.12</v>
      </c>
      <c r="AD70" s="198">
        <f t="shared" si="12"/>
        <v>1971642.12</v>
      </c>
      <c r="AE70" s="932">
        <v>1.5</v>
      </c>
      <c r="AF70" s="201"/>
      <c r="AG70" s="164"/>
      <c r="AH70" s="948"/>
      <c r="AI70" s="215"/>
      <c r="AJ70" s="164"/>
      <c r="AK70" s="164"/>
      <c r="AL70" s="164"/>
      <c r="AM70" s="164"/>
      <c r="AN70" s="164"/>
      <c r="AO70" s="164"/>
      <c r="AP70" s="164"/>
    </row>
    <row r="71" spans="1:42" s="165" customFormat="1" ht="35.25" customHeight="1">
      <c r="A71" s="915">
        <v>50</v>
      </c>
      <c r="B71" s="939" t="s">
        <v>712</v>
      </c>
      <c r="C71" s="940" t="s">
        <v>671</v>
      </c>
      <c r="D71" s="195"/>
      <c r="E71" s="940" t="s">
        <v>672</v>
      </c>
      <c r="F71" s="1209"/>
      <c r="G71" s="1210"/>
      <c r="H71" s="1210"/>
      <c r="I71" s="1210"/>
      <c r="J71" s="1210"/>
      <c r="K71" s="1210"/>
      <c r="L71" s="1210"/>
      <c r="M71" s="1210"/>
      <c r="N71" s="1210"/>
      <c r="O71" s="1210"/>
      <c r="P71" s="1210"/>
      <c r="Q71" s="1210"/>
      <c r="R71" s="1210"/>
      <c r="S71" s="1211"/>
      <c r="T71" s="197"/>
      <c r="U71" s="198">
        <v>470000</v>
      </c>
      <c r="V71" s="198">
        <f>+U71/11.2</f>
        <v>41964.28571428572</v>
      </c>
      <c r="W71" s="199"/>
      <c r="X71" s="199"/>
      <c r="Y71" s="200"/>
      <c r="Z71" s="199"/>
      <c r="AA71" s="199"/>
      <c r="AB71" s="198">
        <v>0</v>
      </c>
      <c r="AC71" s="198">
        <f>+U71</f>
        <v>470000</v>
      </c>
      <c r="AD71" s="198">
        <f>+AB71+AC71</f>
        <v>470000</v>
      </c>
      <c r="AE71" s="932">
        <v>2.2</v>
      </c>
      <c r="AF71" s="201"/>
      <c r="AG71" s="164"/>
      <c r="AH71" s="948"/>
      <c r="AI71" s="215"/>
      <c r="AJ71" s="164"/>
      <c r="AK71" s="164"/>
      <c r="AL71" s="164"/>
      <c r="AM71" s="164"/>
      <c r="AN71" s="164"/>
      <c r="AO71" s="164"/>
      <c r="AP71" s="164"/>
    </row>
    <row r="72" spans="1:42" s="165" customFormat="1" ht="85.9" customHeight="1">
      <c r="A72" s="915">
        <v>51</v>
      </c>
      <c r="B72" s="939" t="s">
        <v>711</v>
      </c>
      <c r="C72" s="940" t="s">
        <v>671</v>
      </c>
      <c r="D72" s="195"/>
      <c r="E72" s="940" t="s">
        <v>672</v>
      </c>
      <c r="F72" s="1209"/>
      <c r="G72" s="1210"/>
      <c r="H72" s="1210"/>
      <c r="I72" s="1210"/>
      <c r="J72" s="1210"/>
      <c r="K72" s="1210"/>
      <c r="L72" s="1210"/>
      <c r="M72" s="1210"/>
      <c r="N72" s="1210"/>
      <c r="O72" s="1210"/>
      <c r="P72" s="1210"/>
      <c r="Q72" s="1210"/>
      <c r="R72" s="1210"/>
      <c r="S72" s="1211"/>
      <c r="T72" s="197"/>
      <c r="U72" s="198">
        <v>518000</v>
      </c>
      <c r="V72" s="198">
        <f t="shared" si="10"/>
        <v>46250</v>
      </c>
      <c r="W72" s="199"/>
      <c r="X72" s="199"/>
      <c r="Y72" s="200"/>
      <c r="Z72" s="199"/>
      <c r="AA72" s="199"/>
      <c r="AB72" s="198">
        <v>0</v>
      </c>
      <c r="AC72" s="198">
        <f>+U72</f>
        <v>518000</v>
      </c>
      <c r="AD72" s="198">
        <f>+AB72+AC72</f>
        <v>518000</v>
      </c>
      <c r="AE72" s="932">
        <v>2.3</v>
      </c>
      <c r="AF72" s="201"/>
      <c r="AG72" s="164"/>
      <c r="AH72" s="948"/>
      <c r="AI72" s="215"/>
      <c r="AJ72" s="164"/>
      <c r="AK72" s="164"/>
      <c r="AL72" s="164"/>
      <c r="AM72" s="164"/>
      <c r="AN72" s="164"/>
      <c r="AO72" s="164"/>
      <c r="AP72" s="164"/>
    </row>
    <row r="73" spans="1:42" s="165" customFormat="1" ht="45.6" customHeight="1">
      <c r="A73" s="915">
        <v>52</v>
      </c>
      <c r="B73" s="939" t="s">
        <v>736</v>
      </c>
      <c r="C73" s="940" t="s">
        <v>671</v>
      </c>
      <c r="D73" s="195"/>
      <c r="E73" s="940" t="s">
        <v>672</v>
      </c>
      <c r="F73" s="1209"/>
      <c r="G73" s="1210"/>
      <c r="H73" s="1210"/>
      <c r="I73" s="1210"/>
      <c r="J73" s="1210"/>
      <c r="K73" s="1210"/>
      <c r="L73" s="1210"/>
      <c r="M73" s="1210"/>
      <c r="N73" s="1210"/>
      <c r="O73" s="1210"/>
      <c r="P73" s="1210"/>
      <c r="Q73" s="1210"/>
      <c r="R73" s="1210"/>
      <c r="S73" s="1211"/>
      <c r="T73" s="197"/>
      <c r="U73" s="198">
        <v>2600800</v>
      </c>
      <c r="V73" s="198">
        <f t="shared" si="10"/>
        <v>232214.28571428574</v>
      </c>
      <c r="W73" s="199"/>
      <c r="X73" s="199"/>
      <c r="Y73" s="200"/>
      <c r="Z73" s="199"/>
      <c r="AA73" s="199"/>
      <c r="AB73" s="198">
        <v>0</v>
      </c>
      <c r="AC73" s="198">
        <f t="shared" si="11"/>
        <v>2600800</v>
      </c>
      <c r="AD73" s="198">
        <f t="shared" si="12"/>
        <v>2600800</v>
      </c>
      <c r="AE73" s="932">
        <v>3.1</v>
      </c>
      <c r="AF73" s="201"/>
      <c r="AG73" s="164"/>
      <c r="AH73" s="948"/>
      <c r="AI73" s="215"/>
      <c r="AJ73" s="164"/>
      <c r="AK73" s="164"/>
      <c r="AL73" s="164"/>
      <c r="AM73" s="164"/>
      <c r="AN73" s="164"/>
      <c r="AO73" s="164"/>
      <c r="AP73" s="164"/>
    </row>
    <row r="74" spans="1:42" s="165" customFormat="1" ht="45" customHeight="1">
      <c r="A74" s="915">
        <v>53</v>
      </c>
      <c r="B74" s="939" t="s">
        <v>713</v>
      </c>
      <c r="C74" s="940" t="s">
        <v>671</v>
      </c>
      <c r="D74" s="195"/>
      <c r="E74" s="940" t="s">
        <v>672</v>
      </c>
      <c r="F74" s="1209"/>
      <c r="G74" s="1210"/>
      <c r="H74" s="1210"/>
      <c r="I74" s="1210"/>
      <c r="J74" s="1210"/>
      <c r="K74" s="1210"/>
      <c r="L74" s="1210"/>
      <c r="M74" s="1210"/>
      <c r="N74" s="1210"/>
      <c r="O74" s="1210"/>
      <c r="P74" s="1210"/>
      <c r="Q74" s="1210"/>
      <c r="R74" s="1210"/>
      <c r="S74" s="1211"/>
      <c r="T74" s="197"/>
      <c r="U74" s="198">
        <v>616000</v>
      </c>
      <c r="V74" s="198">
        <f t="shared" si="10"/>
        <v>55000</v>
      </c>
      <c r="W74" s="199"/>
      <c r="X74" s="199"/>
      <c r="Y74" s="200"/>
      <c r="Z74" s="199"/>
      <c r="AA74" s="199"/>
      <c r="AB74" s="198">
        <v>0</v>
      </c>
      <c r="AC74" s="198">
        <f t="shared" si="11"/>
        <v>616000</v>
      </c>
      <c r="AD74" s="198">
        <f t="shared" si="12"/>
        <v>616000</v>
      </c>
      <c r="AE74" s="932">
        <v>3.2</v>
      </c>
      <c r="AF74" s="201"/>
      <c r="AG74" s="164"/>
      <c r="AH74" s="948"/>
      <c r="AI74" s="215"/>
      <c r="AJ74" s="164"/>
      <c r="AK74" s="164"/>
      <c r="AL74" s="164"/>
      <c r="AM74" s="164"/>
      <c r="AN74" s="164"/>
      <c r="AO74" s="164"/>
      <c r="AP74" s="164"/>
    </row>
    <row r="75" spans="1:42" s="165" customFormat="1" ht="30" customHeight="1">
      <c r="A75" s="915">
        <v>54</v>
      </c>
      <c r="B75" s="939" t="s">
        <v>730</v>
      </c>
      <c r="C75" s="940" t="s">
        <v>671</v>
      </c>
      <c r="D75" s="195"/>
      <c r="E75" s="940" t="s">
        <v>672</v>
      </c>
      <c r="F75" s="1209"/>
      <c r="G75" s="1210"/>
      <c r="H75" s="1210"/>
      <c r="I75" s="1210"/>
      <c r="J75" s="1210"/>
      <c r="K75" s="1210"/>
      <c r="L75" s="1210"/>
      <c r="M75" s="1210"/>
      <c r="N75" s="1210"/>
      <c r="O75" s="1210"/>
      <c r="P75" s="1210"/>
      <c r="Q75" s="1210"/>
      <c r="R75" s="1210"/>
      <c r="S75" s="1211"/>
      <c r="T75" s="197"/>
      <c r="U75" s="198">
        <v>1287900</v>
      </c>
      <c r="V75" s="198">
        <f t="shared" si="10"/>
        <v>114991.07142857143</v>
      </c>
      <c r="W75" s="199"/>
      <c r="X75" s="199"/>
      <c r="Y75" s="200"/>
      <c r="Z75" s="199"/>
      <c r="AA75" s="199"/>
      <c r="AB75" s="198">
        <v>0</v>
      </c>
      <c r="AC75" s="198">
        <f t="shared" si="11"/>
        <v>1287900</v>
      </c>
      <c r="AD75" s="198">
        <f t="shared" si="12"/>
        <v>1287900</v>
      </c>
      <c r="AE75" s="932" t="s">
        <v>661</v>
      </c>
      <c r="AF75" s="201"/>
      <c r="AG75" s="164"/>
      <c r="AH75" s="167"/>
      <c r="AI75" s="164"/>
      <c r="AJ75" s="164"/>
      <c r="AK75" s="164"/>
      <c r="AL75" s="164"/>
      <c r="AM75" s="164"/>
      <c r="AN75" s="164"/>
      <c r="AO75" s="164"/>
      <c r="AP75" s="164"/>
    </row>
    <row r="76" spans="1:42" s="165" customFormat="1" ht="84" customHeight="1">
      <c r="A76" s="915">
        <v>55</v>
      </c>
      <c r="B76" s="939" t="s">
        <v>710</v>
      </c>
      <c r="C76" s="940" t="s">
        <v>671</v>
      </c>
      <c r="D76" s="195"/>
      <c r="E76" s="940" t="s">
        <v>672</v>
      </c>
      <c r="F76" s="1212"/>
      <c r="G76" s="1213"/>
      <c r="H76" s="1213"/>
      <c r="I76" s="1213"/>
      <c r="J76" s="1213"/>
      <c r="K76" s="1213"/>
      <c r="L76" s="1213"/>
      <c r="M76" s="1213"/>
      <c r="N76" s="1213"/>
      <c r="O76" s="1213"/>
      <c r="P76" s="1213"/>
      <c r="Q76" s="1213"/>
      <c r="R76" s="1213"/>
      <c r="S76" s="1214"/>
      <c r="T76" s="197"/>
      <c r="U76" s="198">
        <v>2748257.88</v>
      </c>
      <c r="V76" s="198">
        <f t="shared" si="10"/>
        <v>245380.16785714286</v>
      </c>
      <c r="W76" s="199"/>
      <c r="X76" s="199"/>
      <c r="Y76" s="200"/>
      <c r="Z76" s="199"/>
      <c r="AA76" s="199"/>
      <c r="AB76" s="198">
        <v>0</v>
      </c>
      <c r="AC76" s="198">
        <f t="shared" si="11"/>
        <v>2748257.88</v>
      </c>
      <c r="AD76" s="198">
        <f t="shared" si="12"/>
        <v>2748257.88</v>
      </c>
      <c r="AE76" s="932">
        <v>3.7</v>
      </c>
      <c r="AF76" s="201"/>
      <c r="AG76" s="164"/>
      <c r="AH76" s="167"/>
      <c r="AI76" s="164"/>
      <c r="AJ76" s="164"/>
      <c r="AK76" s="164"/>
      <c r="AL76" s="164"/>
      <c r="AM76" s="164"/>
      <c r="AN76" s="164"/>
      <c r="AO76" s="164"/>
      <c r="AP76" s="164"/>
    </row>
    <row r="77" spans="1:34" s="810" customFormat="1" ht="28.5" customHeight="1">
      <c r="A77" s="806"/>
      <c r="B77" s="946" t="s">
        <v>674</v>
      </c>
      <c r="C77" s="807"/>
      <c r="D77" s="808"/>
      <c r="E77" s="808"/>
      <c r="F77" s="808"/>
      <c r="G77" s="808"/>
      <c r="H77" s="808"/>
      <c r="I77" s="808"/>
      <c r="J77" s="808"/>
      <c r="K77" s="808"/>
      <c r="L77" s="808"/>
      <c r="M77" s="808"/>
      <c r="N77" s="808"/>
      <c r="O77" s="808"/>
      <c r="P77" s="808"/>
      <c r="Q77" s="808"/>
      <c r="R77" s="808"/>
      <c r="S77" s="808"/>
      <c r="T77" s="808"/>
      <c r="U77" s="833">
        <f>SUM(U68:U76)</f>
        <v>16863000</v>
      </c>
      <c r="V77" s="833">
        <f>SUM(V68:V76)</f>
        <v>1505625</v>
      </c>
      <c r="W77" s="834"/>
      <c r="X77" s="833">
        <f aca="true" t="shared" si="13" ref="X77:AD77">SUM(X68:X76)</f>
        <v>0</v>
      </c>
      <c r="Y77" s="833">
        <f t="shared" si="13"/>
        <v>0</v>
      </c>
      <c r="Z77" s="833">
        <f t="shared" si="13"/>
        <v>0</v>
      </c>
      <c r="AA77" s="833">
        <f t="shared" si="13"/>
        <v>0</v>
      </c>
      <c r="AB77" s="833">
        <f t="shared" si="13"/>
        <v>0</v>
      </c>
      <c r="AC77" s="833">
        <f t="shared" si="13"/>
        <v>16863000</v>
      </c>
      <c r="AD77" s="833">
        <f t="shared" si="13"/>
        <v>16863000</v>
      </c>
      <c r="AE77" s="809"/>
      <c r="AF77" s="817"/>
      <c r="AH77" s="167"/>
    </row>
    <row r="78" spans="2:42" s="218" customFormat="1" ht="12.75">
      <c r="B78" s="212"/>
      <c r="C78" s="213"/>
      <c r="D78" s="168"/>
      <c r="E78" s="168"/>
      <c r="F78" s="168"/>
      <c r="G78" s="168"/>
      <c r="H78" s="168"/>
      <c r="I78" s="168"/>
      <c r="J78" s="168"/>
      <c r="K78" s="168"/>
      <c r="L78" s="168"/>
      <c r="M78" s="168"/>
      <c r="N78" s="168"/>
      <c r="O78" s="168"/>
      <c r="P78" s="168"/>
      <c r="Q78" s="168"/>
      <c r="R78" s="168"/>
      <c r="S78" s="168"/>
      <c r="T78" s="168"/>
      <c r="U78" s="214"/>
      <c r="V78" s="214"/>
      <c r="W78" s="215"/>
      <c r="X78" s="169"/>
      <c r="Y78" s="216"/>
      <c r="Z78" s="215"/>
      <c r="AA78" s="215"/>
      <c r="AB78" s="214"/>
      <c r="AC78" s="214"/>
      <c r="AD78" s="214"/>
      <c r="AE78" s="217"/>
      <c r="AF78" s="217"/>
      <c r="AG78" s="169"/>
      <c r="AH78" s="215"/>
      <c r="AI78" s="215"/>
      <c r="AJ78" s="215"/>
      <c r="AK78" s="215"/>
      <c r="AL78" s="215"/>
      <c r="AM78" s="215"/>
      <c r="AN78" s="215"/>
      <c r="AO78" s="215"/>
      <c r="AP78" s="215"/>
    </row>
    <row r="79" spans="2:42" s="218" customFormat="1" ht="12.75">
      <c r="B79" s="1215" t="s">
        <v>518</v>
      </c>
      <c r="C79" s="1216"/>
      <c r="D79" s="1216"/>
      <c r="E79" s="1216"/>
      <c r="F79" s="1216"/>
      <c r="G79" s="1216"/>
      <c r="H79" s="1216"/>
      <c r="I79" s="1216"/>
      <c r="J79" s="1216"/>
      <c r="K79" s="1216"/>
      <c r="L79" s="1216"/>
      <c r="M79" s="1216"/>
      <c r="N79" s="1216"/>
      <c r="O79" s="1216"/>
      <c r="P79" s="1216"/>
      <c r="Q79" s="1216"/>
      <c r="R79" s="1216"/>
      <c r="S79" s="1216"/>
      <c r="T79" s="1217"/>
      <c r="U79" s="869">
        <f>+U77+U64+U27</f>
        <v>38015554.129999995</v>
      </c>
      <c r="V79" s="869">
        <f>+V77+V64+V27</f>
        <v>3394245.904464286</v>
      </c>
      <c r="W79" s="178"/>
      <c r="X79" s="818"/>
      <c r="Y79" s="819"/>
      <c r="Z79" s="178"/>
      <c r="AA79" s="178"/>
      <c r="AB79" s="949">
        <f>+AB77+AB64+AB27</f>
        <v>14827474.895652175</v>
      </c>
      <c r="AC79" s="949">
        <f>+AC77+AC64+AC27</f>
        <v>23188079.234347828</v>
      </c>
      <c r="AD79" s="949">
        <f>+AD77+AD64+AD27</f>
        <v>38015554.13</v>
      </c>
      <c r="AE79" s="217"/>
      <c r="AF79" s="217"/>
      <c r="AG79" s="169"/>
      <c r="AH79" s="220"/>
      <c r="AI79" s="215"/>
      <c r="AJ79" s="215"/>
      <c r="AK79" s="215"/>
      <c r="AL79" s="215"/>
      <c r="AM79" s="215"/>
      <c r="AN79" s="215"/>
      <c r="AO79" s="215"/>
      <c r="AP79" s="215"/>
    </row>
    <row r="80" spans="2:42" s="218" customFormat="1" ht="15">
      <c r="B80" s="69"/>
      <c r="C80" s="213"/>
      <c r="D80" s="168"/>
      <c r="E80" s="168"/>
      <c r="F80" s="168"/>
      <c r="G80" s="168"/>
      <c r="H80" s="168"/>
      <c r="I80" s="168"/>
      <c r="J80" s="168"/>
      <c r="K80" s="168"/>
      <c r="L80" s="168"/>
      <c r="M80" s="168"/>
      <c r="N80" s="168"/>
      <c r="O80" s="168"/>
      <c r="P80" s="168"/>
      <c r="Q80" s="168"/>
      <c r="R80" s="168"/>
      <c r="S80" s="168"/>
      <c r="T80" s="168"/>
      <c r="U80" s="70"/>
      <c r="V80" s="70"/>
      <c r="W80" s="215"/>
      <c r="X80" s="169"/>
      <c r="Y80" s="216"/>
      <c r="Z80" s="215"/>
      <c r="AA80" s="215"/>
      <c r="AB80" s="71"/>
      <c r="AC80" s="70"/>
      <c r="AD80" s="70"/>
      <c r="AE80" s="217"/>
      <c r="AF80" s="217"/>
      <c r="AG80" s="169"/>
      <c r="AH80" s="220"/>
      <c r="AI80" s="215"/>
      <c r="AJ80" s="215"/>
      <c r="AK80" s="215"/>
      <c r="AL80" s="215"/>
      <c r="AM80" s="215"/>
      <c r="AN80" s="215"/>
      <c r="AO80" s="215"/>
      <c r="AP80" s="215"/>
    </row>
    <row r="81" spans="2:41" ht="18" customHeight="1">
      <c r="B81" s="72"/>
      <c r="C81" s="73"/>
      <c r="D81" s="1199" t="s">
        <v>675</v>
      </c>
      <c r="E81" s="1200"/>
      <c r="F81" s="1200"/>
      <c r="G81" s="1200"/>
      <c r="H81" s="1200"/>
      <c r="I81" s="1200"/>
      <c r="J81" s="1201"/>
      <c r="K81" s="1202" t="s">
        <v>676</v>
      </c>
      <c r="L81" s="1203"/>
      <c r="M81" s="1126" t="s">
        <v>477</v>
      </c>
      <c r="N81" s="1127"/>
      <c r="O81" s="74"/>
      <c r="P81" s="74"/>
      <c r="Q81" s="74"/>
      <c r="R81" s="74"/>
      <c r="S81" s="74"/>
      <c r="T81" s="74"/>
      <c r="U81" s="75"/>
      <c r="V81" s="74"/>
      <c r="W81" s="74"/>
      <c r="X81" s="76"/>
      <c r="Y81" s="167"/>
      <c r="Z81" s="167"/>
      <c r="AA81" s="77" t="s">
        <v>702</v>
      </c>
      <c r="AB81" s="78">
        <f>+AB79+'[2]CONALEP BIENES'!V45</f>
        <v>33652778.145652175</v>
      </c>
      <c r="AC81" s="78">
        <f>+AC79+'[2]CONALEP BIENES'!W45</f>
        <v>37874939.03434783</v>
      </c>
      <c r="AD81" s="78">
        <f>+AD79+'[2]CONALEP BIENES'!X45</f>
        <v>71527717.18</v>
      </c>
      <c r="AE81" s="220"/>
      <c r="AF81" s="220"/>
      <c r="AG81" s="220"/>
      <c r="AH81" s="220"/>
      <c r="AI81" s="220"/>
      <c r="AJ81" s="220"/>
      <c r="AK81" s="220"/>
      <c r="AL81" s="220"/>
      <c r="AM81" s="220"/>
      <c r="AN81" s="220"/>
      <c r="AO81" s="220"/>
    </row>
    <row r="82" spans="2:41" ht="15">
      <c r="B82" s="72"/>
      <c r="C82" s="73"/>
      <c r="D82" s="1123" t="s">
        <v>644</v>
      </c>
      <c r="E82" s="1124"/>
      <c r="F82" s="1124"/>
      <c r="G82" s="1124"/>
      <c r="H82" s="1124"/>
      <c r="I82" s="1124"/>
      <c r="J82" s="1125"/>
      <c r="K82" s="1204"/>
      <c r="L82" s="1205"/>
      <c r="M82" s="1128"/>
      <c r="N82" s="1129"/>
      <c r="O82" s="74"/>
      <c r="P82" s="74"/>
      <c r="Q82" s="74"/>
      <c r="R82" s="74"/>
      <c r="S82" s="74"/>
      <c r="T82" s="74"/>
      <c r="U82" s="79"/>
      <c r="V82" s="74"/>
      <c r="W82" s="74"/>
      <c r="X82" s="76"/>
      <c r="Y82" s="220"/>
      <c r="Z82" s="220"/>
      <c r="AA82" s="220"/>
      <c r="AB82" s="220"/>
      <c r="AC82" s="222"/>
      <c r="AD82" s="220"/>
      <c r="AE82" s="220"/>
      <c r="AF82" s="220"/>
      <c r="AG82" s="220"/>
      <c r="AH82" s="220"/>
      <c r="AI82" s="220"/>
      <c r="AJ82" s="220"/>
      <c r="AK82" s="220"/>
      <c r="AL82" s="220"/>
      <c r="AM82" s="220"/>
      <c r="AN82" s="220"/>
      <c r="AO82" s="220"/>
    </row>
    <row r="83" spans="2:41" ht="12.75">
      <c r="B83" s="72"/>
      <c r="C83" s="73"/>
      <c r="D83" s="80" t="s">
        <v>677</v>
      </c>
      <c r="E83" s="1145" t="s">
        <v>678</v>
      </c>
      <c r="F83" s="1146"/>
      <c r="G83" s="1146"/>
      <c r="H83" s="1146"/>
      <c r="I83" s="1147"/>
      <c r="J83" s="80" t="s">
        <v>645</v>
      </c>
      <c r="K83" s="820" t="s">
        <v>679</v>
      </c>
      <c r="L83" s="226"/>
      <c r="M83" s="1121" t="s">
        <v>680</v>
      </c>
      <c r="N83" s="1122"/>
      <c r="O83" s="73"/>
      <c r="P83" s="73"/>
      <c r="Q83" s="73"/>
      <c r="R83" s="73"/>
      <c r="S83" s="73"/>
      <c r="T83" s="73"/>
      <c r="U83" s="78"/>
      <c r="V83" s="78"/>
      <c r="W83" s="73"/>
      <c r="X83" s="86"/>
      <c r="Y83" s="220"/>
      <c r="Z83" s="220"/>
      <c r="AA83" s="220"/>
      <c r="AB83" s="220"/>
      <c r="AC83" s="221"/>
      <c r="AD83" s="220"/>
      <c r="AE83" s="220"/>
      <c r="AF83" s="220"/>
      <c r="AG83" s="220"/>
      <c r="AH83" s="220"/>
      <c r="AI83" s="220"/>
      <c r="AJ83" s="220"/>
      <c r="AK83" s="220"/>
      <c r="AL83" s="220"/>
      <c r="AM83" s="220"/>
      <c r="AN83" s="220"/>
      <c r="AO83" s="220"/>
    </row>
    <row r="84" spans="2:41" ht="12.75">
      <c r="B84" s="72"/>
      <c r="C84" s="73"/>
      <c r="D84" s="87" t="s">
        <v>681</v>
      </c>
      <c r="E84" s="1145" t="s">
        <v>682</v>
      </c>
      <c r="F84" s="1146"/>
      <c r="G84" s="1146"/>
      <c r="H84" s="1146"/>
      <c r="I84" s="1147"/>
      <c r="J84" s="87" t="s">
        <v>683</v>
      </c>
      <c r="K84" s="820" t="s">
        <v>679</v>
      </c>
      <c r="L84" s="226"/>
      <c r="M84" s="1121" t="s">
        <v>684</v>
      </c>
      <c r="N84" s="1122"/>
      <c r="O84" s="1153"/>
      <c r="P84" s="1153"/>
      <c r="Q84" s="1153"/>
      <c r="R84" s="1153"/>
      <c r="S84" s="1153"/>
      <c r="T84" s="88"/>
      <c r="V84" s="73"/>
      <c r="W84" s="73"/>
      <c r="X84" s="86"/>
      <c r="Y84" s="220"/>
      <c r="Z84" s="220"/>
      <c r="AA84" s="77" t="s">
        <v>705</v>
      </c>
      <c r="AB84" s="78">
        <v>24497000</v>
      </c>
      <c r="AC84" s="78">
        <v>27779000</v>
      </c>
      <c r="AD84" s="78">
        <f>+AC84+AB84</f>
        <v>52276000</v>
      </c>
      <c r="AE84" s="220"/>
      <c r="AF84" s="220"/>
      <c r="AG84" s="220"/>
      <c r="AI84" s="220"/>
      <c r="AJ84" s="220"/>
      <c r="AK84" s="220"/>
      <c r="AL84" s="220"/>
      <c r="AM84" s="220"/>
      <c r="AN84" s="220"/>
      <c r="AO84" s="220"/>
    </row>
    <row r="85" spans="2:41" ht="12.75">
      <c r="B85" s="72"/>
      <c r="C85" s="73"/>
      <c r="D85" s="87"/>
      <c r="E85" s="81"/>
      <c r="F85" s="82"/>
      <c r="G85" s="82"/>
      <c r="H85" s="82"/>
      <c r="I85" s="83"/>
      <c r="J85" s="87"/>
      <c r="K85" s="820"/>
      <c r="L85" s="226"/>
      <c r="M85" s="84"/>
      <c r="N85" s="85"/>
      <c r="O85" s="88"/>
      <c r="P85" s="88"/>
      <c r="Q85" s="88"/>
      <c r="R85" s="88"/>
      <c r="S85" s="88"/>
      <c r="T85" s="88"/>
      <c r="V85" s="73"/>
      <c r="W85" s="73"/>
      <c r="X85" s="86"/>
      <c r="Y85" s="220"/>
      <c r="Z85" s="220"/>
      <c r="AA85" s="77"/>
      <c r="AB85" s="78"/>
      <c r="AC85" s="78"/>
      <c r="AD85" s="78"/>
      <c r="AE85" s="220"/>
      <c r="AF85" s="220"/>
      <c r="AG85" s="220"/>
      <c r="AI85" s="220"/>
      <c r="AJ85" s="220"/>
      <c r="AK85" s="220"/>
      <c r="AL85" s="220"/>
      <c r="AM85" s="220"/>
      <c r="AN85" s="220"/>
      <c r="AO85" s="220"/>
    </row>
    <row r="86" spans="2:41" ht="12.75">
      <c r="B86" s="72"/>
      <c r="C86" s="73"/>
      <c r="D86" s="87"/>
      <c r="E86" s="81"/>
      <c r="F86" s="82"/>
      <c r="G86" s="82"/>
      <c r="H86" s="82"/>
      <c r="I86" s="83"/>
      <c r="J86" s="87"/>
      <c r="K86" s="820"/>
      <c r="L86" s="226"/>
      <c r="M86" s="84"/>
      <c r="N86" s="85"/>
      <c r="O86" s="88"/>
      <c r="P86" s="88"/>
      <c r="Q86" s="88"/>
      <c r="R86" s="88"/>
      <c r="S86" s="88"/>
      <c r="T86" s="88"/>
      <c r="V86" s="73"/>
      <c r="W86" s="73"/>
      <c r="X86" s="86"/>
      <c r="Y86" s="220"/>
      <c r="Z86" s="220"/>
      <c r="AA86" s="77" t="s">
        <v>737</v>
      </c>
      <c r="AB86" s="78">
        <v>8275307</v>
      </c>
      <c r="AC86" s="78">
        <v>4704580</v>
      </c>
      <c r="AD86" s="78">
        <f>+AB86+AC86</f>
        <v>12979887</v>
      </c>
      <c r="AE86" s="220"/>
      <c r="AF86" s="220"/>
      <c r="AG86" s="220"/>
      <c r="AI86" s="220"/>
      <c r="AJ86" s="220"/>
      <c r="AK86" s="220"/>
      <c r="AL86" s="220"/>
      <c r="AM86" s="220"/>
      <c r="AN86" s="220"/>
      <c r="AO86" s="220"/>
    </row>
    <row r="87" spans="2:41" ht="12.75">
      <c r="B87" s="72"/>
      <c r="C87" s="73"/>
      <c r="D87" s="87"/>
      <c r="E87" s="81"/>
      <c r="F87" s="82"/>
      <c r="G87" s="82"/>
      <c r="H87" s="82"/>
      <c r="I87" s="83"/>
      <c r="J87" s="87"/>
      <c r="K87" s="820"/>
      <c r="L87" s="226"/>
      <c r="M87" s="84"/>
      <c r="N87" s="85"/>
      <c r="O87" s="88"/>
      <c r="P87" s="88"/>
      <c r="Q87" s="88"/>
      <c r="R87" s="88"/>
      <c r="S87" s="88"/>
      <c r="T87" s="88"/>
      <c r="V87" s="73"/>
      <c r="W87" s="73"/>
      <c r="X87" s="86"/>
      <c r="Y87" s="220"/>
      <c r="Z87" s="220"/>
      <c r="AA87" s="77" t="s">
        <v>738</v>
      </c>
      <c r="AB87" s="78">
        <f>3979084+259</f>
        <v>3979343</v>
      </c>
      <c r="AC87" s="78">
        <f>6338485-259</f>
        <v>6338226</v>
      </c>
      <c r="AD87" s="78">
        <f>+AB87+AC87</f>
        <v>10317569</v>
      </c>
      <c r="AE87" s="220"/>
      <c r="AF87" s="220"/>
      <c r="AG87" s="220"/>
      <c r="AI87" s="220"/>
      <c r="AJ87" s="220"/>
      <c r="AK87" s="220"/>
      <c r="AL87" s="220"/>
      <c r="AM87" s="220"/>
      <c r="AN87" s="220"/>
      <c r="AO87" s="220"/>
    </row>
    <row r="88" spans="2:41" ht="12.75">
      <c r="B88" s="72"/>
      <c r="C88" s="73"/>
      <c r="D88" s="87"/>
      <c r="E88" s="81"/>
      <c r="F88" s="82"/>
      <c r="G88" s="82"/>
      <c r="H88" s="82"/>
      <c r="I88" s="83"/>
      <c r="J88" s="87"/>
      <c r="K88" s="820"/>
      <c r="L88" s="226"/>
      <c r="M88" s="84"/>
      <c r="N88" s="85"/>
      <c r="O88" s="88"/>
      <c r="P88" s="88"/>
      <c r="Q88" s="88"/>
      <c r="R88" s="88"/>
      <c r="S88" s="88"/>
      <c r="T88" s="88"/>
      <c r="V88" s="73"/>
      <c r="W88" s="73"/>
      <c r="X88" s="86"/>
      <c r="Y88" s="220"/>
      <c r="Z88" s="220"/>
      <c r="AA88" s="77"/>
      <c r="AB88" s="78">
        <f>+AB87+AB86</f>
        <v>12254650</v>
      </c>
      <c r="AC88" s="78">
        <f>+AC87+AC86</f>
        <v>11042806</v>
      </c>
      <c r="AD88" s="78">
        <f>+AD87+AD86</f>
        <v>23297456</v>
      </c>
      <c r="AE88" s="220"/>
      <c r="AF88" s="220"/>
      <c r="AG88" s="220"/>
      <c r="AI88" s="220"/>
      <c r="AJ88" s="220"/>
      <c r="AK88" s="220"/>
      <c r="AL88" s="220"/>
      <c r="AM88" s="220"/>
      <c r="AN88" s="220"/>
      <c r="AO88" s="220"/>
    </row>
    <row r="89" spans="2:41" ht="12.75">
      <c r="B89" s="72"/>
      <c r="C89" s="73"/>
      <c r="D89" s="87"/>
      <c r="E89" s="81"/>
      <c r="F89" s="82"/>
      <c r="G89" s="82"/>
      <c r="H89" s="82"/>
      <c r="I89" s="83"/>
      <c r="J89" s="87"/>
      <c r="K89" s="820"/>
      <c r="L89" s="226"/>
      <c r="M89" s="84"/>
      <c r="N89" s="85"/>
      <c r="O89" s="88"/>
      <c r="P89" s="88"/>
      <c r="Q89" s="88"/>
      <c r="R89" s="88"/>
      <c r="S89" s="88"/>
      <c r="T89" s="88"/>
      <c r="V89" s="73"/>
      <c r="W89" s="73"/>
      <c r="X89" s="86"/>
      <c r="Y89" s="220"/>
      <c r="Z89" s="220"/>
      <c r="AA89" s="77"/>
      <c r="AB89" s="78"/>
      <c r="AC89" s="78"/>
      <c r="AD89" s="78"/>
      <c r="AE89" s="220"/>
      <c r="AF89" s="220"/>
      <c r="AG89" s="220"/>
      <c r="AI89" s="220"/>
      <c r="AJ89" s="220"/>
      <c r="AK89" s="220"/>
      <c r="AL89" s="220"/>
      <c r="AM89" s="220"/>
      <c r="AN89" s="220"/>
      <c r="AO89" s="220"/>
    </row>
    <row r="90" spans="2:41" ht="12.75">
      <c r="B90" s="72"/>
      <c r="C90" s="73"/>
      <c r="D90" s="87"/>
      <c r="E90" s="81"/>
      <c r="F90" s="82"/>
      <c r="G90" s="82"/>
      <c r="H90" s="82"/>
      <c r="I90" s="83"/>
      <c r="J90" s="87"/>
      <c r="K90" s="820"/>
      <c r="L90" s="226"/>
      <c r="M90" s="84"/>
      <c r="N90" s="85"/>
      <c r="O90" s="88"/>
      <c r="P90" s="88"/>
      <c r="Q90" s="88"/>
      <c r="R90" s="88"/>
      <c r="S90" s="88"/>
      <c r="T90" s="88"/>
      <c r="V90" s="73"/>
      <c r="W90" s="73"/>
      <c r="X90" s="86"/>
      <c r="Y90" s="220"/>
      <c r="Z90" s="220"/>
      <c r="AA90" s="77"/>
      <c r="AB90" s="78">
        <f>+AB84+AB88</f>
        <v>36751650</v>
      </c>
      <c r="AC90" s="78">
        <f>+AC84+AC88</f>
        <v>38821806</v>
      </c>
      <c r="AD90" s="78">
        <f>+AD84+AD88</f>
        <v>75573456</v>
      </c>
      <c r="AE90" s="220"/>
      <c r="AF90" s="220"/>
      <c r="AG90" s="220"/>
      <c r="AI90" s="220"/>
      <c r="AJ90" s="220"/>
      <c r="AK90" s="220"/>
      <c r="AL90" s="220"/>
      <c r="AM90" s="220"/>
      <c r="AN90" s="220"/>
      <c r="AO90" s="220"/>
    </row>
    <row r="91" spans="2:41" ht="12.75">
      <c r="B91" s="72"/>
      <c r="C91" s="73"/>
      <c r="D91" s="87" t="s">
        <v>685</v>
      </c>
      <c r="E91" s="1145" t="s">
        <v>686</v>
      </c>
      <c r="F91" s="1146"/>
      <c r="G91" s="1146"/>
      <c r="H91" s="1146"/>
      <c r="I91" s="1147"/>
      <c r="J91" s="87" t="s">
        <v>687</v>
      </c>
      <c r="K91" s="820" t="s">
        <v>679</v>
      </c>
      <c r="L91" s="226"/>
      <c r="M91" s="1121" t="s">
        <v>680</v>
      </c>
      <c r="N91" s="1122"/>
      <c r="O91" s="88"/>
      <c r="P91" s="88"/>
      <c r="Q91" s="88"/>
      <c r="R91" s="88"/>
      <c r="S91" s="88"/>
      <c r="T91" s="88"/>
      <c r="U91" s="88"/>
      <c r="V91" s="73"/>
      <c r="W91" s="73"/>
      <c r="X91" s="86"/>
      <c r="Y91" s="220"/>
      <c r="Z91" s="950" t="s">
        <v>239</v>
      </c>
      <c r="AA91" s="220"/>
      <c r="AB91" s="78">
        <f>+AB90-AB81</f>
        <v>3098871.854347825</v>
      </c>
      <c r="AC91" s="78">
        <f>+AC90-AC81</f>
        <v>946866.9656521678</v>
      </c>
      <c r="AD91" s="78">
        <f>+AD90-AD81</f>
        <v>4045738.819999993</v>
      </c>
      <c r="AE91" s="220"/>
      <c r="AF91" s="220"/>
      <c r="AG91" s="220"/>
      <c r="AI91" s="220"/>
      <c r="AJ91" s="220"/>
      <c r="AK91" s="220"/>
      <c r="AL91" s="220"/>
      <c r="AM91" s="220"/>
      <c r="AN91" s="220"/>
      <c r="AO91" s="220"/>
    </row>
    <row r="92" spans="2:41" ht="12.75">
      <c r="B92" s="72"/>
      <c r="C92" s="73"/>
      <c r="D92" s="87" t="s">
        <v>688</v>
      </c>
      <c r="E92" s="1145" t="s">
        <v>689</v>
      </c>
      <c r="F92" s="1146"/>
      <c r="G92" s="1146"/>
      <c r="H92" s="1146"/>
      <c r="I92" s="1147"/>
      <c r="J92" s="87" t="s">
        <v>690</v>
      </c>
      <c r="K92" s="820" t="s">
        <v>679</v>
      </c>
      <c r="L92" s="226"/>
      <c r="M92" s="1121" t="s">
        <v>680</v>
      </c>
      <c r="N92" s="1122"/>
      <c r="O92" s="163"/>
      <c r="P92" s="163"/>
      <c r="Q92" s="163"/>
      <c r="R92" s="163"/>
      <c r="S92" s="163"/>
      <c r="T92" s="88"/>
      <c r="U92" s="88"/>
      <c r="V92" s="73"/>
      <c r="W92" s="73"/>
      <c r="X92" s="86"/>
      <c r="Y92" s="220"/>
      <c r="Z92" s="220"/>
      <c r="AA92" s="220"/>
      <c r="AB92" s="220"/>
      <c r="AC92" s="230"/>
      <c r="AD92" s="220"/>
      <c r="AE92" s="220"/>
      <c r="AF92" s="220"/>
      <c r="AG92" s="220"/>
      <c r="AI92" s="220"/>
      <c r="AJ92" s="220"/>
      <c r="AK92" s="220"/>
      <c r="AL92" s="220"/>
      <c r="AM92" s="220"/>
      <c r="AN92" s="220"/>
      <c r="AO92" s="220"/>
    </row>
    <row r="93" spans="2:41" ht="12.75">
      <c r="B93" s="72"/>
      <c r="C93" s="73"/>
      <c r="D93" s="87" t="s">
        <v>691</v>
      </c>
      <c r="E93" s="1145" t="s">
        <v>692</v>
      </c>
      <c r="F93" s="1146"/>
      <c r="G93" s="1146"/>
      <c r="H93" s="1146"/>
      <c r="I93" s="1147"/>
      <c r="J93" s="87" t="s">
        <v>693</v>
      </c>
      <c r="K93" s="1160" t="s">
        <v>694</v>
      </c>
      <c r="L93" s="1161"/>
      <c r="M93" s="1121" t="s">
        <v>684</v>
      </c>
      <c r="N93" s="1122"/>
      <c r="O93" s="1153"/>
      <c r="P93" s="1153"/>
      <c r="Q93" s="1153"/>
      <c r="R93" s="1153"/>
      <c r="S93" s="1153"/>
      <c r="T93" s="88"/>
      <c r="U93" s="88"/>
      <c r="V93" s="73"/>
      <c r="W93" s="73"/>
      <c r="X93" s="86"/>
      <c r="Y93" s="220"/>
      <c r="Z93" s="220"/>
      <c r="AA93" s="220"/>
      <c r="AB93" s="230"/>
      <c r="AC93" s="230"/>
      <c r="AD93" s="230"/>
      <c r="AE93" s="220"/>
      <c r="AF93" s="220"/>
      <c r="AG93" s="220"/>
      <c r="AI93" s="220"/>
      <c r="AJ93" s="220"/>
      <c r="AK93" s="220"/>
      <c r="AL93" s="220"/>
      <c r="AM93" s="220"/>
      <c r="AN93" s="220"/>
      <c r="AO93" s="220"/>
    </row>
    <row r="94" spans="2:41" ht="15">
      <c r="B94" s="72"/>
      <c r="C94" s="73"/>
      <c r="D94" s="1123" t="s">
        <v>665</v>
      </c>
      <c r="E94" s="1124"/>
      <c r="F94" s="1124"/>
      <c r="G94" s="1124"/>
      <c r="H94" s="1124"/>
      <c r="I94" s="1124"/>
      <c r="J94" s="1125"/>
      <c r="K94" s="1165"/>
      <c r="L94" s="1165"/>
      <c r="M94" s="1165"/>
      <c r="N94" s="1166"/>
      <c r="O94" s="89"/>
      <c r="P94" s="89"/>
      <c r="Q94" s="89"/>
      <c r="R94" s="89"/>
      <c r="S94" s="89"/>
      <c r="T94" s="73"/>
      <c r="U94" s="73"/>
      <c r="V94" s="73"/>
      <c r="W94" s="73"/>
      <c r="X94" s="86"/>
      <c r="Y94" s="220"/>
      <c r="Z94" s="220"/>
      <c r="AA94" s="220"/>
      <c r="AB94" s="220"/>
      <c r="AC94" s="220"/>
      <c r="AD94" s="220"/>
      <c r="AE94" s="220"/>
      <c r="AF94" s="220"/>
      <c r="AG94" s="220"/>
      <c r="AI94" s="220"/>
      <c r="AJ94" s="220"/>
      <c r="AK94" s="220"/>
      <c r="AL94" s="220"/>
      <c r="AM94" s="220"/>
      <c r="AN94" s="220"/>
      <c r="AO94" s="220"/>
    </row>
    <row r="95" spans="2:41" ht="12.75">
      <c r="B95" s="72"/>
      <c r="C95" s="73"/>
      <c r="D95" s="87" t="s">
        <v>695</v>
      </c>
      <c r="E95" s="1145" t="s">
        <v>696</v>
      </c>
      <c r="F95" s="1146"/>
      <c r="G95" s="1146"/>
      <c r="H95" s="1146"/>
      <c r="I95" s="1147"/>
      <c r="J95" s="87" t="s">
        <v>666</v>
      </c>
      <c r="K95" s="820" t="s">
        <v>697</v>
      </c>
      <c r="L95" s="226"/>
      <c r="M95" s="1145" t="s">
        <v>698</v>
      </c>
      <c r="N95" s="1147"/>
      <c r="O95" s="88"/>
      <c r="P95" s="88"/>
      <c r="Q95" s="88"/>
      <c r="R95" s="88"/>
      <c r="S95" s="88"/>
      <c r="T95" s="73"/>
      <c r="U95" s="73"/>
      <c r="V95" s="73"/>
      <c r="W95" s="73"/>
      <c r="X95" s="86"/>
      <c r="Y95" s="220"/>
      <c r="Z95" s="220"/>
      <c r="AA95" s="220"/>
      <c r="AB95" s="220"/>
      <c r="AC95" s="220"/>
      <c r="AD95" s="220"/>
      <c r="AE95" s="220"/>
      <c r="AF95" s="220"/>
      <c r="AG95" s="220"/>
      <c r="AI95" s="220"/>
      <c r="AJ95" s="220"/>
      <c r="AK95" s="220"/>
      <c r="AL95" s="220"/>
      <c r="AM95" s="220"/>
      <c r="AN95" s="220"/>
      <c r="AO95" s="220"/>
    </row>
    <row r="96" spans="2:41" ht="12.75" customHeight="1">
      <c r="B96" s="72"/>
      <c r="C96" s="73"/>
      <c r="D96" s="87" t="s">
        <v>691</v>
      </c>
      <c r="E96" s="1145" t="s">
        <v>699</v>
      </c>
      <c r="F96" s="1146"/>
      <c r="G96" s="1146"/>
      <c r="H96" s="1146"/>
      <c r="I96" s="1147"/>
      <c r="J96" s="87" t="s">
        <v>700</v>
      </c>
      <c r="K96" s="1160" t="s">
        <v>694</v>
      </c>
      <c r="L96" s="1161"/>
      <c r="M96" s="1171" t="s">
        <v>698</v>
      </c>
      <c r="N96" s="1171"/>
      <c r="O96" s="1170"/>
      <c r="P96" s="1170"/>
      <c r="Q96" s="1170"/>
      <c r="R96" s="1170"/>
      <c r="S96" s="1170"/>
      <c r="T96" s="73"/>
      <c r="U96" s="73"/>
      <c r="V96" s="73"/>
      <c r="W96" s="73"/>
      <c r="X96" s="86"/>
      <c r="Y96" s="220"/>
      <c r="Z96" s="220"/>
      <c r="AA96" s="220"/>
      <c r="AB96" s="220"/>
      <c r="AC96" s="220"/>
      <c r="AD96" s="220"/>
      <c r="AE96" s="220"/>
      <c r="AF96" s="220"/>
      <c r="AG96" s="220"/>
      <c r="AI96" s="220"/>
      <c r="AJ96" s="220"/>
      <c r="AK96" s="220"/>
      <c r="AL96" s="220"/>
      <c r="AM96" s="220"/>
      <c r="AN96" s="220"/>
      <c r="AO96" s="220"/>
    </row>
    <row r="97" spans="2:41" ht="12.75" customHeight="1">
      <c r="B97" s="72"/>
      <c r="C97" s="73"/>
      <c r="D97" s="88"/>
      <c r="E97" s="88"/>
      <c r="F97" s="88"/>
      <c r="G97" s="88"/>
      <c r="H97" s="88"/>
      <c r="I97" s="88"/>
      <c r="J97" s="88"/>
      <c r="K97" s="231"/>
      <c r="L97" s="231"/>
      <c r="M97" s="90"/>
      <c r="N97" s="90"/>
      <c r="O97" s="1170"/>
      <c r="P97" s="1170"/>
      <c r="Q97" s="1170"/>
      <c r="R97" s="1170"/>
      <c r="S97" s="1170"/>
      <c r="T97" s="73"/>
      <c r="U97" s="73"/>
      <c r="V97" s="73"/>
      <c r="W97" s="73"/>
      <c r="X97" s="86"/>
      <c r="Y97" s="220"/>
      <c r="Z97" s="220"/>
      <c r="AA97" s="220"/>
      <c r="AB97" s="220"/>
      <c r="AC97" s="220"/>
      <c r="AD97" s="220"/>
      <c r="AE97" s="220"/>
      <c r="AF97" s="220"/>
      <c r="AG97" s="220"/>
      <c r="AI97" s="220"/>
      <c r="AJ97" s="220"/>
      <c r="AK97" s="220"/>
      <c r="AL97" s="220"/>
      <c r="AM97" s="220"/>
      <c r="AN97" s="220"/>
      <c r="AO97" s="220"/>
    </row>
    <row r="98" spans="2:26" ht="12.75">
      <c r="B98" s="72"/>
      <c r="C98" s="91"/>
      <c r="D98" s="91"/>
      <c r="E98" s="91"/>
      <c r="F98" s="91"/>
      <c r="G98" s="91"/>
      <c r="H98" s="91"/>
      <c r="I98" s="91"/>
      <c r="J98" s="91"/>
      <c r="K98" s="91"/>
      <c r="L98" s="91"/>
      <c r="M98" s="91"/>
      <c r="N98" s="91"/>
      <c r="O98" s="91"/>
      <c r="P98" s="91"/>
      <c r="Q98" s="91"/>
      <c r="R98" s="91"/>
      <c r="S98" s="91"/>
      <c r="T98" s="91"/>
      <c r="U98" s="91"/>
      <c r="V98" s="91"/>
      <c r="W98" s="91"/>
      <c r="X98" s="92"/>
      <c r="Y98" s="220"/>
      <c r="Z98" s="220"/>
    </row>
    <row r="99" spans="2:24" ht="15.75">
      <c r="B99" s="1167" t="s">
        <v>701</v>
      </c>
      <c r="C99" s="1168"/>
      <c r="D99" s="1168"/>
      <c r="E99" s="1168"/>
      <c r="F99" s="1168"/>
      <c r="G99" s="1169"/>
      <c r="H99" s="91"/>
      <c r="I99" s="91"/>
      <c r="J99" s="91"/>
      <c r="K99" s="91"/>
      <c r="L99" s="91"/>
      <c r="M99" s="91"/>
      <c r="N99" s="91"/>
      <c r="O99" s="91"/>
      <c r="P99" s="91"/>
      <c r="Q99" s="91"/>
      <c r="R99" s="91"/>
      <c r="S99" s="91"/>
      <c r="T99" s="91"/>
      <c r="U99" s="91"/>
      <c r="V99" s="91"/>
      <c r="W99" s="91"/>
      <c r="X99" s="92"/>
    </row>
    <row r="100" spans="2:24" ht="15">
      <c r="B100" s="93"/>
      <c r="C100" s="94"/>
      <c r="D100" s="94"/>
      <c r="E100" s="94"/>
      <c r="F100" s="94"/>
      <c r="G100" s="95"/>
      <c r="H100" s="91"/>
      <c r="I100" s="96"/>
      <c r="J100" s="97"/>
      <c r="K100" s="97"/>
      <c r="L100" s="97"/>
      <c r="M100" s="97"/>
      <c r="N100" s="97"/>
      <c r="O100" s="97"/>
      <c r="P100" s="97"/>
      <c r="Q100" s="97"/>
      <c r="R100" s="97"/>
      <c r="S100" s="97"/>
      <c r="T100" s="98"/>
      <c r="U100" s="98"/>
      <c r="V100" s="91"/>
      <c r="W100" s="91"/>
      <c r="X100" s="92"/>
    </row>
    <row r="101" spans="2:24" ht="20.25" customHeight="1">
      <c r="B101" s="1162" t="s">
        <v>546</v>
      </c>
      <c r="C101" s="1163"/>
      <c r="D101" s="1163"/>
      <c r="E101" s="1163"/>
      <c r="F101" s="1163"/>
      <c r="G101" s="1164"/>
      <c r="H101" s="91"/>
      <c r="I101" s="91"/>
      <c r="J101" s="91"/>
      <c r="K101" s="91"/>
      <c r="L101" s="91"/>
      <c r="M101" s="91"/>
      <c r="N101" s="91"/>
      <c r="O101" s="91"/>
      <c r="P101" s="91"/>
      <c r="Q101" s="91"/>
      <c r="R101" s="91"/>
      <c r="S101" s="91"/>
      <c r="T101" s="91"/>
      <c r="U101" s="91"/>
      <c r="V101" s="91"/>
      <c r="W101" s="91"/>
      <c r="X101" s="92"/>
    </row>
    <row r="102" spans="2:24" ht="20.25" customHeight="1">
      <c r="B102" s="1162" t="s">
        <v>545</v>
      </c>
      <c r="C102" s="1163"/>
      <c r="D102" s="1163"/>
      <c r="E102" s="1163"/>
      <c r="F102" s="1163"/>
      <c r="G102" s="1164"/>
      <c r="H102" s="91"/>
      <c r="I102" s="91"/>
      <c r="J102" s="91"/>
      <c r="K102" s="91"/>
      <c r="L102" s="91"/>
      <c r="M102" s="91"/>
      <c r="N102" s="91"/>
      <c r="O102" s="91"/>
      <c r="P102" s="91"/>
      <c r="Q102" s="91"/>
      <c r="R102" s="91"/>
      <c r="S102" s="91"/>
      <c r="T102" s="91"/>
      <c r="U102" s="91"/>
      <c r="V102" s="91"/>
      <c r="W102" s="91"/>
      <c r="X102" s="92"/>
    </row>
    <row r="103" spans="2:24" ht="18.75" customHeight="1">
      <c r="B103" s="1162" t="s">
        <v>517</v>
      </c>
      <c r="C103" s="1163"/>
      <c r="D103" s="1163"/>
      <c r="E103" s="1163"/>
      <c r="F103" s="1163"/>
      <c r="G103" s="1164"/>
      <c r="H103" s="91"/>
      <c r="I103" s="91"/>
      <c r="J103" s="91"/>
      <c r="K103" s="91"/>
      <c r="L103" s="91"/>
      <c r="M103" s="91"/>
      <c r="N103" s="91"/>
      <c r="O103" s="91"/>
      <c r="P103" s="91"/>
      <c r="Q103" s="91"/>
      <c r="R103" s="91"/>
      <c r="S103" s="91"/>
      <c r="T103" s="91"/>
      <c r="U103" s="91"/>
      <c r="V103" s="91"/>
      <c r="W103" s="91"/>
      <c r="X103" s="92"/>
    </row>
    <row r="104" spans="2:24" ht="12.75">
      <c r="B104" s="821"/>
      <c r="C104" s="822"/>
      <c r="D104" s="822"/>
      <c r="E104" s="822"/>
      <c r="F104" s="822"/>
      <c r="G104" s="823"/>
      <c r="H104" s="91"/>
      <c r="I104" s="91"/>
      <c r="J104" s="91"/>
      <c r="K104" s="91"/>
      <c r="L104" s="91"/>
      <c r="M104" s="91"/>
      <c r="N104" s="91"/>
      <c r="O104" s="91"/>
      <c r="P104" s="91"/>
      <c r="Q104" s="91"/>
      <c r="R104" s="91"/>
      <c r="S104" s="91"/>
      <c r="T104" s="91"/>
      <c r="U104" s="91"/>
      <c r="V104" s="91"/>
      <c r="W104" s="91"/>
      <c r="X104" s="92"/>
    </row>
    <row r="105" spans="2:24" ht="12.75">
      <c r="B105" s="128"/>
      <c r="C105" s="128"/>
      <c r="D105" s="128"/>
      <c r="E105" s="128"/>
      <c r="F105" s="128"/>
      <c r="G105" s="128"/>
      <c r="H105" s="91"/>
      <c r="I105" s="91"/>
      <c r="J105" s="91"/>
      <c r="K105" s="91"/>
      <c r="L105" s="91"/>
      <c r="M105" s="91"/>
      <c r="N105" s="91"/>
      <c r="O105" s="91"/>
      <c r="P105" s="91"/>
      <c r="Q105" s="91"/>
      <c r="R105" s="91"/>
      <c r="S105" s="91"/>
      <c r="T105" s="91"/>
      <c r="U105" s="91"/>
      <c r="V105" s="91"/>
      <c r="W105" s="91"/>
      <c r="X105" s="92"/>
    </row>
    <row r="106" spans="2:24" ht="12.75">
      <c r="B106" s="128"/>
      <c r="C106" s="128"/>
      <c r="D106" s="128"/>
      <c r="E106" s="128"/>
      <c r="F106" s="128"/>
      <c r="G106" s="128"/>
      <c r="H106" s="91"/>
      <c r="I106" s="91"/>
      <c r="J106" s="91"/>
      <c r="K106" s="91"/>
      <c r="L106" s="91"/>
      <c r="M106" s="91"/>
      <c r="N106" s="91"/>
      <c r="O106" s="91"/>
      <c r="P106" s="91"/>
      <c r="Q106" s="91"/>
      <c r="R106" s="91"/>
      <c r="S106" s="91"/>
      <c r="T106" s="91"/>
      <c r="U106" s="91"/>
      <c r="V106" s="91"/>
      <c r="W106" s="91"/>
      <c r="X106" s="92"/>
    </row>
    <row r="107" spans="2:24" ht="12.75">
      <c r="B107" s="72"/>
      <c r="C107" s="91"/>
      <c r="D107" s="91"/>
      <c r="E107" s="91"/>
      <c r="F107" s="91"/>
      <c r="G107" s="91"/>
      <c r="H107" s="91"/>
      <c r="I107" s="91"/>
      <c r="J107" s="91"/>
      <c r="K107" s="91"/>
      <c r="L107" s="91"/>
      <c r="M107" s="91"/>
      <c r="N107" s="91"/>
      <c r="O107" s="91"/>
      <c r="Q107" s="91"/>
      <c r="R107" s="91"/>
      <c r="S107" s="91"/>
      <c r="T107" s="91"/>
      <c r="U107" s="91"/>
      <c r="V107" s="91"/>
      <c r="W107" s="91"/>
      <c r="X107" s="92"/>
    </row>
    <row r="108" spans="2:24" ht="12.75">
      <c r="B108" s="72"/>
      <c r="C108" s="91"/>
      <c r="D108" s="91"/>
      <c r="E108" s="91"/>
      <c r="F108" s="91"/>
      <c r="G108" s="91"/>
      <c r="H108" s="91"/>
      <c r="I108" s="91"/>
      <c r="J108" s="91"/>
      <c r="K108" s="91"/>
      <c r="L108" s="91"/>
      <c r="M108" s="91"/>
      <c r="N108" s="91"/>
      <c r="O108" s="91"/>
      <c r="P108" s="91"/>
      <c r="Q108" s="91"/>
      <c r="R108" s="91"/>
      <c r="S108" s="91"/>
      <c r="T108" s="91"/>
      <c r="U108" s="91"/>
      <c r="V108" s="91"/>
      <c r="W108" s="91"/>
      <c r="X108" s="92"/>
    </row>
    <row r="109" ht="12.75">
      <c r="B109" s="128"/>
    </row>
    <row r="110" ht="12.75">
      <c r="B110" s="128"/>
    </row>
    <row r="111" ht="12.75">
      <c r="B111" s="128"/>
    </row>
    <row r="112" ht="12.75">
      <c r="B112" s="128"/>
    </row>
    <row r="113" ht="12.75">
      <c r="B113" s="128"/>
    </row>
    <row r="114" ht="12.75">
      <c r="B114" s="128"/>
    </row>
    <row r="115" ht="12.75">
      <c r="B115" s="128"/>
    </row>
    <row r="116" ht="12.75">
      <c r="B116" s="128"/>
    </row>
    <row r="117" ht="12.75">
      <c r="B117" s="128"/>
    </row>
    <row r="118" ht="12.75">
      <c r="B118" s="128"/>
    </row>
    <row r="119" ht="12.75">
      <c r="B119" s="128"/>
    </row>
    <row r="120" spans="2:34" ht="23.25">
      <c r="B120" s="128"/>
      <c r="AH120" s="99"/>
    </row>
    <row r="121" spans="2:34" ht="23.25">
      <c r="B121" s="128"/>
      <c r="AH121" s="99"/>
    </row>
    <row r="122" spans="2:34" ht="23.25">
      <c r="B122" s="128"/>
      <c r="AH122" s="99"/>
    </row>
    <row r="123" spans="2:34" ht="23.25">
      <c r="B123" s="128"/>
      <c r="AH123" s="99"/>
    </row>
    <row r="124" spans="2:34" ht="23.25">
      <c r="B124" s="128"/>
      <c r="AH124" s="99"/>
    </row>
    <row r="125" spans="2:34" ht="23.25">
      <c r="B125" s="128"/>
      <c r="AH125" s="99"/>
    </row>
    <row r="126" spans="2:34" ht="23.25">
      <c r="B126" s="128"/>
      <c r="AH126" s="99"/>
    </row>
    <row r="127" spans="2:34" ht="23.25">
      <c r="B127" s="128"/>
      <c r="AH127" s="99"/>
    </row>
    <row r="128" spans="2:38" s="103" customFormat="1" ht="23.25">
      <c r="B128" s="99"/>
      <c r="C128" s="99"/>
      <c r="D128" s="100"/>
      <c r="E128" s="101"/>
      <c r="F128" s="101"/>
      <c r="G128" s="101"/>
      <c r="H128" s="99"/>
      <c r="I128" s="101"/>
      <c r="J128" s="99"/>
      <c r="K128" s="99"/>
      <c r="L128" s="99"/>
      <c r="M128" s="99"/>
      <c r="N128" s="99"/>
      <c r="O128" s="99"/>
      <c r="P128" s="99"/>
      <c r="Q128" s="99"/>
      <c r="R128" s="99"/>
      <c r="S128" s="99"/>
      <c r="T128" s="99"/>
      <c r="U128" s="99"/>
      <c r="V128" s="99"/>
      <c r="W128" s="99"/>
      <c r="X128" s="102"/>
      <c r="Y128" s="99"/>
      <c r="Z128" s="99"/>
      <c r="AA128" s="99"/>
      <c r="AB128" s="99"/>
      <c r="AC128" s="99"/>
      <c r="AD128" s="99"/>
      <c r="AE128" s="99"/>
      <c r="AF128" s="99"/>
      <c r="AG128" s="99"/>
      <c r="AH128" s="99"/>
      <c r="AI128" s="99"/>
      <c r="AJ128" s="99"/>
      <c r="AK128" s="99"/>
      <c r="AL128" s="99"/>
    </row>
    <row r="129" spans="2:38" s="103" customFormat="1" ht="23.25">
      <c r="B129" s="99"/>
      <c r="C129" s="99"/>
      <c r="D129" s="99"/>
      <c r="E129" s="101"/>
      <c r="F129" s="101"/>
      <c r="G129" s="101"/>
      <c r="H129" s="99"/>
      <c r="I129" s="101"/>
      <c r="J129" s="99"/>
      <c r="K129" s="99"/>
      <c r="L129" s="99"/>
      <c r="M129" s="99"/>
      <c r="N129" s="99"/>
      <c r="O129" s="99"/>
      <c r="P129" s="99"/>
      <c r="Q129" s="99"/>
      <c r="R129" s="99"/>
      <c r="S129" s="99"/>
      <c r="T129" s="99"/>
      <c r="U129" s="99"/>
      <c r="V129" s="99"/>
      <c r="W129" s="99"/>
      <c r="X129" s="102"/>
      <c r="Y129" s="99"/>
      <c r="Z129" s="99"/>
      <c r="AA129" s="99"/>
      <c r="AB129" s="99"/>
      <c r="AC129" s="99"/>
      <c r="AD129" s="99"/>
      <c r="AE129" s="99"/>
      <c r="AF129" s="99"/>
      <c r="AG129" s="99"/>
      <c r="AH129" s="99"/>
      <c r="AI129" s="99"/>
      <c r="AJ129" s="99"/>
      <c r="AK129" s="99"/>
      <c r="AL129" s="99"/>
    </row>
    <row r="130" spans="2:38" s="103" customFormat="1" ht="23.25">
      <c r="B130" s="99"/>
      <c r="C130" s="99"/>
      <c r="D130" s="99"/>
      <c r="E130" s="101"/>
      <c r="F130" s="101"/>
      <c r="G130" s="101"/>
      <c r="H130" s="99"/>
      <c r="I130" s="101"/>
      <c r="J130" s="99"/>
      <c r="K130" s="99"/>
      <c r="L130" s="99"/>
      <c r="M130" s="99"/>
      <c r="N130" s="99"/>
      <c r="O130" s="99"/>
      <c r="P130" s="99"/>
      <c r="Q130" s="99"/>
      <c r="R130" s="99"/>
      <c r="S130" s="99"/>
      <c r="T130" s="99"/>
      <c r="U130" s="99"/>
      <c r="V130" s="99"/>
      <c r="W130" s="99"/>
      <c r="X130" s="102"/>
      <c r="Y130" s="99"/>
      <c r="Z130" s="99"/>
      <c r="AA130" s="99"/>
      <c r="AB130" s="99"/>
      <c r="AC130" s="99"/>
      <c r="AD130" s="99"/>
      <c r="AE130" s="99"/>
      <c r="AF130" s="99"/>
      <c r="AG130" s="99"/>
      <c r="AH130" s="99"/>
      <c r="AI130" s="99"/>
      <c r="AJ130" s="99"/>
      <c r="AK130" s="99"/>
      <c r="AL130" s="99"/>
    </row>
    <row r="131" spans="2:38" s="103" customFormat="1" ht="23.25">
      <c r="B131" s="99"/>
      <c r="C131" s="99"/>
      <c r="D131" s="99"/>
      <c r="E131" s="101"/>
      <c r="F131" s="101"/>
      <c r="G131" s="101"/>
      <c r="H131" s="99"/>
      <c r="I131" s="101"/>
      <c r="J131" s="99"/>
      <c r="K131" s="99"/>
      <c r="L131" s="99"/>
      <c r="M131" s="99"/>
      <c r="N131" s="99"/>
      <c r="O131" s="99"/>
      <c r="P131" s="99"/>
      <c r="Q131" s="99"/>
      <c r="R131" s="99"/>
      <c r="S131" s="99"/>
      <c r="T131" s="99"/>
      <c r="U131" s="99"/>
      <c r="V131" s="99"/>
      <c r="W131" s="99"/>
      <c r="X131" s="102"/>
      <c r="Y131" s="99"/>
      <c r="Z131" s="99"/>
      <c r="AA131" s="99"/>
      <c r="AB131" s="99"/>
      <c r="AC131" s="99"/>
      <c r="AD131" s="99"/>
      <c r="AE131" s="99"/>
      <c r="AF131" s="99"/>
      <c r="AG131" s="99"/>
      <c r="AH131" s="99"/>
      <c r="AI131" s="99"/>
      <c r="AJ131" s="99"/>
      <c r="AK131" s="99"/>
      <c r="AL131" s="99"/>
    </row>
    <row r="132" spans="2:38" s="103" customFormat="1" ht="23.25">
      <c r="B132" s="99"/>
      <c r="C132" s="99"/>
      <c r="D132" s="99"/>
      <c r="E132" s="101"/>
      <c r="F132" s="101"/>
      <c r="G132" s="101"/>
      <c r="H132" s="99"/>
      <c r="I132" s="101"/>
      <c r="J132" s="99"/>
      <c r="K132" s="99"/>
      <c r="L132" s="99"/>
      <c r="M132" s="99"/>
      <c r="N132" s="99"/>
      <c r="O132" s="99"/>
      <c r="P132" s="99"/>
      <c r="Q132" s="99"/>
      <c r="R132" s="99"/>
      <c r="S132" s="99"/>
      <c r="T132" s="99"/>
      <c r="U132" s="99"/>
      <c r="V132" s="99"/>
      <c r="W132" s="99"/>
      <c r="X132" s="102"/>
      <c r="Y132" s="99"/>
      <c r="Z132" s="99"/>
      <c r="AA132" s="99"/>
      <c r="AB132" s="99"/>
      <c r="AC132" s="99"/>
      <c r="AD132" s="99"/>
      <c r="AE132" s="99"/>
      <c r="AF132" s="99"/>
      <c r="AG132" s="99"/>
      <c r="AH132" s="99"/>
      <c r="AI132" s="99"/>
      <c r="AJ132" s="99"/>
      <c r="AK132" s="99"/>
      <c r="AL132" s="99"/>
    </row>
    <row r="133" spans="2:38" s="103" customFormat="1" ht="23.25">
      <c r="B133" s="99"/>
      <c r="C133" s="99"/>
      <c r="D133" s="99"/>
      <c r="E133" s="101"/>
      <c r="F133" s="101"/>
      <c r="G133" s="101"/>
      <c r="H133" s="99"/>
      <c r="I133" s="101"/>
      <c r="J133" s="99"/>
      <c r="K133" s="99"/>
      <c r="L133" s="99"/>
      <c r="M133" s="99"/>
      <c r="N133" s="99"/>
      <c r="O133" s="99"/>
      <c r="P133" s="99"/>
      <c r="Q133" s="99"/>
      <c r="R133" s="99"/>
      <c r="S133" s="99"/>
      <c r="T133" s="99"/>
      <c r="U133" s="99"/>
      <c r="V133" s="99"/>
      <c r="W133" s="99"/>
      <c r="X133" s="102"/>
      <c r="Y133" s="99"/>
      <c r="Z133" s="99"/>
      <c r="AA133" s="99"/>
      <c r="AB133" s="99"/>
      <c r="AC133" s="99"/>
      <c r="AD133" s="99"/>
      <c r="AE133" s="99"/>
      <c r="AF133" s="99"/>
      <c r="AG133" s="99"/>
      <c r="AH133" s="99"/>
      <c r="AI133" s="99"/>
      <c r="AJ133" s="99"/>
      <c r="AK133" s="99"/>
      <c r="AL133" s="99"/>
    </row>
    <row r="134" spans="2:38" s="103" customFormat="1" ht="23.25">
      <c r="B134" s="99"/>
      <c r="C134" s="99"/>
      <c r="D134" s="99"/>
      <c r="E134" s="101"/>
      <c r="F134" s="101"/>
      <c r="G134" s="101"/>
      <c r="H134" s="99"/>
      <c r="I134" s="101"/>
      <c r="J134" s="99"/>
      <c r="K134" s="99"/>
      <c r="L134" s="99"/>
      <c r="M134" s="99"/>
      <c r="N134" s="99"/>
      <c r="O134" s="99"/>
      <c r="P134" s="99"/>
      <c r="Q134" s="99"/>
      <c r="R134" s="99"/>
      <c r="S134" s="99"/>
      <c r="T134" s="99"/>
      <c r="U134" s="99"/>
      <c r="V134" s="99"/>
      <c r="W134" s="99"/>
      <c r="X134" s="102"/>
      <c r="Y134" s="99"/>
      <c r="Z134" s="99"/>
      <c r="AA134" s="99"/>
      <c r="AB134" s="99"/>
      <c r="AC134" s="99"/>
      <c r="AD134" s="99"/>
      <c r="AE134" s="99"/>
      <c r="AF134" s="99"/>
      <c r="AG134" s="99"/>
      <c r="AH134" s="99"/>
      <c r="AI134" s="99"/>
      <c r="AJ134" s="99"/>
      <c r="AK134" s="99"/>
      <c r="AL134" s="99"/>
    </row>
    <row r="135" spans="2:38" s="103" customFormat="1" ht="23.25">
      <c r="B135" s="99"/>
      <c r="C135" s="99"/>
      <c r="D135" s="99"/>
      <c r="E135" s="101"/>
      <c r="F135" s="101"/>
      <c r="G135" s="101"/>
      <c r="H135" s="99"/>
      <c r="I135" s="101"/>
      <c r="J135" s="99"/>
      <c r="K135" s="99"/>
      <c r="L135" s="99"/>
      <c r="M135" s="99"/>
      <c r="N135" s="99"/>
      <c r="O135" s="99"/>
      <c r="P135" s="99"/>
      <c r="Q135" s="99"/>
      <c r="R135" s="99"/>
      <c r="S135" s="99"/>
      <c r="T135" s="99"/>
      <c r="U135" s="99"/>
      <c r="V135" s="99"/>
      <c r="W135" s="99"/>
      <c r="X135" s="102"/>
      <c r="Y135" s="99"/>
      <c r="Z135" s="99"/>
      <c r="AA135" s="99"/>
      <c r="AB135" s="99"/>
      <c r="AC135" s="99"/>
      <c r="AD135" s="99"/>
      <c r="AE135" s="99"/>
      <c r="AF135" s="99"/>
      <c r="AG135" s="99"/>
      <c r="AH135" s="46"/>
      <c r="AI135" s="99"/>
      <c r="AJ135" s="99"/>
      <c r="AK135" s="99"/>
      <c r="AL135" s="99"/>
    </row>
    <row r="136" spans="2:38" s="103" customFormat="1" ht="23.25">
      <c r="B136" s="99"/>
      <c r="C136" s="99"/>
      <c r="D136" s="99"/>
      <c r="E136" s="101"/>
      <c r="F136" s="101"/>
      <c r="G136" s="101"/>
      <c r="H136" s="99"/>
      <c r="I136" s="101"/>
      <c r="J136" s="99"/>
      <c r="K136" s="99"/>
      <c r="L136" s="99"/>
      <c r="M136" s="99"/>
      <c r="N136" s="99"/>
      <c r="O136" s="99"/>
      <c r="P136" s="99"/>
      <c r="Q136" s="99"/>
      <c r="R136" s="99"/>
      <c r="S136" s="99"/>
      <c r="T136" s="99"/>
      <c r="U136" s="99"/>
      <c r="V136" s="99"/>
      <c r="W136" s="99"/>
      <c r="X136" s="102"/>
      <c r="Y136" s="99"/>
      <c r="Z136" s="99"/>
      <c r="AA136" s="99"/>
      <c r="AB136" s="99"/>
      <c r="AC136" s="99"/>
      <c r="AD136" s="99"/>
      <c r="AE136" s="99"/>
      <c r="AF136" s="99"/>
      <c r="AG136" s="99"/>
      <c r="AH136" s="46"/>
      <c r="AI136" s="99"/>
      <c r="AJ136" s="99"/>
      <c r="AK136" s="99"/>
      <c r="AL136" s="99"/>
    </row>
    <row r="137" spans="2:38" s="103" customFormat="1" ht="23.25">
      <c r="B137" s="99"/>
      <c r="C137" s="99"/>
      <c r="D137" s="99"/>
      <c r="E137" s="101"/>
      <c r="F137" s="101"/>
      <c r="G137" s="101"/>
      <c r="H137" s="99"/>
      <c r="I137" s="101"/>
      <c r="J137" s="99"/>
      <c r="K137" s="99"/>
      <c r="L137" s="99"/>
      <c r="M137" s="99"/>
      <c r="N137" s="99"/>
      <c r="O137" s="99"/>
      <c r="P137" s="99"/>
      <c r="Q137" s="99"/>
      <c r="R137" s="99"/>
      <c r="S137" s="99"/>
      <c r="T137" s="99"/>
      <c r="U137" s="99"/>
      <c r="V137" s="99"/>
      <c r="W137" s="99"/>
      <c r="X137" s="102"/>
      <c r="Y137" s="99"/>
      <c r="Z137" s="99"/>
      <c r="AA137" s="99"/>
      <c r="AB137" s="99"/>
      <c r="AC137" s="99"/>
      <c r="AD137" s="99"/>
      <c r="AE137" s="99"/>
      <c r="AF137" s="99"/>
      <c r="AG137" s="99"/>
      <c r="AH137" s="46"/>
      <c r="AI137" s="99"/>
      <c r="AJ137" s="99"/>
      <c r="AK137" s="99"/>
      <c r="AL137" s="99"/>
    </row>
    <row r="138" spans="2:38" s="103" customFormat="1" ht="23.25">
      <c r="B138" s="99"/>
      <c r="C138" s="99"/>
      <c r="D138" s="99"/>
      <c r="E138" s="101"/>
      <c r="F138" s="101"/>
      <c r="G138" s="101"/>
      <c r="H138" s="99"/>
      <c r="I138" s="101"/>
      <c r="J138" s="99"/>
      <c r="K138" s="99"/>
      <c r="L138" s="99"/>
      <c r="M138" s="99"/>
      <c r="N138" s="99"/>
      <c r="O138" s="99"/>
      <c r="P138" s="99"/>
      <c r="Q138" s="99"/>
      <c r="R138" s="99"/>
      <c r="S138" s="99"/>
      <c r="T138" s="99"/>
      <c r="U138" s="99"/>
      <c r="V138" s="99"/>
      <c r="W138" s="99"/>
      <c r="X138" s="102"/>
      <c r="Y138" s="99"/>
      <c r="Z138" s="99"/>
      <c r="AA138" s="99"/>
      <c r="AB138" s="99"/>
      <c r="AC138" s="99"/>
      <c r="AD138" s="99"/>
      <c r="AE138" s="99"/>
      <c r="AF138" s="99"/>
      <c r="AG138" s="99"/>
      <c r="AH138" s="46"/>
      <c r="AI138" s="99"/>
      <c r="AJ138" s="99"/>
      <c r="AK138" s="99"/>
      <c r="AL138" s="99"/>
    </row>
    <row r="139" spans="2:38" s="103" customFormat="1" ht="23.25">
      <c r="B139" s="99"/>
      <c r="C139" s="99"/>
      <c r="D139" s="99"/>
      <c r="E139" s="101"/>
      <c r="F139" s="101"/>
      <c r="G139" s="101"/>
      <c r="H139" s="99"/>
      <c r="I139" s="101"/>
      <c r="J139" s="99"/>
      <c r="K139" s="99"/>
      <c r="L139" s="99"/>
      <c r="M139" s="99"/>
      <c r="N139" s="99"/>
      <c r="O139" s="99"/>
      <c r="P139" s="99"/>
      <c r="Q139" s="99"/>
      <c r="R139" s="99"/>
      <c r="S139" s="99"/>
      <c r="T139" s="99"/>
      <c r="U139" s="99"/>
      <c r="V139" s="99"/>
      <c r="W139" s="99"/>
      <c r="X139" s="102"/>
      <c r="Y139" s="99"/>
      <c r="Z139" s="99"/>
      <c r="AA139" s="99"/>
      <c r="AB139" s="99"/>
      <c r="AC139" s="99"/>
      <c r="AD139" s="99"/>
      <c r="AE139" s="99"/>
      <c r="AF139" s="99"/>
      <c r="AG139" s="99"/>
      <c r="AH139" s="46"/>
      <c r="AI139" s="99"/>
      <c r="AJ139" s="99"/>
      <c r="AK139" s="99"/>
      <c r="AL139" s="99"/>
    </row>
    <row r="140" spans="2:38" s="103" customFormat="1" ht="23.25">
      <c r="B140" s="99"/>
      <c r="C140" s="99"/>
      <c r="D140" s="99"/>
      <c r="E140" s="101"/>
      <c r="F140" s="101"/>
      <c r="G140" s="101"/>
      <c r="H140" s="99"/>
      <c r="I140" s="101"/>
      <c r="J140" s="99"/>
      <c r="K140" s="99"/>
      <c r="L140" s="99"/>
      <c r="M140" s="99"/>
      <c r="N140" s="99"/>
      <c r="O140" s="99"/>
      <c r="P140" s="99"/>
      <c r="Q140" s="99"/>
      <c r="R140" s="99"/>
      <c r="S140" s="99"/>
      <c r="T140" s="99"/>
      <c r="U140" s="99"/>
      <c r="V140" s="99"/>
      <c r="W140" s="99"/>
      <c r="X140" s="102"/>
      <c r="Y140" s="99"/>
      <c r="Z140" s="99"/>
      <c r="AA140" s="99"/>
      <c r="AB140" s="99"/>
      <c r="AC140" s="99"/>
      <c r="AD140" s="99"/>
      <c r="AE140" s="99"/>
      <c r="AF140" s="99"/>
      <c r="AG140" s="99"/>
      <c r="AH140" s="46"/>
      <c r="AI140" s="99"/>
      <c r="AJ140" s="99"/>
      <c r="AK140" s="99"/>
      <c r="AL140" s="99"/>
    </row>
    <row r="141" spans="2:38" s="103" customFormat="1" ht="23.25">
      <c r="B141" s="99"/>
      <c r="C141" s="99"/>
      <c r="D141" s="99"/>
      <c r="E141" s="101"/>
      <c r="F141" s="101"/>
      <c r="G141" s="101"/>
      <c r="H141" s="99"/>
      <c r="I141" s="101"/>
      <c r="J141" s="99"/>
      <c r="K141" s="99"/>
      <c r="L141" s="99"/>
      <c r="M141" s="99"/>
      <c r="N141" s="99"/>
      <c r="O141" s="99"/>
      <c r="P141" s="99"/>
      <c r="Q141" s="99"/>
      <c r="R141" s="99"/>
      <c r="S141" s="99"/>
      <c r="T141" s="99"/>
      <c r="U141" s="99"/>
      <c r="V141" s="99"/>
      <c r="W141" s="99"/>
      <c r="X141" s="102"/>
      <c r="Y141" s="99"/>
      <c r="Z141" s="99"/>
      <c r="AA141" s="99"/>
      <c r="AB141" s="99"/>
      <c r="AC141" s="99"/>
      <c r="AD141" s="99"/>
      <c r="AE141" s="99"/>
      <c r="AF141" s="99"/>
      <c r="AG141" s="99"/>
      <c r="AH141" s="46"/>
      <c r="AI141" s="99"/>
      <c r="AJ141" s="99"/>
      <c r="AK141" s="99"/>
      <c r="AL141" s="99"/>
    </row>
    <row r="142" spans="2:38" s="103" customFormat="1" ht="23.25">
      <c r="B142" s="99"/>
      <c r="C142" s="99"/>
      <c r="D142" s="99"/>
      <c r="E142" s="101"/>
      <c r="F142" s="101"/>
      <c r="G142" s="101"/>
      <c r="H142" s="99"/>
      <c r="I142" s="101"/>
      <c r="J142" s="99"/>
      <c r="K142" s="99"/>
      <c r="L142" s="99"/>
      <c r="M142" s="99"/>
      <c r="N142" s="99"/>
      <c r="O142" s="99"/>
      <c r="P142" s="99"/>
      <c r="Q142" s="99"/>
      <c r="R142" s="99"/>
      <c r="S142" s="99"/>
      <c r="T142" s="99"/>
      <c r="U142" s="99"/>
      <c r="V142" s="99"/>
      <c r="W142" s="99"/>
      <c r="X142" s="102"/>
      <c r="Y142" s="99"/>
      <c r="Z142" s="99"/>
      <c r="AA142" s="99"/>
      <c r="AB142" s="99"/>
      <c r="AC142" s="99"/>
      <c r="AD142" s="99"/>
      <c r="AE142" s="99"/>
      <c r="AF142" s="99"/>
      <c r="AG142" s="99"/>
      <c r="AH142" s="46"/>
      <c r="AI142" s="99"/>
      <c r="AJ142" s="99"/>
      <c r="AK142" s="99"/>
      <c r="AL142" s="99"/>
    </row>
    <row r="143" spans="2:7" ht="12.75">
      <c r="B143" s="128"/>
      <c r="D143" s="77"/>
      <c r="E143" s="104"/>
      <c r="F143" s="104"/>
      <c r="G143" s="104"/>
    </row>
    <row r="144" spans="2:4" ht="12.75">
      <c r="B144" s="128"/>
      <c r="D144" s="77"/>
    </row>
    <row r="145" spans="2:7" ht="12.75">
      <c r="B145" s="128"/>
      <c r="E145" s="104"/>
      <c r="F145" s="104"/>
      <c r="G145" s="104"/>
    </row>
    <row r="146" spans="2:7" ht="12.75">
      <c r="B146" s="128"/>
      <c r="E146" s="104"/>
      <c r="F146" s="104"/>
      <c r="G146" s="104"/>
    </row>
    <row r="147" spans="2:10" ht="12.75">
      <c r="B147" s="128"/>
      <c r="J147" s="127"/>
    </row>
    <row r="148" spans="2:7" ht="12.75">
      <c r="B148" s="128"/>
      <c r="D148" s="77"/>
      <c r="E148" s="104"/>
      <c r="F148" s="104"/>
      <c r="G148" s="104"/>
    </row>
    <row r="149" spans="2:7" ht="12.75">
      <c r="B149" s="128"/>
      <c r="F149" s="104"/>
      <c r="G149" s="104"/>
    </row>
    <row r="150" spans="2:6" ht="12.75">
      <c r="B150" s="128"/>
      <c r="D150" s="105"/>
      <c r="F150" s="104"/>
    </row>
    <row r="151" spans="2:7" ht="12.75">
      <c r="B151" s="128"/>
      <c r="D151" s="156"/>
      <c r="E151" s="104"/>
      <c r="F151" s="104"/>
      <c r="G151" s="104"/>
    </row>
    <row r="152" spans="2:10" ht="12.75">
      <c r="B152" s="128"/>
      <c r="D152" s="156"/>
      <c r="E152" s="156"/>
      <c r="F152" s="104"/>
      <c r="I152" s="1152"/>
      <c r="J152" s="1152"/>
    </row>
    <row r="153" spans="2:10" ht="12.75">
      <c r="B153" s="128"/>
      <c r="D153" s="156"/>
      <c r="E153" s="106"/>
      <c r="F153" s="104"/>
      <c r="I153" s="1152"/>
      <c r="J153" s="1152"/>
    </row>
    <row r="154" spans="2:10" ht="12.75">
      <c r="B154" s="128"/>
      <c r="D154" s="156"/>
      <c r="E154" s="104"/>
      <c r="F154" s="104"/>
      <c r="G154" s="104"/>
      <c r="I154" s="1152"/>
      <c r="J154" s="1152"/>
    </row>
    <row r="155" spans="2:10" ht="12.75">
      <c r="B155" s="128"/>
      <c r="D155" s="156"/>
      <c r="E155" s="106"/>
      <c r="F155" s="104"/>
      <c r="I155" s="1152"/>
      <c r="J155" s="1152"/>
    </row>
    <row r="156" spans="2:10" ht="12.75">
      <c r="B156" s="128"/>
      <c r="E156" s="106"/>
      <c r="F156" s="104"/>
      <c r="I156" s="1152"/>
      <c r="J156" s="1152"/>
    </row>
    <row r="157" spans="2:10" ht="12.75">
      <c r="B157" s="128"/>
      <c r="E157" s="104"/>
      <c r="F157" s="104"/>
      <c r="G157" s="104"/>
      <c r="I157" s="1152"/>
      <c r="J157" s="1152"/>
    </row>
    <row r="158" spans="2:6" ht="12.75">
      <c r="B158" s="128"/>
      <c r="F158" s="104"/>
    </row>
    <row r="159" spans="2:6" ht="12.75">
      <c r="B159" s="128"/>
      <c r="F159" s="104"/>
    </row>
    <row r="160" spans="2:7" ht="12.75">
      <c r="B160" s="128"/>
      <c r="E160" s="104"/>
      <c r="F160" s="104"/>
      <c r="G160" s="104"/>
    </row>
    <row r="163" spans="5:7" ht="12.75">
      <c r="E163" s="104"/>
      <c r="F163" s="104"/>
      <c r="G163" s="104"/>
    </row>
    <row r="164" spans="5:6" ht="12.75">
      <c r="E164" s="236"/>
      <c r="F164" s="236"/>
    </row>
    <row r="165" spans="5:7" ht="12.75">
      <c r="E165" s="104"/>
      <c r="F165" s="104"/>
      <c r="G165" s="104"/>
    </row>
    <row r="166" spans="5:7" ht="12.75">
      <c r="E166" s="104"/>
      <c r="F166" s="104"/>
      <c r="G166" s="104"/>
    </row>
    <row r="170" ht="12.75">
      <c r="G170" s="127"/>
    </row>
  </sheetData>
  <mergeCells count="74">
    <mergeCell ref="F9:G9"/>
    <mergeCell ref="H9:H11"/>
    <mergeCell ref="A9:A11"/>
    <mergeCell ref="D81:J81"/>
    <mergeCell ref="K81:L82"/>
    <mergeCell ref="I9:J9"/>
    <mergeCell ref="K9:L9"/>
    <mergeCell ref="F68:S76"/>
    <mergeCell ref="M9:N10"/>
    <mergeCell ref="O9:P9"/>
    <mergeCell ref="B1:AC1"/>
    <mergeCell ref="B2:AC2"/>
    <mergeCell ref="B3:AC3"/>
    <mergeCell ref="B4:AC4"/>
    <mergeCell ref="B7:AC7"/>
    <mergeCell ref="C8:D8"/>
    <mergeCell ref="E8:E11"/>
    <mergeCell ref="F8:T8"/>
    <mergeCell ref="U8:AD8"/>
    <mergeCell ref="C9:D10"/>
    <mergeCell ref="AE8:AE11"/>
    <mergeCell ref="AF8:AF11"/>
    <mergeCell ref="AB9:AD10"/>
    <mergeCell ref="F10:G10"/>
    <mergeCell ref="I10:J10"/>
    <mergeCell ref="K10:L10"/>
    <mergeCell ref="O10:P10"/>
    <mergeCell ref="W9:W11"/>
    <mergeCell ref="X9:X11"/>
    <mergeCell ref="Y9:Y11"/>
    <mergeCell ref="O96:S97"/>
    <mergeCell ref="E96:I96"/>
    <mergeCell ref="K96:L96"/>
    <mergeCell ref="M96:N96"/>
    <mergeCell ref="B102:G102"/>
    <mergeCell ref="I155:J155"/>
    <mergeCell ref="K94:N94"/>
    <mergeCell ref="M93:N93"/>
    <mergeCell ref="B101:G101"/>
    <mergeCell ref="B99:G99"/>
    <mergeCell ref="E93:I93"/>
    <mergeCell ref="I157:J157"/>
    <mergeCell ref="I152:J152"/>
    <mergeCell ref="I153:J153"/>
    <mergeCell ref="I156:J156"/>
    <mergeCell ref="I154:J154"/>
    <mergeCell ref="O84:S84"/>
    <mergeCell ref="E83:I83"/>
    <mergeCell ref="E91:I91"/>
    <mergeCell ref="O93:S93"/>
    <mergeCell ref="M95:N95"/>
    <mergeCell ref="D94:J94"/>
    <mergeCell ref="K93:L93"/>
    <mergeCell ref="B103:G103"/>
    <mergeCell ref="E95:I95"/>
    <mergeCell ref="E92:I92"/>
    <mergeCell ref="M92:N92"/>
    <mergeCell ref="M83:N83"/>
    <mergeCell ref="E84:I84"/>
    <mergeCell ref="M84:N84"/>
    <mergeCell ref="AD12:AF13"/>
    <mergeCell ref="F31:P43"/>
    <mergeCell ref="B79:T79"/>
    <mergeCell ref="F44:S63"/>
    <mergeCell ref="A5:Z5"/>
    <mergeCell ref="M91:N91"/>
    <mergeCell ref="D82:J82"/>
    <mergeCell ref="M81:N82"/>
    <mergeCell ref="Z9:AA10"/>
    <mergeCell ref="Q9:R10"/>
    <mergeCell ref="S9:T10"/>
    <mergeCell ref="U9:U11"/>
    <mergeCell ref="V9:V11"/>
    <mergeCell ref="B9:B11"/>
  </mergeCells>
  <printOptions horizontalCentered="1" verticalCentered="1"/>
  <pageMargins left="0.984251968503937" right="0.3937007874015748" top="0.3937007874015748" bottom="0.3937007874015748" header="0" footer="0.1968503937007874"/>
  <pageSetup horizontalDpi="1200" verticalDpi="1200" orientation="landscape" paperSize="5" scale="44" r:id="rId1"/>
  <headerFooter alignWithMargins="0">
    <oddFooter>&amp;R&amp;P de &amp;N
VERSION 31 MARZO 2008</oddFooter>
  </headerFooter>
  <rowBreaks count="3" manualBreakCount="3">
    <brk id="42" max="16383" man="1"/>
    <brk id="72" max="16383" man="1"/>
    <brk id="143" max="16383" man="1"/>
  </rowBreaks>
</worksheet>
</file>

<file path=xl/worksheets/sheet4.xml><?xml version="1.0" encoding="utf-8"?>
<worksheet xmlns="http://schemas.openxmlformats.org/spreadsheetml/2006/main" xmlns:r="http://schemas.openxmlformats.org/officeDocument/2006/relationships">
  <dimension ref="A1:AA30"/>
  <sheetViews>
    <sheetView workbookViewId="0" topLeftCell="A1">
      <selection activeCell="B3" sqref="B3:X3"/>
    </sheetView>
  </sheetViews>
  <sheetFormatPr defaultColWidth="11.421875" defaultRowHeight="12.75"/>
  <cols>
    <col min="1" max="1" width="3.57421875" style="46" customWidth="1"/>
    <col min="2" max="2" width="32.7109375" style="46" customWidth="1"/>
    <col min="3" max="3" width="9.00390625" style="46" customWidth="1"/>
    <col min="4" max="4" width="9.7109375" style="46" customWidth="1"/>
    <col min="5" max="8" width="11.421875" style="46" customWidth="1"/>
    <col min="9" max="9" width="12.421875" style="46" customWidth="1"/>
    <col min="10" max="21" width="11.421875" style="46" customWidth="1"/>
    <col min="22" max="22" width="13.28125" style="46" customWidth="1"/>
    <col min="23" max="23" width="16.28125" style="46" customWidth="1"/>
    <col min="24" max="24" width="12.7109375" style="46" bestFit="1" customWidth="1"/>
    <col min="25" max="25" width="15.7109375" style="46" customWidth="1"/>
    <col min="26" max="26" width="14.7109375" style="46" customWidth="1"/>
    <col min="27" max="27" width="12.00390625" style="46" bestFit="1" customWidth="1"/>
    <col min="28" max="16384" width="11.421875" style="46" customWidth="1"/>
  </cols>
  <sheetData>
    <row r="1" spans="2:24" ht="15.75">
      <c r="B1" s="1221" t="s">
        <v>33</v>
      </c>
      <c r="C1" s="1221"/>
      <c r="D1" s="1221"/>
      <c r="E1" s="1221"/>
      <c r="F1" s="1221"/>
      <c r="G1" s="1221"/>
      <c r="H1" s="1221"/>
      <c r="I1" s="1221"/>
      <c r="J1" s="1221"/>
      <c r="K1" s="1221"/>
      <c r="L1" s="1221"/>
      <c r="M1" s="1221"/>
      <c r="N1" s="1221"/>
      <c r="O1" s="1221"/>
      <c r="P1" s="1221"/>
      <c r="Q1" s="1221"/>
      <c r="R1" s="1221"/>
      <c r="S1" s="1221"/>
      <c r="T1" s="1221"/>
      <c r="U1" s="1221"/>
      <c r="V1" s="1221"/>
      <c r="W1" s="1221"/>
      <c r="X1" s="1221"/>
    </row>
    <row r="2" spans="2:24" ht="15.75">
      <c r="B2" s="1221" t="s">
        <v>34</v>
      </c>
      <c r="C2" s="1221"/>
      <c r="D2" s="1221"/>
      <c r="E2" s="1221"/>
      <c r="F2" s="1221"/>
      <c r="G2" s="1221"/>
      <c r="H2" s="1221"/>
      <c r="I2" s="1221"/>
      <c r="J2" s="1221"/>
      <c r="K2" s="1221"/>
      <c r="L2" s="1221"/>
      <c r="M2" s="1221"/>
      <c r="N2" s="1221"/>
      <c r="O2" s="1221"/>
      <c r="P2" s="1221"/>
      <c r="Q2" s="1221"/>
      <c r="R2" s="1221"/>
      <c r="S2" s="1221"/>
      <c r="T2" s="1221"/>
      <c r="U2" s="1221"/>
      <c r="V2" s="1221"/>
      <c r="W2" s="1221"/>
      <c r="X2" s="1221"/>
    </row>
    <row r="3" spans="2:24" ht="15.75">
      <c r="B3" s="1221" t="s">
        <v>35</v>
      </c>
      <c r="C3" s="1221"/>
      <c r="D3" s="1221"/>
      <c r="E3" s="1221"/>
      <c r="F3" s="1221"/>
      <c r="G3" s="1221"/>
      <c r="H3" s="1221"/>
      <c r="I3" s="1221"/>
      <c r="J3" s="1221"/>
      <c r="K3" s="1221"/>
      <c r="L3" s="1221"/>
      <c r="M3" s="1221"/>
      <c r="N3" s="1221"/>
      <c r="O3" s="1221"/>
      <c r="P3" s="1221"/>
      <c r="Q3" s="1221"/>
      <c r="R3" s="1221"/>
      <c r="S3" s="1221"/>
      <c r="T3" s="1221"/>
      <c r="U3" s="1221"/>
      <c r="V3" s="1221"/>
      <c r="W3" s="1221"/>
      <c r="X3" s="1221"/>
    </row>
    <row r="4" spans="2:27" ht="15.75" customHeight="1">
      <c r="B4" s="987" t="s">
        <v>717</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row>
    <row r="5" spans="2:24" ht="15.75">
      <c r="B5" s="1104"/>
      <c r="C5" s="1104"/>
      <c r="D5" s="1104"/>
      <c r="E5" s="1104"/>
      <c r="F5" s="1104"/>
      <c r="G5" s="1104"/>
      <c r="H5" s="1104"/>
      <c r="I5" s="1104"/>
      <c r="J5" s="1104"/>
      <c r="K5" s="1104"/>
      <c r="L5" s="1104"/>
      <c r="M5" s="1104"/>
      <c r="N5" s="1104"/>
      <c r="O5" s="1104"/>
      <c r="P5" s="1104"/>
      <c r="Q5" s="1104"/>
      <c r="R5" s="1104"/>
      <c r="S5" s="1104"/>
      <c r="T5" s="1104"/>
      <c r="U5" s="1104"/>
      <c r="V5" s="1104"/>
      <c r="W5" s="1104"/>
      <c r="X5" s="1104"/>
    </row>
    <row r="6" spans="2:26" ht="12.75">
      <c r="B6" s="1222" t="s">
        <v>36</v>
      </c>
      <c r="C6" s="1223"/>
      <c r="D6" s="1223"/>
      <c r="E6" s="1224"/>
      <c r="F6" s="1225"/>
      <c r="G6" s="1225"/>
      <c r="H6" s="1225"/>
      <c r="I6" s="1226"/>
      <c r="J6" s="108" t="s">
        <v>463</v>
      </c>
      <c r="K6" s="1225" t="s">
        <v>464</v>
      </c>
      <c r="L6" s="1225"/>
      <c r="M6" s="1225"/>
      <c r="N6" s="1225" t="s">
        <v>465</v>
      </c>
      <c r="O6" s="1225"/>
      <c r="P6" s="1225"/>
      <c r="Q6" s="1225"/>
      <c r="R6" s="1227" t="s">
        <v>466</v>
      </c>
      <c r="S6" s="1228"/>
      <c r="T6" s="1228"/>
      <c r="U6" s="1228"/>
      <c r="V6" s="1229" t="s">
        <v>467</v>
      </c>
      <c r="W6" s="1230"/>
      <c r="X6" s="1231"/>
      <c r="Y6" s="109"/>
      <c r="Z6" s="110"/>
    </row>
    <row r="7" spans="2:26" ht="12.75">
      <c r="B7" s="1232" t="s">
        <v>549</v>
      </c>
      <c r="C7" s="1232" t="s">
        <v>550</v>
      </c>
      <c r="D7" s="111" t="s">
        <v>37</v>
      </c>
      <c r="E7" s="1232" t="s">
        <v>552</v>
      </c>
      <c r="F7" s="1234" t="s">
        <v>553</v>
      </c>
      <c r="G7" s="1234" t="s">
        <v>554</v>
      </c>
      <c r="H7" s="1234" t="s">
        <v>555</v>
      </c>
      <c r="I7" s="1234" t="s">
        <v>556</v>
      </c>
      <c r="J7" s="1234" t="s">
        <v>557</v>
      </c>
      <c r="K7" s="1235" t="s">
        <v>558</v>
      </c>
      <c r="L7" s="1237" t="s">
        <v>559</v>
      </c>
      <c r="M7" s="1234" t="s">
        <v>560</v>
      </c>
      <c r="N7" s="1234" t="s">
        <v>561</v>
      </c>
      <c r="O7" s="1234" t="s">
        <v>562</v>
      </c>
      <c r="P7" s="1234" t="s">
        <v>563</v>
      </c>
      <c r="Q7" s="1234" t="s">
        <v>564</v>
      </c>
      <c r="R7" s="1238" t="s">
        <v>468</v>
      </c>
      <c r="S7" s="1239"/>
      <c r="T7" s="1238" t="s">
        <v>469</v>
      </c>
      <c r="U7" s="1239"/>
      <c r="V7" s="1253" t="s">
        <v>569</v>
      </c>
      <c r="W7" s="1253" t="s">
        <v>570</v>
      </c>
      <c r="X7" s="1254" t="s">
        <v>585</v>
      </c>
      <c r="Y7" s="1251" t="s">
        <v>586</v>
      </c>
      <c r="Z7" s="1242" t="s">
        <v>606</v>
      </c>
    </row>
    <row r="8" spans="2:26" ht="42" customHeight="1">
      <c r="B8" s="1233"/>
      <c r="C8" s="1233"/>
      <c r="D8" s="112" t="s">
        <v>490</v>
      </c>
      <c r="E8" s="1233"/>
      <c r="F8" s="1233"/>
      <c r="G8" s="1233"/>
      <c r="H8" s="1233"/>
      <c r="I8" s="1233"/>
      <c r="J8" s="1233"/>
      <c r="K8" s="1236"/>
      <c r="L8" s="1237"/>
      <c r="M8" s="1233"/>
      <c r="N8" s="1233"/>
      <c r="O8" s="1233"/>
      <c r="P8" s="1233"/>
      <c r="Q8" s="1233"/>
      <c r="R8" s="113" t="s">
        <v>565</v>
      </c>
      <c r="S8" s="114" t="s">
        <v>566</v>
      </c>
      <c r="T8" s="115" t="s">
        <v>38</v>
      </c>
      <c r="U8" s="115" t="s">
        <v>39</v>
      </c>
      <c r="V8" s="1251"/>
      <c r="W8" s="1251"/>
      <c r="X8" s="1255"/>
      <c r="Y8" s="1252"/>
      <c r="Z8" s="1243"/>
    </row>
    <row r="9" spans="1:26" ht="12.75">
      <c r="A9" s="118"/>
      <c r="B9" s="51" t="s">
        <v>718</v>
      </c>
      <c r="C9" s="120"/>
      <c r="D9" s="121"/>
      <c r="E9" s="122"/>
      <c r="F9" s="50"/>
      <c r="G9" s="50"/>
      <c r="H9" s="50"/>
      <c r="I9" s="50"/>
      <c r="J9" s="50"/>
      <c r="K9" s="50"/>
      <c r="L9" s="50"/>
      <c r="M9" s="50"/>
      <c r="N9" s="50"/>
      <c r="O9" s="50"/>
      <c r="P9" s="121"/>
      <c r="Q9" s="121"/>
      <c r="R9" s="57"/>
      <c r="S9" s="57"/>
      <c r="T9" s="57"/>
      <c r="U9" s="57"/>
      <c r="V9" s="57"/>
      <c r="W9" s="57"/>
      <c r="X9" s="57"/>
      <c r="Y9" s="123"/>
      <c r="Z9" s="124"/>
    </row>
    <row r="10" spans="1:26" s="44" customFormat="1" ht="30" customHeight="1">
      <c r="A10" s="118"/>
      <c r="B10" s="999" t="s">
        <v>240</v>
      </c>
      <c r="C10" s="1245" t="s">
        <v>719</v>
      </c>
      <c r="D10" s="1245" t="s">
        <v>40</v>
      </c>
      <c r="E10" s="1245" t="s">
        <v>41</v>
      </c>
      <c r="F10" s="655" t="s">
        <v>179</v>
      </c>
      <c r="G10" s="1089" t="s">
        <v>547</v>
      </c>
      <c r="H10" s="1256"/>
      <c r="I10" s="1257"/>
      <c r="J10" s="655" t="s">
        <v>720</v>
      </c>
      <c r="K10" s="655" t="s">
        <v>720</v>
      </c>
      <c r="L10" s="655" t="s">
        <v>720</v>
      </c>
      <c r="M10" s="655" t="s">
        <v>721</v>
      </c>
      <c r="N10" s="655" t="s">
        <v>722</v>
      </c>
      <c r="O10" s="655" t="s">
        <v>723</v>
      </c>
      <c r="P10" s="1247"/>
      <c r="Q10" s="1247"/>
      <c r="R10" s="1249">
        <v>850000</v>
      </c>
      <c r="S10" s="1249">
        <f>SUM(R10/11.2)</f>
        <v>75892.85714285714</v>
      </c>
      <c r="T10" s="1249">
        <v>0</v>
      </c>
      <c r="U10" s="1249">
        <v>0</v>
      </c>
      <c r="V10" s="1249">
        <v>739130.43</v>
      </c>
      <c r="W10" s="1249">
        <v>110869.57</v>
      </c>
      <c r="X10" s="1249">
        <f>SUM(V10:W10)</f>
        <v>850000</v>
      </c>
      <c r="Y10" s="1240" t="s">
        <v>724</v>
      </c>
      <c r="Z10" s="1249"/>
    </row>
    <row r="11" spans="1:27" s="44" customFormat="1" ht="43.9" customHeight="1">
      <c r="A11" s="118"/>
      <c r="B11" s="1244"/>
      <c r="C11" s="1246"/>
      <c r="D11" s="1246"/>
      <c r="E11" s="1246"/>
      <c r="F11" s="655" t="s">
        <v>471</v>
      </c>
      <c r="G11" s="1258"/>
      <c r="H11" s="1259"/>
      <c r="I11" s="1260"/>
      <c r="J11" s="655" t="s">
        <v>471</v>
      </c>
      <c r="K11" s="655" t="s">
        <v>471</v>
      </c>
      <c r="L11" s="655" t="s">
        <v>471</v>
      </c>
      <c r="M11" s="655" t="s">
        <v>471</v>
      </c>
      <c r="N11" s="655" t="s">
        <v>471</v>
      </c>
      <c r="O11" s="655" t="s">
        <v>471</v>
      </c>
      <c r="P11" s="1248"/>
      <c r="Q11" s="1248"/>
      <c r="R11" s="1250"/>
      <c r="S11" s="1250"/>
      <c r="T11" s="1250"/>
      <c r="U11" s="1250"/>
      <c r="V11" s="1250"/>
      <c r="W11" s="1250"/>
      <c r="X11" s="1250"/>
      <c r="Y11" s="1241"/>
      <c r="Z11" s="1250"/>
      <c r="AA11" s="424"/>
    </row>
    <row r="12" spans="2:27" ht="12.75">
      <c r="B12" s="864" t="s">
        <v>718</v>
      </c>
      <c r="C12" s="116"/>
      <c r="D12" s="116"/>
      <c r="E12" s="788"/>
      <c r="F12" s="865"/>
      <c r="G12" s="865"/>
      <c r="H12" s="865"/>
      <c r="I12" s="865"/>
      <c r="J12" s="865"/>
      <c r="K12" s="865"/>
      <c r="L12" s="865"/>
      <c r="M12" s="865"/>
      <c r="N12" s="865"/>
      <c r="O12" s="865"/>
      <c r="P12" s="116"/>
      <c r="Q12" s="116"/>
      <c r="R12" s="866">
        <f aca="true" t="shared" si="0" ref="R12:X12">SUM(R10)</f>
        <v>850000</v>
      </c>
      <c r="S12" s="866">
        <f t="shared" si="0"/>
        <v>75892.85714285714</v>
      </c>
      <c r="T12" s="866">
        <f t="shared" si="0"/>
        <v>0</v>
      </c>
      <c r="U12" s="866">
        <f t="shared" si="0"/>
        <v>0</v>
      </c>
      <c r="V12" s="866">
        <f t="shared" si="0"/>
        <v>739130.43</v>
      </c>
      <c r="W12" s="866">
        <f t="shared" si="0"/>
        <v>110869.57</v>
      </c>
      <c r="X12" s="866">
        <f t="shared" si="0"/>
        <v>850000</v>
      </c>
      <c r="Y12" s="867"/>
      <c r="Z12" s="126"/>
      <c r="AA12" s="127"/>
    </row>
    <row r="13" spans="2:26" ht="12.75">
      <c r="B13" s="868" t="s">
        <v>518</v>
      </c>
      <c r="C13" s="798"/>
      <c r="D13" s="798"/>
      <c r="E13" s="798"/>
      <c r="F13" s="798"/>
      <c r="G13" s="798"/>
      <c r="H13" s="798"/>
      <c r="I13" s="798"/>
      <c r="J13" s="798"/>
      <c r="K13" s="798"/>
      <c r="L13" s="798"/>
      <c r="M13" s="798"/>
      <c r="N13" s="798"/>
      <c r="O13" s="798"/>
      <c r="P13" s="798"/>
      <c r="Q13" s="798"/>
      <c r="R13" s="869">
        <f>+R12</f>
        <v>850000</v>
      </c>
      <c r="S13" s="869">
        <f aca="true" t="shared" si="1" ref="S13:X13">+S12</f>
        <v>75892.85714285714</v>
      </c>
      <c r="T13" s="869">
        <f t="shared" si="1"/>
        <v>0</v>
      </c>
      <c r="U13" s="869">
        <f t="shared" si="1"/>
        <v>0</v>
      </c>
      <c r="V13" s="869">
        <f t="shared" si="1"/>
        <v>739130.43</v>
      </c>
      <c r="W13" s="869">
        <f t="shared" si="1"/>
        <v>110869.57</v>
      </c>
      <c r="X13" s="869">
        <f t="shared" si="1"/>
        <v>850000</v>
      </c>
      <c r="Y13" s="869"/>
      <c r="Z13" s="869"/>
    </row>
    <row r="14" spans="2:26" ht="39.6" customHeight="1">
      <c r="B14" s="128"/>
      <c r="C14" s="129"/>
      <c r="D14" s="129"/>
      <c r="E14" s="129"/>
      <c r="F14" s="129"/>
      <c r="G14" s="129"/>
      <c r="H14" s="129"/>
      <c r="I14" s="129"/>
      <c r="J14" s="129"/>
      <c r="K14" s="129"/>
      <c r="L14" s="129"/>
      <c r="M14" s="129"/>
      <c r="N14" s="129"/>
      <c r="O14" s="129"/>
      <c r="P14" s="129"/>
      <c r="Q14" s="129"/>
      <c r="R14" s="130"/>
      <c r="S14" s="130"/>
      <c r="T14" s="131"/>
      <c r="U14" s="131"/>
      <c r="V14" s="130"/>
      <c r="W14" s="130"/>
      <c r="X14" s="130"/>
      <c r="Y14" s="129"/>
      <c r="Z14" s="132"/>
    </row>
    <row r="15" spans="2:26" ht="22.5">
      <c r="B15" s="6"/>
      <c r="C15" s="6"/>
      <c r="D15" s="6"/>
      <c r="E15" s="1095" t="s">
        <v>491</v>
      </c>
      <c r="F15" s="1095"/>
      <c r="G15" s="1095"/>
      <c r="H15" s="1095"/>
      <c r="I15" s="1095"/>
      <c r="J15" s="1095"/>
      <c r="K15" s="1096" t="s">
        <v>475</v>
      </c>
      <c r="L15" s="1096"/>
      <c r="M15" s="1097" t="s">
        <v>476</v>
      </c>
      <c r="N15" s="1097"/>
      <c r="O15" s="8" t="s">
        <v>477</v>
      </c>
      <c r="P15" s="133"/>
      <c r="Q15" s="133"/>
      <c r="R15" s="134"/>
      <c r="S15" s="135"/>
      <c r="T15" s="136"/>
      <c r="U15" s="136"/>
      <c r="V15" s="825"/>
      <c r="W15" s="134"/>
      <c r="X15" s="825"/>
      <c r="Y15" s="133"/>
      <c r="Z15" s="132"/>
    </row>
    <row r="16" spans="2:26" ht="12.75">
      <c r="B16" s="6"/>
      <c r="C16" s="6"/>
      <c r="D16" s="6"/>
      <c r="E16" s="138"/>
      <c r="F16" s="14"/>
      <c r="G16" s="14"/>
      <c r="H16" s="14"/>
      <c r="I16" s="14"/>
      <c r="J16" s="15"/>
      <c r="K16" s="16"/>
      <c r="L16" s="17"/>
      <c r="M16" s="18"/>
      <c r="N16" s="19"/>
      <c r="O16" s="8"/>
      <c r="P16" s="133"/>
      <c r="Q16" s="133"/>
      <c r="R16" s="134"/>
      <c r="S16" s="135"/>
      <c r="T16" s="136"/>
      <c r="U16" s="136"/>
      <c r="V16" s="135"/>
      <c r="W16" s="134"/>
      <c r="X16" s="825"/>
      <c r="Y16" s="133"/>
      <c r="Z16" s="132"/>
    </row>
    <row r="17" spans="2:26" ht="25.5" customHeight="1">
      <c r="B17" s="133"/>
      <c r="C17" s="20"/>
      <c r="D17" s="20"/>
      <c r="E17" s="21" t="s">
        <v>478</v>
      </c>
      <c r="F17" s="1012" t="s">
        <v>479</v>
      </c>
      <c r="G17" s="1013"/>
      <c r="H17" s="1013"/>
      <c r="I17" s="1014"/>
      <c r="J17" s="22" t="s">
        <v>472</v>
      </c>
      <c r="K17" s="23" t="s">
        <v>480</v>
      </c>
      <c r="L17" s="139"/>
      <c r="M17" s="25" t="s">
        <v>480</v>
      </c>
      <c r="N17" s="140">
        <v>500000</v>
      </c>
      <c r="O17" s="7" t="s">
        <v>481</v>
      </c>
      <c r="P17" s="27"/>
      <c r="Q17" s="133"/>
      <c r="R17" s="137"/>
      <c r="S17" s="137"/>
      <c r="T17" s="133"/>
      <c r="U17" s="133"/>
      <c r="V17" s="825"/>
      <c r="W17" s="137"/>
      <c r="X17" s="137"/>
      <c r="Y17" s="133"/>
      <c r="Z17" s="132"/>
    </row>
    <row r="18" spans="2:26" ht="34.5" customHeight="1">
      <c r="B18" s="20"/>
      <c r="C18" s="20"/>
      <c r="D18" s="20"/>
      <c r="E18" s="28" t="s">
        <v>482</v>
      </c>
      <c r="F18" s="1015" t="s">
        <v>483</v>
      </c>
      <c r="G18" s="1016"/>
      <c r="H18" s="1016"/>
      <c r="I18" s="1017"/>
      <c r="J18" s="29" t="s">
        <v>473</v>
      </c>
      <c r="K18" s="30" t="s">
        <v>484</v>
      </c>
      <c r="L18" s="141"/>
      <c r="M18" s="32" t="s">
        <v>480</v>
      </c>
      <c r="N18" s="140">
        <v>100000</v>
      </c>
      <c r="O18" s="33" t="s">
        <v>481</v>
      </c>
      <c r="P18" s="133"/>
      <c r="Q18" s="133"/>
      <c r="R18" s="137"/>
      <c r="S18" s="137"/>
      <c r="T18" s="133"/>
      <c r="U18" s="133"/>
      <c r="V18" s="825"/>
      <c r="W18" s="137"/>
      <c r="X18" s="826"/>
      <c r="Y18" s="133"/>
      <c r="Z18" s="132"/>
    </row>
    <row r="19" spans="2:26" ht="27.75" customHeight="1">
      <c r="B19" s="20"/>
      <c r="C19" s="20"/>
      <c r="D19" s="20"/>
      <c r="E19" s="28" t="s">
        <v>493</v>
      </c>
      <c r="F19" s="1012" t="s">
        <v>494</v>
      </c>
      <c r="G19" s="1013"/>
      <c r="H19" s="1013"/>
      <c r="I19" s="1014"/>
      <c r="J19" s="28" t="s">
        <v>493</v>
      </c>
      <c r="K19" s="25" t="s">
        <v>495</v>
      </c>
      <c r="L19" s="139"/>
      <c r="M19" s="25" t="s">
        <v>495</v>
      </c>
      <c r="N19" s="140">
        <v>500001</v>
      </c>
      <c r="O19" s="7" t="s">
        <v>481</v>
      </c>
      <c r="P19" s="133"/>
      <c r="Q19" s="133"/>
      <c r="R19" s="137"/>
      <c r="S19" s="137"/>
      <c r="T19" s="133"/>
      <c r="U19" s="133"/>
      <c r="V19" s="825"/>
      <c r="W19" s="137"/>
      <c r="X19" s="137"/>
      <c r="Y19" s="133"/>
      <c r="Z19" s="142"/>
    </row>
    <row r="20" spans="2:26" ht="49.9" customHeight="1">
      <c r="B20" s="133"/>
      <c r="C20" s="133"/>
      <c r="D20" s="133"/>
      <c r="E20" s="143"/>
      <c r="F20" s="133"/>
      <c r="G20" s="133"/>
      <c r="H20" s="133"/>
      <c r="I20" s="133"/>
      <c r="J20" s="133"/>
      <c r="K20" s="133"/>
      <c r="L20" s="133"/>
      <c r="M20" s="133"/>
      <c r="N20" s="133"/>
      <c r="O20" s="133"/>
      <c r="P20" s="133"/>
      <c r="Q20" s="133"/>
      <c r="R20" s="137"/>
      <c r="S20" s="137"/>
      <c r="T20" s="133"/>
      <c r="U20" s="133"/>
      <c r="V20" s="137"/>
      <c r="W20" s="137"/>
      <c r="X20" s="137"/>
      <c r="Y20" s="133"/>
      <c r="Z20" s="142"/>
    </row>
    <row r="21" spans="2:26" ht="12.75">
      <c r="B21" s="1071" t="s">
        <v>492</v>
      </c>
      <c r="C21" s="1072"/>
      <c r="D21" s="1072"/>
      <c r="E21" s="1072"/>
      <c r="F21" s="1072"/>
      <c r="G21" s="1073"/>
      <c r="H21" s="44"/>
      <c r="I21" s="133"/>
      <c r="J21" s="133"/>
      <c r="K21" s="133"/>
      <c r="L21" s="133"/>
      <c r="M21" s="133"/>
      <c r="N21" s="133"/>
      <c r="O21" s="133"/>
      <c r="P21" s="133"/>
      <c r="Q21" s="133"/>
      <c r="R21" s="137"/>
      <c r="S21" s="137"/>
      <c r="T21" s="133"/>
      <c r="U21" s="133"/>
      <c r="V21" s="137"/>
      <c r="W21" s="137"/>
      <c r="X21" s="137"/>
      <c r="Y21" s="133"/>
      <c r="Z21" s="142"/>
    </row>
    <row r="22" spans="2:26" ht="12.75">
      <c r="B22" s="144"/>
      <c r="C22" s="145"/>
      <c r="D22" s="145"/>
      <c r="E22" s="145"/>
      <c r="F22" s="129"/>
      <c r="G22" s="146"/>
      <c r="H22" s="44"/>
      <c r="I22" s="133"/>
      <c r="J22" s="133"/>
      <c r="K22" s="133"/>
      <c r="L22" s="133"/>
      <c r="M22" s="133"/>
      <c r="N22" s="133"/>
      <c r="O22" s="133"/>
      <c r="P22" s="133"/>
      <c r="Q22" s="133"/>
      <c r="R22" s="137"/>
      <c r="S22" s="137"/>
      <c r="T22" s="133"/>
      <c r="U22" s="133"/>
      <c r="V22" s="137"/>
      <c r="W22" s="137"/>
      <c r="X22" s="137"/>
      <c r="Y22" s="133"/>
      <c r="Z22" s="147"/>
    </row>
    <row r="23" spans="2:26" ht="12.75">
      <c r="B23" s="1261" t="s">
        <v>725</v>
      </c>
      <c r="C23" s="1262"/>
      <c r="D23" s="1262"/>
      <c r="E23" s="1262"/>
      <c r="F23" s="1262"/>
      <c r="G23" s="1263"/>
      <c r="H23" s="44"/>
      <c r="I23" s="133"/>
      <c r="J23" s="133"/>
      <c r="K23" s="133"/>
      <c r="L23" s="133"/>
      <c r="M23" s="133"/>
      <c r="N23" s="133"/>
      <c r="O23" s="133"/>
      <c r="P23" s="133"/>
      <c r="Q23" s="133"/>
      <c r="R23" s="137"/>
      <c r="S23" s="137"/>
      <c r="T23" s="133"/>
      <c r="U23" s="133"/>
      <c r="V23" s="137"/>
      <c r="W23" s="137"/>
      <c r="X23" s="137"/>
      <c r="Y23" s="133"/>
      <c r="Z23" s="133"/>
    </row>
    <row r="24" spans="2:26" ht="12.75">
      <c r="B24" s="1261" t="s">
        <v>726</v>
      </c>
      <c r="C24" s="1262"/>
      <c r="D24" s="1262"/>
      <c r="E24" s="1262"/>
      <c r="F24" s="1262"/>
      <c r="G24" s="1263"/>
      <c r="H24" s="44"/>
      <c r="I24" s="133"/>
      <c r="J24" s="133"/>
      <c r="K24" s="133"/>
      <c r="L24" s="133"/>
      <c r="M24" s="133"/>
      <c r="N24" s="133"/>
      <c r="O24" s="133"/>
      <c r="P24" s="133"/>
      <c r="Q24" s="133"/>
      <c r="R24" s="137"/>
      <c r="S24" s="137"/>
      <c r="T24" s="133"/>
      <c r="U24" s="133"/>
      <c r="V24" s="137"/>
      <c r="W24" s="137"/>
      <c r="X24" s="137"/>
      <c r="Y24" s="133"/>
      <c r="Z24" s="133"/>
    </row>
    <row r="25" spans="2:26" ht="12.75">
      <c r="B25" s="1264" t="s">
        <v>42</v>
      </c>
      <c r="C25" s="1265"/>
      <c r="D25" s="1265"/>
      <c r="E25" s="1265"/>
      <c r="F25" s="1265"/>
      <c r="G25" s="1266"/>
      <c r="H25" s="133"/>
      <c r="I25" s="133"/>
      <c r="J25" s="133"/>
      <c r="K25" s="133"/>
      <c r="L25" s="133"/>
      <c r="M25" s="133"/>
      <c r="N25" s="133"/>
      <c r="O25" s="133"/>
      <c r="P25" s="133"/>
      <c r="Q25" s="133"/>
      <c r="R25" s="137"/>
      <c r="S25" s="137"/>
      <c r="T25" s="133"/>
      <c r="U25" s="133"/>
      <c r="V25" s="137"/>
      <c r="W25" s="137"/>
      <c r="X25" s="137"/>
      <c r="Y25" s="133"/>
      <c r="Z25" s="133"/>
    </row>
    <row r="26" spans="8:24" ht="12.75">
      <c r="H26" s="44"/>
      <c r="R26" s="148"/>
      <c r="S26" s="148"/>
      <c r="T26" s="127"/>
      <c r="U26" s="127"/>
      <c r="V26" s="148"/>
      <c r="W26" s="148"/>
      <c r="X26" s="148"/>
    </row>
    <row r="27" spans="2:24" ht="12.75">
      <c r="B27" s="44"/>
      <c r="R27" s="148"/>
      <c r="S27" s="148"/>
      <c r="T27" s="127"/>
      <c r="U27" s="127"/>
      <c r="V27" s="148"/>
      <c r="W27" s="148"/>
      <c r="X27" s="148"/>
    </row>
    <row r="28" spans="2:24" ht="12.75">
      <c r="B28" s="44"/>
      <c r="R28" s="148"/>
      <c r="S28" s="148"/>
      <c r="T28" s="127"/>
      <c r="U28" s="127"/>
      <c r="V28" s="148"/>
      <c r="W28" s="148"/>
      <c r="X28" s="148"/>
    </row>
    <row r="29" spans="18:24" ht="12.75">
      <c r="R29" s="148"/>
      <c r="S29" s="148"/>
      <c r="T29" s="127"/>
      <c r="U29" s="127"/>
      <c r="V29" s="148"/>
      <c r="W29" s="148"/>
      <c r="X29" s="148"/>
    </row>
    <row r="30" spans="18:24" ht="12.75">
      <c r="R30" s="148"/>
      <c r="S30" s="148"/>
      <c r="T30" s="127"/>
      <c r="U30" s="127"/>
      <c r="V30" s="148"/>
      <c r="W30" s="148"/>
      <c r="X30" s="148"/>
    </row>
  </sheetData>
  <mergeCells count="59">
    <mergeCell ref="B23:G23"/>
    <mergeCell ref="B24:G24"/>
    <mergeCell ref="B25:G25"/>
    <mergeCell ref="F17:I17"/>
    <mergeCell ref="F18:I18"/>
    <mergeCell ref="F19:I19"/>
    <mergeCell ref="B21:G21"/>
    <mergeCell ref="E15:J15"/>
    <mergeCell ref="K15:L15"/>
    <mergeCell ref="M15:N15"/>
    <mergeCell ref="T10:T11"/>
    <mergeCell ref="U10:U11"/>
    <mergeCell ref="V10:V11"/>
    <mergeCell ref="Y7:Y8"/>
    <mergeCell ref="V7:V8"/>
    <mergeCell ref="W7:W8"/>
    <mergeCell ref="X7:X8"/>
    <mergeCell ref="G10:I11"/>
    <mergeCell ref="Z10:Z11"/>
    <mergeCell ref="W10:W11"/>
    <mergeCell ref="X10:X11"/>
    <mergeCell ref="Y10:Y11"/>
    <mergeCell ref="Z7:Z8"/>
    <mergeCell ref="B10:B11"/>
    <mergeCell ref="C10:C11"/>
    <mergeCell ref="D10:D11"/>
    <mergeCell ref="E10:E11"/>
    <mergeCell ref="P10:P11"/>
    <mergeCell ref="Q10:Q11"/>
    <mergeCell ref="R10:R11"/>
    <mergeCell ref="S10:S11"/>
    <mergeCell ref="L7:L8"/>
    <mergeCell ref="M7:M8"/>
    <mergeCell ref="N7:N8"/>
    <mergeCell ref="T7:U7"/>
    <mergeCell ref="O7:O8"/>
    <mergeCell ref="P7:P8"/>
    <mergeCell ref="Q7:Q8"/>
    <mergeCell ref="R7:S7"/>
    <mergeCell ref="V6:X6"/>
    <mergeCell ref="B7:B8"/>
    <mergeCell ref="C7:C8"/>
    <mergeCell ref="E7:E8"/>
    <mergeCell ref="F7:F8"/>
    <mergeCell ref="G7:G8"/>
    <mergeCell ref="H7:H8"/>
    <mergeCell ref="I7:I8"/>
    <mergeCell ref="J7:J8"/>
    <mergeCell ref="K7:K8"/>
    <mergeCell ref="B1:X1"/>
    <mergeCell ref="B2:X2"/>
    <mergeCell ref="B3:X3"/>
    <mergeCell ref="B4:AA4"/>
    <mergeCell ref="B5:X5"/>
    <mergeCell ref="B6:E6"/>
    <mergeCell ref="F6:I6"/>
    <mergeCell ref="K6:M6"/>
    <mergeCell ref="N6:Q6"/>
    <mergeCell ref="R6:U6"/>
  </mergeCells>
  <printOptions horizontalCentered="1"/>
  <pageMargins left="0.984251968503937" right="0.3937007874015748" top="0.3937007874015748" bottom="0.5905511811023623" header="0" footer="0.3937007874015748"/>
  <pageSetup horizontalDpi="600" verticalDpi="600" orientation="landscape" paperSize="5" scale="50" r:id="rId1"/>
  <headerFooter alignWithMargins="0">
    <oddFooter>&amp;R&amp;P de &amp;N
VERSION 31 MARZO 2008</oddFooter>
  </headerFooter>
</worksheet>
</file>

<file path=xl/worksheets/sheet5.xml><?xml version="1.0" encoding="utf-8"?>
<worksheet xmlns="http://schemas.openxmlformats.org/spreadsheetml/2006/main" xmlns:r="http://schemas.openxmlformats.org/officeDocument/2006/relationships">
  <dimension ref="A1:AP117"/>
  <sheetViews>
    <sheetView view="pageBreakPreview" zoomScale="75" zoomScaleSheetLayoutView="75" workbookViewId="0" topLeftCell="A1">
      <selection activeCell="B4" sqref="B4:AA4"/>
    </sheetView>
  </sheetViews>
  <sheetFormatPr defaultColWidth="11.57421875" defaultRowHeight="12.75"/>
  <cols>
    <col min="1" max="1" width="5.28125" style="91" customWidth="1"/>
    <col min="2" max="2" width="37.57421875" style="232" customWidth="1"/>
    <col min="3" max="3" width="20.00390625" style="46" customWidth="1"/>
    <col min="4" max="4" width="17.7109375" style="46" customWidth="1"/>
    <col min="5" max="5" width="11.8515625" style="46" customWidth="1"/>
    <col min="6" max="6" width="12.421875" style="46" customWidth="1"/>
    <col min="7" max="7" width="12.00390625" style="46" bestFit="1" customWidth="1"/>
    <col min="8" max="8" width="9.8515625" style="46" customWidth="1"/>
    <col min="9" max="9" width="10.140625" style="46" customWidth="1"/>
    <col min="10" max="10" width="10.28125" style="46" customWidth="1"/>
    <col min="11" max="11" width="9.28125" style="46" customWidth="1"/>
    <col min="12" max="12" width="11.7109375" style="46" customWidth="1"/>
    <col min="13" max="13" width="11.57421875" style="46" customWidth="1"/>
    <col min="14" max="14" width="10.8515625" style="46" customWidth="1"/>
    <col min="15" max="17" width="9.57421875" style="46" customWidth="1"/>
    <col min="18" max="18" width="10.28125" style="46" customWidth="1"/>
    <col min="19" max="19" width="9.7109375" style="46" customWidth="1"/>
    <col min="20" max="20" width="17.421875" style="46" customWidth="1"/>
    <col min="21" max="21" width="16.421875" style="46" customWidth="1"/>
    <col min="22" max="22" width="15.8515625" style="46" customWidth="1"/>
    <col min="23" max="23" width="10.8515625" style="46" customWidth="1"/>
    <col min="24" max="24" width="11.00390625" style="234" customWidth="1"/>
    <col min="25" max="25" width="11.00390625" style="46" customWidth="1"/>
    <col min="26" max="26" width="8.140625" style="46" customWidth="1"/>
    <col min="27" max="27" width="8.7109375" style="46" customWidth="1"/>
    <col min="28" max="28" width="16.7109375" style="46" customWidth="1"/>
    <col min="29" max="29" width="16.57421875" style="46" customWidth="1"/>
    <col min="30" max="30" width="16.8515625" style="46" customWidth="1"/>
    <col min="31" max="31" width="14.57421875" style="46" customWidth="1"/>
    <col min="32" max="32" width="15.00390625" style="46" customWidth="1"/>
    <col min="33" max="33" width="13.28125" style="46" bestFit="1" customWidth="1"/>
    <col min="34" max="34" width="11.7109375" style="46" bestFit="1" customWidth="1"/>
    <col min="35" max="16384" width="11.57421875" style="46" customWidth="1"/>
  </cols>
  <sheetData>
    <row r="1" spans="1:29" ht="15.75" customHeight="1">
      <c r="A1" s="46"/>
      <c r="B1" s="1185" t="s">
        <v>43</v>
      </c>
      <c r="C1" s="1185"/>
      <c r="D1" s="1185"/>
      <c r="E1" s="1185"/>
      <c r="F1" s="1185"/>
      <c r="G1" s="1185"/>
      <c r="H1" s="1185"/>
      <c r="I1" s="1185"/>
      <c r="J1" s="1185"/>
      <c r="K1" s="1185"/>
      <c r="L1" s="1185"/>
      <c r="M1" s="1185"/>
      <c r="N1" s="1185"/>
      <c r="O1" s="1185"/>
      <c r="P1" s="1185"/>
      <c r="Q1" s="1185"/>
      <c r="R1" s="1185"/>
      <c r="S1" s="1185"/>
      <c r="T1" s="1185"/>
      <c r="U1" s="1185"/>
      <c r="V1" s="1185"/>
      <c r="W1" s="1185"/>
      <c r="X1" s="1185"/>
      <c r="Y1" s="1185"/>
      <c r="Z1" s="1185"/>
      <c r="AA1" s="1185"/>
      <c r="AB1" s="1185"/>
      <c r="AC1" s="1185"/>
    </row>
    <row r="2" spans="1:29" ht="15.75" customHeight="1">
      <c r="A2" s="46"/>
      <c r="B2" s="1186" t="s">
        <v>44</v>
      </c>
      <c r="C2" s="1186"/>
      <c r="D2" s="1186"/>
      <c r="E2" s="1186"/>
      <c r="F2" s="1186"/>
      <c r="G2" s="1186"/>
      <c r="H2" s="1186"/>
      <c r="I2" s="1186"/>
      <c r="J2" s="1186"/>
      <c r="K2" s="1186"/>
      <c r="L2" s="1186"/>
      <c r="M2" s="1186"/>
      <c r="N2" s="1186"/>
      <c r="O2" s="1186"/>
      <c r="P2" s="1186"/>
      <c r="Q2" s="1186"/>
      <c r="R2" s="1186"/>
      <c r="S2" s="1186"/>
      <c r="T2" s="1186"/>
      <c r="U2" s="1186"/>
      <c r="V2" s="1186"/>
      <c r="W2" s="1186"/>
      <c r="X2" s="1186"/>
      <c r="Y2" s="1186"/>
      <c r="Z2" s="1186"/>
      <c r="AA2" s="1186"/>
      <c r="AB2" s="1186"/>
      <c r="AC2" s="1186"/>
    </row>
    <row r="3" spans="1:29" ht="15.75" customHeight="1">
      <c r="A3" s="46"/>
      <c r="B3" s="1186" t="s">
        <v>35</v>
      </c>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row>
    <row r="4" spans="1:34" ht="15.75" customHeight="1">
      <c r="A4" s="46"/>
      <c r="B4" s="1281" t="s">
        <v>714</v>
      </c>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860"/>
      <c r="AC4" s="860"/>
      <c r="AD4" s="59"/>
      <c r="AE4" s="59"/>
      <c r="AF4" s="59"/>
      <c r="AG4" s="59"/>
      <c r="AH4" s="59"/>
    </row>
    <row r="5" spans="1:34" ht="15.75" customHeight="1">
      <c r="A5" s="46"/>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9"/>
      <c r="AE5" s="59"/>
      <c r="AF5" s="59"/>
      <c r="AG5" s="59"/>
      <c r="AH5" s="59"/>
    </row>
    <row r="6" spans="1:34" ht="18">
      <c r="A6" s="46"/>
      <c r="B6" s="1187"/>
      <c r="C6" s="1187"/>
      <c r="D6" s="1187"/>
      <c r="E6" s="1187"/>
      <c r="F6" s="1187"/>
      <c r="G6" s="1187"/>
      <c r="H6" s="1187"/>
      <c r="I6" s="1187"/>
      <c r="J6" s="1187"/>
      <c r="K6" s="1187"/>
      <c r="L6" s="1187"/>
      <c r="M6" s="1187"/>
      <c r="N6" s="1187"/>
      <c r="O6" s="1187"/>
      <c r="P6" s="1187"/>
      <c r="Q6" s="1187"/>
      <c r="R6" s="1187"/>
      <c r="S6" s="1187"/>
      <c r="T6" s="1187"/>
      <c r="U6" s="1187"/>
      <c r="V6" s="1187"/>
      <c r="W6" s="1187"/>
      <c r="X6" s="1187"/>
      <c r="Y6" s="1187"/>
      <c r="Z6" s="1187"/>
      <c r="AA6" s="1187"/>
      <c r="AB6" s="1187"/>
      <c r="AC6" s="1187"/>
      <c r="AD6" s="149"/>
      <c r="AE6" s="149"/>
      <c r="AF6" s="149"/>
      <c r="AG6" s="60"/>
      <c r="AH6" s="60"/>
    </row>
    <row r="7" spans="1:35" ht="15" customHeight="1">
      <c r="A7" s="46"/>
      <c r="B7" s="61" t="s">
        <v>609</v>
      </c>
      <c r="C7" s="1193" t="s">
        <v>610</v>
      </c>
      <c r="D7" s="1194"/>
      <c r="E7" s="1190" t="s">
        <v>611</v>
      </c>
      <c r="F7" s="1193" t="s">
        <v>612</v>
      </c>
      <c r="G7" s="1194"/>
      <c r="H7" s="1194"/>
      <c r="I7" s="1194"/>
      <c r="J7" s="1194"/>
      <c r="K7" s="1194"/>
      <c r="L7" s="1194"/>
      <c r="M7" s="1194"/>
      <c r="N7" s="1194"/>
      <c r="O7" s="1194"/>
      <c r="P7" s="1194"/>
      <c r="Q7" s="1194"/>
      <c r="R7" s="1194"/>
      <c r="S7" s="1194"/>
      <c r="T7" s="1195"/>
      <c r="U7" s="1196" t="s">
        <v>613</v>
      </c>
      <c r="V7" s="1196"/>
      <c r="W7" s="1196"/>
      <c r="X7" s="1196"/>
      <c r="Y7" s="1196"/>
      <c r="Z7" s="1196"/>
      <c r="AA7" s="1196"/>
      <c r="AB7" s="1196"/>
      <c r="AC7" s="1196"/>
      <c r="AD7" s="1196"/>
      <c r="AE7" s="1138" t="s">
        <v>614</v>
      </c>
      <c r="AF7" s="1138" t="s">
        <v>606</v>
      </c>
      <c r="AG7" s="128"/>
      <c r="AH7" s="128"/>
      <c r="AI7" s="128"/>
    </row>
    <row r="8" spans="1:32" ht="40.5" customHeight="1">
      <c r="A8" s="46"/>
      <c r="B8" s="1142" t="s">
        <v>45</v>
      </c>
      <c r="C8" s="1130" t="s">
        <v>46</v>
      </c>
      <c r="D8" s="1131"/>
      <c r="E8" s="1191"/>
      <c r="F8" s="1182" t="s">
        <v>618</v>
      </c>
      <c r="G8" s="1183"/>
      <c r="H8" s="1139" t="s">
        <v>47</v>
      </c>
      <c r="I8" s="1182" t="s">
        <v>620</v>
      </c>
      <c r="J8" s="1183"/>
      <c r="K8" s="1182" t="s">
        <v>48</v>
      </c>
      <c r="L8" s="1183"/>
      <c r="M8" s="1134" t="s">
        <v>624</v>
      </c>
      <c r="N8" s="1135"/>
      <c r="O8" s="1182" t="s">
        <v>49</v>
      </c>
      <c r="P8" s="1183"/>
      <c r="Q8" s="1134" t="s">
        <v>624</v>
      </c>
      <c r="R8" s="1135"/>
      <c r="S8" s="1138" t="s">
        <v>50</v>
      </c>
      <c r="T8" s="1138"/>
      <c r="U8" s="1139" t="s">
        <v>51</v>
      </c>
      <c r="V8" s="1139" t="s">
        <v>627</v>
      </c>
      <c r="W8" s="1139" t="s">
        <v>52</v>
      </c>
      <c r="X8" s="1139" t="s">
        <v>629</v>
      </c>
      <c r="Y8" s="1139" t="s">
        <v>630</v>
      </c>
      <c r="Z8" s="1130" t="s">
        <v>631</v>
      </c>
      <c r="AA8" s="1131"/>
      <c r="AB8" s="1172" t="s">
        <v>53</v>
      </c>
      <c r="AC8" s="1173"/>
      <c r="AD8" s="1174"/>
      <c r="AE8" s="1138"/>
      <c r="AF8" s="1138"/>
    </row>
    <row r="9" spans="1:32" ht="21.75" customHeight="1">
      <c r="A9" s="46"/>
      <c r="B9" s="1143"/>
      <c r="C9" s="1132"/>
      <c r="D9" s="1133"/>
      <c r="E9" s="1191"/>
      <c r="F9" s="1178" t="s">
        <v>633</v>
      </c>
      <c r="G9" s="1179"/>
      <c r="H9" s="1197"/>
      <c r="I9" s="1180" t="s">
        <v>634</v>
      </c>
      <c r="J9" s="1181"/>
      <c r="K9" s="1182" t="s">
        <v>635</v>
      </c>
      <c r="L9" s="1183"/>
      <c r="M9" s="1136"/>
      <c r="N9" s="1137"/>
      <c r="O9" s="1182" t="s">
        <v>636</v>
      </c>
      <c r="P9" s="1183"/>
      <c r="Q9" s="1136"/>
      <c r="R9" s="1137"/>
      <c r="S9" s="1138"/>
      <c r="T9" s="1138"/>
      <c r="U9" s="1140"/>
      <c r="V9" s="1140"/>
      <c r="W9" s="1140"/>
      <c r="X9" s="1140"/>
      <c r="Y9" s="1140"/>
      <c r="Z9" s="1132"/>
      <c r="AA9" s="1133"/>
      <c r="AB9" s="1175"/>
      <c r="AC9" s="1176"/>
      <c r="AD9" s="1177"/>
      <c r="AE9" s="1138"/>
      <c r="AF9" s="1138"/>
    </row>
    <row r="10" spans="1:32" ht="12.75">
      <c r="A10" s="46"/>
      <c r="B10" s="1144"/>
      <c r="C10" s="63" t="s">
        <v>637</v>
      </c>
      <c r="D10" s="64" t="s">
        <v>471</v>
      </c>
      <c r="E10" s="1192"/>
      <c r="F10" s="64" t="s">
        <v>638</v>
      </c>
      <c r="G10" s="65" t="s">
        <v>471</v>
      </c>
      <c r="H10" s="1198"/>
      <c r="I10" s="64" t="s">
        <v>638</v>
      </c>
      <c r="J10" s="65" t="s">
        <v>471</v>
      </c>
      <c r="K10" s="64" t="s">
        <v>638</v>
      </c>
      <c r="L10" s="65" t="s">
        <v>471</v>
      </c>
      <c r="M10" s="64" t="s">
        <v>638</v>
      </c>
      <c r="N10" s="65" t="s">
        <v>471</v>
      </c>
      <c r="O10" s="64" t="s">
        <v>638</v>
      </c>
      <c r="P10" s="65" t="s">
        <v>471</v>
      </c>
      <c r="Q10" s="64" t="s">
        <v>638</v>
      </c>
      <c r="R10" s="65" t="s">
        <v>471</v>
      </c>
      <c r="S10" s="66" t="s">
        <v>638</v>
      </c>
      <c r="T10" s="67" t="s">
        <v>471</v>
      </c>
      <c r="U10" s="1141"/>
      <c r="V10" s="1141"/>
      <c r="W10" s="1141"/>
      <c r="X10" s="1141"/>
      <c r="Y10" s="1141"/>
      <c r="Z10" s="66" t="s">
        <v>639</v>
      </c>
      <c r="AA10" s="67" t="s">
        <v>640</v>
      </c>
      <c r="AB10" s="62" t="s">
        <v>641</v>
      </c>
      <c r="AC10" s="62" t="s">
        <v>642</v>
      </c>
      <c r="AD10" s="62" t="s">
        <v>643</v>
      </c>
      <c r="AE10" s="1138"/>
      <c r="AF10" s="1138"/>
    </row>
    <row r="11" spans="1:32" ht="12.75">
      <c r="A11" s="46"/>
      <c r="B11" s="827" t="s">
        <v>644</v>
      </c>
      <c r="C11" s="150"/>
      <c r="D11" s="151"/>
      <c r="E11" s="151"/>
      <c r="F11" s="152"/>
      <c r="G11" s="152"/>
      <c r="H11" s="152"/>
      <c r="I11" s="152"/>
      <c r="J11" s="152"/>
      <c r="K11" s="153"/>
      <c r="L11" s="153"/>
      <c r="M11" s="152"/>
      <c r="N11" s="152"/>
      <c r="O11" s="152"/>
      <c r="P11" s="152"/>
      <c r="Q11" s="152"/>
      <c r="R11" s="152"/>
      <c r="S11" s="152"/>
      <c r="T11" s="152"/>
      <c r="U11" s="154"/>
      <c r="V11" s="155"/>
      <c r="W11" s="154"/>
      <c r="X11" s="154"/>
      <c r="Y11" s="155"/>
      <c r="Z11" s="154"/>
      <c r="AA11" s="154"/>
      <c r="AB11" s="154"/>
      <c r="AC11" s="154"/>
      <c r="AD11" s="117"/>
      <c r="AE11" s="128"/>
      <c r="AF11" s="128"/>
    </row>
    <row r="12" spans="2:32" s="156" customFormat="1" ht="12.75">
      <c r="B12" s="827">
        <v>2008</v>
      </c>
      <c r="C12" s="157"/>
      <c r="D12" s="158"/>
      <c r="E12" s="158"/>
      <c r="F12" s="159"/>
      <c r="G12" s="159"/>
      <c r="H12" s="159"/>
      <c r="I12" s="159"/>
      <c r="J12" s="159"/>
      <c r="K12" s="160"/>
      <c r="L12" s="160"/>
      <c r="M12" s="159"/>
      <c r="N12" s="159"/>
      <c r="O12" s="159"/>
      <c r="P12" s="159"/>
      <c r="Q12" s="159"/>
      <c r="R12" s="159"/>
      <c r="S12" s="159"/>
      <c r="T12" s="159"/>
      <c r="U12" s="161"/>
      <c r="V12" s="162"/>
      <c r="W12" s="161"/>
      <c r="X12" s="161"/>
      <c r="Y12" s="162"/>
      <c r="Z12" s="161"/>
      <c r="AA12" s="161"/>
      <c r="AB12" s="161"/>
      <c r="AC12" s="161"/>
      <c r="AD12" s="163"/>
      <c r="AE12" s="951"/>
      <c r="AF12" s="952"/>
    </row>
    <row r="13" spans="1:42" s="165" customFormat="1" ht="154.9" customHeight="1">
      <c r="A13" s="953">
        <v>2</v>
      </c>
      <c r="B13" s="954" t="s">
        <v>241</v>
      </c>
      <c r="C13" s="955" t="s">
        <v>645</v>
      </c>
      <c r="D13" s="956"/>
      <c r="E13" s="956" t="s">
        <v>54</v>
      </c>
      <c r="F13" s="957" t="s">
        <v>242</v>
      </c>
      <c r="G13" s="958"/>
      <c r="H13" s="957" t="s">
        <v>243</v>
      </c>
      <c r="I13" s="957" t="s">
        <v>179</v>
      </c>
      <c r="J13" s="958"/>
      <c r="K13" s="957" t="s">
        <v>244</v>
      </c>
      <c r="L13" s="958"/>
      <c r="M13" s="957" t="s">
        <v>244</v>
      </c>
      <c r="N13" s="958"/>
      <c r="O13" s="957" t="s">
        <v>245</v>
      </c>
      <c r="P13" s="958"/>
      <c r="Q13" s="957" t="s">
        <v>246</v>
      </c>
      <c r="R13" s="959"/>
      <c r="S13" s="957" t="s">
        <v>247</v>
      </c>
      <c r="T13" s="960"/>
      <c r="U13" s="961">
        <v>0</v>
      </c>
      <c r="V13" s="961">
        <f>U13/11</f>
        <v>0</v>
      </c>
      <c r="W13" s="962"/>
      <c r="X13" s="962"/>
      <c r="Y13" s="963"/>
      <c r="Z13" s="962"/>
      <c r="AA13" s="962"/>
      <c r="AB13" s="961">
        <f>U13/1.15</f>
        <v>0</v>
      </c>
      <c r="AC13" s="961">
        <f>U13-AB13</f>
        <v>0</v>
      </c>
      <c r="AD13" s="961">
        <f>AB13+AC13</f>
        <v>0</v>
      </c>
      <c r="AE13" s="964">
        <v>2.1</v>
      </c>
      <c r="AF13" s="965" t="s">
        <v>248</v>
      </c>
      <c r="AG13" s="924"/>
      <c r="AH13" s="164"/>
      <c r="AI13" s="164"/>
      <c r="AJ13" s="164"/>
      <c r="AK13" s="164"/>
      <c r="AL13" s="164"/>
      <c r="AM13" s="164"/>
      <c r="AN13" s="164"/>
      <c r="AO13" s="164"/>
      <c r="AP13" s="164"/>
    </row>
    <row r="14" spans="2:42" s="149" customFormat="1" ht="30.75" customHeight="1">
      <c r="B14" s="966" t="s">
        <v>663</v>
      </c>
      <c r="C14" s="967"/>
      <c r="D14" s="968"/>
      <c r="E14" s="968"/>
      <c r="F14" s="968"/>
      <c r="G14" s="968"/>
      <c r="H14" s="968"/>
      <c r="I14" s="968"/>
      <c r="J14" s="968"/>
      <c r="K14" s="968"/>
      <c r="L14" s="968"/>
      <c r="M14" s="968"/>
      <c r="N14" s="968"/>
      <c r="O14" s="968"/>
      <c r="P14" s="968"/>
      <c r="Q14" s="968"/>
      <c r="R14" s="968"/>
      <c r="S14" s="968"/>
      <c r="T14" s="968"/>
      <c r="U14" s="969">
        <f aca="true" t="shared" si="0" ref="U14:AD14">SUM(U13:U13)</f>
        <v>0</v>
      </c>
      <c r="V14" s="969">
        <f t="shared" si="0"/>
        <v>0</v>
      </c>
      <c r="W14" s="970">
        <f t="shared" si="0"/>
        <v>0</v>
      </c>
      <c r="X14" s="970">
        <f t="shared" si="0"/>
        <v>0</v>
      </c>
      <c r="Y14" s="971">
        <f t="shared" si="0"/>
        <v>0</v>
      </c>
      <c r="Z14" s="970">
        <f t="shared" si="0"/>
        <v>0</v>
      </c>
      <c r="AA14" s="970">
        <f t="shared" si="0"/>
        <v>0</v>
      </c>
      <c r="AB14" s="969">
        <f t="shared" si="0"/>
        <v>0</v>
      </c>
      <c r="AC14" s="969">
        <f t="shared" si="0"/>
        <v>0</v>
      </c>
      <c r="AD14" s="972">
        <f t="shared" si="0"/>
        <v>0</v>
      </c>
      <c r="AE14" s="973"/>
      <c r="AF14" s="974"/>
      <c r="AG14" s="975">
        <f>SUM(AD13:AD13)</f>
        <v>0</v>
      </c>
      <c r="AH14" s="828"/>
      <c r="AI14" s="828"/>
      <c r="AJ14" s="828"/>
      <c r="AK14" s="828"/>
      <c r="AL14" s="828"/>
      <c r="AM14" s="828"/>
      <c r="AN14" s="828"/>
      <c r="AO14" s="828"/>
      <c r="AP14" s="828"/>
    </row>
    <row r="15" spans="2:42" s="165" customFormat="1" ht="12.75" customHeight="1">
      <c r="B15" s="976"/>
      <c r="C15" s="977"/>
      <c r="D15" s="168"/>
      <c r="E15" s="168"/>
      <c r="F15" s="168"/>
      <c r="G15" s="168"/>
      <c r="H15" s="168"/>
      <c r="I15" s="168"/>
      <c r="J15" s="168"/>
      <c r="K15" s="168"/>
      <c r="L15" s="168"/>
      <c r="M15" s="168"/>
      <c r="N15" s="168"/>
      <c r="O15" s="168"/>
      <c r="P15" s="168"/>
      <c r="Q15" s="168"/>
      <c r="R15" s="168"/>
      <c r="S15" s="168"/>
      <c r="T15" s="168"/>
      <c r="U15" s="936"/>
      <c r="V15" s="936"/>
      <c r="W15" s="937"/>
      <c r="X15" s="937"/>
      <c r="Y15" s="938"/>
      <c r="Z15" s="937"/>
      <c r="AA15" s="937"/>
      <c r="AB15" s="936"/>
      <c r="AC15" s="936"/>
      <c r="AD15" s="936"/>
      <c r="AE15" s="169"/>
      <c r="AF15" s="170"/>
      <c r="AG15" s="164"/>
      <c r="AH15" s="164"/>
      <c r="AI15" s="164"/>
      <c r="AJ15" s="164"/>
      <c r="AK15" s="164"/>
      <c r="AL15" s="164"/>
      <c r="AM15" s="164"/>
      <c r="AN15" s="164"/>
      <c r="AO15" s="164"/>
      <c r="AP15" s="164"/>
    </row>
    <row r="16" spans="2:42" s="171" customFormat="1" ht="30" customHeight="1">
      <c r="B16" s="827" t="s">
        <v>665</v>
      </c>
      <c r="C16" s="172"/>
      <c r="D16" s="173"/>
      <c r="E16" s="173"/>
      <c r="F16" s="174"/>
      <c r="G16" s="174"/>
      <c r="H16" s="174"/>
      <c r="I16" s="174"/>
      <c r="J16" s="174"/>
      <c r="K16" s="174"/>
      <c r="L16" s="174"/>
      <c r="M16" s="174"/>
      <c r="N16" s="174"/>
      <c r="O16" s="174"/>
      <c r="P16" s="174"/>
      <c r="Q16" s="174"/>
      <c r="R16" s="174"/>
      <c r="S16" s="175"/>
      <c r="T16" s="175"/>
      <c r="U16" s="176"/>
      <c r="V16" s="176"/>
      <c r="W16" s="177"/>
      <c r="X16" s="176"/>
      <c r="Y16" s="176"/>
      <c r="Z16" s="178"/>
      <c r="AA16" s="178"/>
      <c r="AB16" s="179"/>
      <c r="AC16" s="179"/>
      <c r="AD16" s="179"/>
      <c r="AE16" s="180"/>
      <c r="AF16" s="181"/>
      <c r="AG16" s="182"/>
      <c r="AH16" s="182"/>
      <c r="AI16" s="182"/>
      <c r="AJ16" s="182"/>
      <c r="AK16" s="182"/>
      <c r="AL16" s="182"/>
      <c r="AM16" s="182"/>
      <c r="AN16" s="182"/>
      <c r="AO16" s="182"/>
      <c r="AP16" s="182"/>
    </row>
    <row r="17" spans="2:42" s="171" customFormat="1" ht="20.25" customHeight="1">
      <c r="B17" s="183">
        <v>2008</v>
      </c>
      <c r="C17" s="184"/>
      <c r="D17" s="185"/>
      <c r="E17" s="185"/>
      <c r="F17" s="186"/>
      <c r="G17" s="186"/>
      <c r="H17" s="186"/>
      <c r="I17" s="186"/>
      <c r="J17" s="186"/>
      <c r="K17" s="186"/>
      <c r="L17" s="186"/>
      <c r="M17" s="186"/>
      <c r="N17" s="186"/>
      <c r="O17" s="186"/>
      <c r="P17" s="186"/>
      <c r="Q17" s="186"/>
      <c r="R17" s="186"/>
      <c r="S17" s="187"/>
      <c r="T17" s="187"/>
      <c r="U17" s="188"/>
      <c r="V17" s="188"/>
      <c r="W17" s="189"/>
      <c r="X17" s="188"/>
      <c r="Y17" s="188"/>
      <c r="Z17" s="190"/>
      <c r="AA17" s="190"/>
      <c r="AB17" s="191"/>
      <c r="AC17" s="191"/>
      <c r="AD17" s="191"/>
      <c r="AE17" s="184"/>
      <c r="AF17" s="192"/>
      <c r="AG17" s="182"/>
      <c r="AH17" s="182"/>
      <c r="AI17" s="182"/>
      <c r="AJ17" s="182"/>
      <c r="AK17" s="182"/>
      <c r="AL17" s="182"/>
      <c r="AM17" s="182"/>
      <c r="AN17" s="182"/>
      <c r="AO17" s="182"/>
      <c r="AP17" s="182"/>
    </row>
    <row r="18" spans="1:42" s="165" customFormat="1" ht="107.25" customHeight="1">
      <c r="A18" s="193">
        <v>2</v>
      </c>
      <c r="B18" s="829" t="s">
        <v>56</v>
      </c>
      <c r="C18" s="194" t="s">
        <v>695</v>
      </c>
      <c r="D18" s="195"/>
      <c r="E18" s="196" t="s">
        <v>54</v>
      </c>
      <c r="F18" s="204"/>
      <c r="G18" s="205"/>
      <c r="H18" s="205"/>
      <c r="I18" s="205"/>
      <c r="J18" s="205"/>
      <c r="K18" s="205"/>
      <c r="L18" s="205"/>
      <c r="M18" s="205"/>
      <c r="N18" s="205"/>
      <c r="O18" s="205"/>
      <c r="P18" s="205"/>
      <c r="Q18" s="194" t="s">
        <v>57</v>
      </c>
      <c r="R18" s="197"/>
      <c r="S18" s="194" t="s">
        <v>58</v>
      </c>
      <c r="T18" s="197"/>
      <c r="U18" s="830">
        <v>119025</v>
      </c>
      <c r="V18" s="830">
        <f aca="true" t="shared" si="1" ref="V18:V31">U18/11</f>
        <v>10820.454545454546</v>
      </c>
      <c r="W18" s="199"/>
      <c r="X18" s="199"/>
      <c r="Y18" s="200"/>
      <c r="Z18" s="199"/>
      <c r="AA18" s="199"/>
      <c r="AB18" s="198">
        <f aca="true" t="shared" si="2" ref="AB18:AB31">U18/1.15</f>
        <v>103500.00000000001</v>
      </c>
      <c r="AC18" s="198">
        <f aca="true" t="shared" si="3" ref="AC18:AC31">U18-AB18</f>
        <v>15524.999999999985</v>
      </c>
      <c r="AD18" s="198">
        <f aca="true" t="shared" si="4" ref="AD18:AD31">AB18+AC18</f>
        <v>119025</v>
      </c>
      <c r="AE18" s="201" t="s">
        <v>59</v>
      </c>
      <c r="AF18" s="202" t="s">
        <v>55</v>
      </c>
      <c r="AG18" s="164"/>
      <c r="AH18" s="164"/>
      <c r="AI18" s="164"/>
      <c r="AJ18" s="164"/>
      <c r="AK18" s="164"/>
      <c r="AL18" s="164"/>
      <c r="AM18" s="164"/>
      <c r="AN18" s="164"/>
      <c r="AO18" s="164"/>
      <c r="AP18" s="164"/>
    </row>
    <row r="19" spans="1:42" s="165" customFormat="1" ht="110.25" customHeight="1">
      <c r="A19" s="193">
        <v>3</v>
      </c>
      <c r="B19" s="829" t="s">
        <v>56</v>
      </c>
      <c r="C19" s="194" t="s">
        <v>695</v>
      </c>
      <c r="D19" s="195"/>
      <c r="E19" s="196" t="s">
        <v>54</v>
      </c>
      <c r="F19" s="204"/>
      <c r="G19" s="205"/>
      <c r="H19" s="205"/>
      <c r="I19" s="205"/>
      <c r="J19" s="205"/>
      <c r="K19" s="205"/>
      <c r="L19" s="205"/>
      <c r="M19" s="205"/>
      <c r="N19" s="205"/>
      <c r="O19" s="205"/>
      <c r="P19" s="205"/>
      <c r="Q19" s="194" t="s">
        <v>57</v>
      </c>
      <c r="R19" s="197"/>
      <c r="S19" s="194" t="s">
        <v>58</v>
      </c>
      <c r="T19" s="197"/>
      <c r="U19" s="830">
        <v>119025</v>
      </c>
      <c r="V19" s="830">
        <f t="shared" si="1"/>
        <v>10820.454545454546</v>
      </c>
      <c r="W19" s="199"/>
      <c r="X19" s="199"/>
      <c r="Y19" s="200"/>
      <c r="Z19" s="199"/>
      <c r="AA19" s="199"/>
      <c r="AB19" s="198">
        <f t="shared" si="2"/>
        <v>103500.00000000001</v>
      </c>
      <c r="AC19" s="198">
        <f t="shared" si="3"/>
        <v>15524.999999999985</v>
      </c>
      <c r="AD19" s="198">
        <f t="shared" si="4"/>
        <v>119025</v>
      </c>
      <c r="AE19" s="201" t="s">
        <v>59</v>
      </c>
      <c r="AF19" s="202" t="s">
        <v>55</v>
      </c>
      <c r="AG19" s="164"/>
      <c r="AH19" s="164"/>
      <c r="AI19" s="164"/>
      <c r="AJ19" s="164"/>
      <c r="AK19" s="164"/>
      <c r="AL19" s="164"/>
      <c r="AM19" s="164"/>
      <c r="AN19" s="164"/>
      <c r="AO19" s="164"/>
      <c r="AP19" s="164"/>
    </row>
    <row r="20" spans="1:42" s="165" customFormat="1" ht="49.9" customHeight="1">
      <c r="A20" s="193">
        <v>4</v>
      </c>
      <c r="B20" s="829" t="s">
        <v>60</v>
      </c>
      <c r="C20" s="194" t="s">
        <v>695</v>
      </c>
      <c r="D20" s="195"/>
      <c r="E20" s="196" t="s">
        <v>54</v>
      </c>
      <c r="F20" s="204"/>
      <c r="G20" s="205"/>
      <c r="H20" s="205"/>
      <c r="I20" s="205"/>
      <c r="J20" s="205"/>
      <c r="K20" s="205"/>
      <c r="L20" s="205"/>
      <c r="M20" s="205"/>
      <c r="N20" s="205"/>
      <c r="O20" s="205"/>
      <c r="P20" s="205"/>
      <c r="Q20" s="194" t="s">
        <v>62</v>
      </c>
      <c r="R20" s="197"/>
      <c r="S20" s="194" t="s">
        <v>58</v>
      </c>
      <c r="T20" s="197"/>
      <c r="U20" s="830">
        <v>119025</v>
      </c>
      <c r="V20" s="830">
        <f t="shared" si="1"/>
        <v>10820.454545454546</v>
      </c>
      <c r="W20" s="199"/>
      <c r="X20" s="199"/>
      <c r="Y20" s="200"/>
      <c r="Z20" s="199"/>
      <c r="AA20" s="199"/>
      <c r="AB20" s="198">
        <f t="shared" si="2"/>
        <v>103500.00000000001</v>
      </c>
      <c r="AC20" s="198">
        <f t="shared" si="3"/>
        <v>15524.999999999985</v>
      </c>
      <c r="AD20" s="198">
        <f t="shared" si="4"/>
        <v>119025</v>
      </c>
      <c r="AE20" s="201">
        <v>2.7</v>
      </c>
      <c r="AF20" s="202"/>
      <c r="AG20" s="164"/>
      <c r="AH20" s="164"/>
      <c r="AI20" s="164"/>
      <c r="AJ20" s="164"/>
      <c r="AK20" s="164"/>
      <c r="AL20" s="164"/>
      <c r="AM20" s="164"/>
      <c r="AN20" s="164"/>
      <c r="AO20" s="164"/>
      <c r="AP20" s="164"/>
    </row>
    <row r="21" spans="1:42" s="165" customFormat="1" ht="46.9" customHeight="1">
      <c r="A21" s="193">
        <v>5</v>
      </c>
      <c r="B21" s="829" t="s">
        <v>63</v>
      </c>
      <c r="C21" s="194" t="s">
        <v>695</v>
      </c>
      <c r="D21" s="195"/>
      <c r="E21" s="196" t="s">
        <v>54</v>
      </c>
      <c r="F21" s="204"/>
      <c r="G21" s="205"/>
      <c r="H21" s="205"/>
      <c r="I21" s="205"/>
      <c r="J21" s="205"/>
      <c r="K21" s="205"/>
      <c r="L21" s="205"/>
      <c r="M21" s="205"/>
      <c r="N21" s="205"/>
      <c r="O21" s="205"/>
      <c r="P21" s="205"/>
      <c r="Q21" s="194" t="s">
        <v>62</v>
      </c>
      <c r="R21" s="197"/>
      <c r="S21" s="194" t="s">
        <v>58</v>
      </c>
      <c r="T21" s="197"/>
      <c r="U21" s="830">
        <v>119025</v>
      </c>
      <c r="V21" s="830">
        <f t="shared" si="1"/>
        <v>10820.454545454546</v>
      </c>
      <c r="W21" s="199"/>
      <c r="X21" s="199"/>
      <c r="Y21" s="200"/>
      <c r="Z21" s="199"/>
      <c r="AA21" s="199"/>
      <c r="AB21" s="198">
        <f t="shared" si="2"/>
        <v>103500.00000000001</v>
      </c>
      <c r="AC21" s="198">
        <f t="shared" si="3"/>
        <v>15524.999999999985</v>
      </c>
      <c r="AD21" s="198">
        <f t="shared" si="4"/>
        <v>119025</v>
      </c>
      <c r="AE21" s="201">
        <v>2.7</v>
      </c>
      <c r="AF21" s="202"/>
      <c r="AG21" s="207">
        <f>SUM(AD18:AD21)</f>
        <v>476100</v>
      </c>
      <c r="AH21" s="203"/>
      <c r="AI21" s="164"/>
      <c r="AJ21" s="164"/>
      <c r="AK21" s="164"/>
      <c r="AL21" s="164"/>
      <c r="AM21" s="164"/>
      <c r="AN21" s="164"/>
      <c r="AO21" s="164"/>
      <c r="AP21" s="164"/>
    </row>
    <row r="22" spans="1:42" s="165" customFormat="1" ht="85.5" customHeight="1">
      <c r="A22" s="193">
        <v>1</v>
      </c>
      <c r="B22" s="829" t="s">
        <v>64</v>
      </c>
      <c r="C22" s="206" t="s">
        <v>61</v>
      </c>
      <c r="D22" s="195"/>
      <c r="E22" s="196" t="s">
        <v>54</v>
      </c>
      <c r="F22" s="204"/>
      <c r="G22" s="205"/>
      <c r="H22" s="205"/>
      <c r="I22" s="205"/>
      <c r="J22" s="205"/>
      <c r="K22" s="205"/>
      <c r="L22" s="205"/>
      <c r="M22" s="205"/>
      <c r="N22" s="205"/>
      <c r="O22" s="205"/>
      <c r="P22" s="205"/>
      <c r="Q22" s="194" t="s">
        <v>62</v>
      </c>
      <c r="R22" s="197"/>
      <c r="S22" s="194" t="s">
        <v>65</v>
      </c>
      <c r="T22" s="197"/>
      <c r="U22" s="830">
        <v>475686.96</v>
      </c>
      <c r="V22" s="830">
        <f t="shared" si="1"/>
        <v>43244.269090909096</v>
      </c>
      <c r="W22" s="199"/>
      <c r="X22" s="199"/>
      <c r="Y22" s="200"/>
      <c r="Z22" s="199"/>
      <c r="AA22" s="199"/>
      <c r="AB22" s="198">
        <f t="shared" si="2"/>
        <v>413640.8347826087</v>
      </c>
      <c r="AC22" s="198">
        <f t="shared" si="3"/>
        <v>62046.125217391294</v>
      </c>
      <c r="AD22" s="198">
        <f t="shared" si="4"/>
        <v>475686.96</v>
      </c>
      <c r="AE22" s="201">
        <v>1.1</v>
      </c>
      <c r="AF22" s="202" t="s">
        <v>66</v>
      </c>
      <c r="AG22" s="203"/>
      <c r="AH22" s="164"/>
      <c r="AI22" s="164"/>
      <c r="AJ22" s="164"/>
      <c r="AK22" s="164"/>
      <c r="AL22" s="164"/>
      <c r="AM22" s="164"/>
      <c r="AN22" s="164"/>
      <c r="AO22" s="164"/>
      <c r="AP22" s="164"/>
    </row>
    <row r="23" spans="1:42" s="165" customFormat="1" ht="80.25" customHeight="1">
      <c r="A23" s="193">
        <v>2</v>
      </c>
      <c r="B23" s="166" t="s">
        <v>67</v>
      </c>
      <c r="C23" s="206" t="s">
        <v>61</v>
      </c>
      <c r="D23" s="195"/>
      <c r="E23" s="196" t="s">
        <v>54</v>
      </c>
      <c r="F23" s="204"/>
      <c r="G23" s="205"/>
      <c r="H23" s="205"/>
      <c r="I23" s="205"/>
      <c r="J23" s="205"/>
      <c r="K23" s="205"/>
      <c r="L23" s="205"/>
      <c r="M23" s="205"/>
      <c r="N23" s="205"/>
      <c r="O23" s="205"/>
      <c r="P23" s="205"/>
      <c r="Q23" s="194" t="s">
        <v>62</v>
      </c>
      <c r="R23" s="197"/>
      <c r="S23" s="194" t="s">
        <v>65</v>
      </c>
      <c r="T23" s="197"/>
      <c r="U23" s="198">
        <v>475686.96</v>
      </c>
      <c r="V23" s="198">
        <f t="shared" si="1"/>
        <v>43244.269090909096</v>
      </c>
      <c r="W23" s="199"/>
      <c r="X23" s="199"/>
      <c r="Y23" s="200"/>
      <c r="Z23" s="199"/>
      <c r="AA23" s="199"/>
      <c r="AB23" s="198">
        <f t="shared" si="2"/>
        <v>413640.8347826087</v>
      </c>
      <c r="AC23" s="198">
        <f t="shared" si="3"/>
        <v>62046.125217391294</v>
      </c>
      <c r="AD23" s="198">
        <f t="shared" si="4"/>
        <v>475686.96</v>
      </c>
      <c r="AE23" s="201">
        <v>1.1</v>
      </c>
      <c r="AF23" s="202" t="s">
        <v>66</v>
      </c>
      <c r="AG23" s="164"/>
      <c r="AH23" s="164"/>
      <c r="AI23" s="164"/>
      <c r="AJ23" s="164"/>
      <c r="AK23" s="164"/>
      <c r="AL23" s="164"/>
      <c r="AM23" s="164"/>
      <c r="AN23" s="164"/>
      <c r="AO23" s="164"/>
      <c r="AP23" s="164"/>
    </row>
    <row r="24" spans="1:42" s="165" customFormat="1" ht="70.15" customHeight="1">
      <c r="A24" s="193">
        <v>5</v>
      </c>
      <c r="B24" s="166" t="s">
        <v>68</v>
      </c>
      <c r="C24" s="206" t="s">
        <v>61</v>
      </c>
      <c r="D24" s="195"/>
      <c r="E24" s="196" t="s">
        <v>54</v>
      </c>
      <c r="F24" s="204"/>
      <c r="G24" s="205"/>
      <c r="H24" s="205"/>
      <c r="I24" s="205"/>
      <c r="J24" s="205"/>
      <c r="K24" s="205"/>
      <c r="L24" s="205"/>
      <c r="M24" s="205"/>
      <c r="N24" s="205"/>
      <c r="O24" s="205"/>
      <c r="P24" s="205"/>
      <c r="Q24" s="194" t="s">
        <v>62</v>
      </c>
      <c r="R24" s="197"/>
      <c r="S24" s="194" t="s">
        <v>65</v>
      </c>
      <c r="T24" s="197"/>
      <c r="U24" s="198">
        <v>475686.96</v>
      </c>
      <c r="V24" s="198">
        <f t="shared" si="1"/>
        <v>43244.269090909096</v>
      </c>
      <c r="W24" s="199"/>
      <c r="X24" s="199"/>
      <c r="Y24" s="200"/>
      <c r="Z24" s="199"/>
      <c r="AA24" s="199"/>
      <c r="AB24" s="198">
        <f t="shared" si="2"/>
        <v>413640.8347826087</v>
      </c>
      <c r="AC24" s="198">
        <f t="shared" si="3"/>
        <v>62046.125217391294</v>
      </c>
      <c r="AD24" s="198">
        <f t="shared" si="4"/>
        <v>475686.96</v>
      </c>
      <c r="AE24" s="201">
        <v>1.1</v>
      </c>
      <c r="AF24" s="202" t="s">
        <v>69</v>
      </c>
      <c r="AG24" s="164"/>
      <c r="AH24" s="164"/>
      <c r="AI24" s="164"/>
      <c r="AJ24" s="164"/>
      <c r="AK24" s="164"/>
      <c r="AL24" s="164"/>
      <c r="AM24" s="164"/>
      <c r="AN24" s="164"/>
      <c r="AO24" s="164"/>
      <c r="AP24" s="164"/>
    </row>
    <row r="25" spans="1:42" s="165" customFormat="1" ht="71.45" customHeight="1">
      <c r="A25" s="193">
        <v>7</v>
      </c>
      <c r="B25" s="166" t="s">
        <v>70</v>
      </c>
      <c r="C25" s="206" t="s">
        <v>61</v>
      </c>
      <c r="D25" s="195"/>
      <c r="E25" s="196" t="s">
        <v>54</v>
      </c>
      <c r="F25" s="204"/>
      <c r="G25" s="205"/>
      <c r="H25" s="205"/>
      <c r="I25" s="205"/>
      <c r="J25" s="205"/>
      <c r="K25" s="205"/>
      <c r="L25" s="205"/>
      <c r="M25" s="205"/>
      <c r="N25" s="205"/>
      <c r="O25" s="205"/>
      <c r="P25" s="205"/>
      <c r="Q25" s="194" t="s">
        <v>62</v>
      </c>
      <c r="R25" s="197"/>
      <c r="S25" s="194" t="s">
        <v>65</v>
      </c>
      <c r="T25" s="197"/>
      <c r="U25" s="198">
        <v>475686.96</v>
      </c>
      <c r="V25" s="198">
        <f t="shared" si="1"/>
        <v>43244.269090909096</v>
      </c>
      <c r="W25" s="199"/>
      <c r="X25" s="199"/>
      <c r="Y25" s="200"/>
      <c r="Z25" s="199"/>
      <c r="AA25" s="199"/>
      <c r="AB25" s="198">
        <f t="shared" si="2"/>
        <v>413640.8347826087</v>
      </c>
      <c r="AC25" s="198">
        <f t="shared" si="3"/>
        <v>62046.125217391294</v>
      </c>
      <c r="AD25" s="198">
        <f t="shared" si="4"/>
        <v>475686.96</v>
      </c>
      <c r="AE25" s="201">
        <v>1.1</v>
      </c>
      <c r="AF25" s="202" t="s">
        <v>69</v>
      </c>
      <c r="AG25" s="164"/>
      <c r="AH25" s="164"/>
      <c r="AI25" s="164"/>
      <c r="AJ25" s="164"/>
      <c r="AK25" s="164"/>
      <c r="AL25" s="164"/>
      <c r="AM25" s="164"/>
      <c r="AN25" s="164"/>
      <c r="AO25" s="164"/>
      <c r="AP25" s="164"/>
    </row>
    <row r="26" spans="1:42" s="165" customFormat="1" ht="75" customHeight="1">
      <c r="A26" s="193">
        <v>8</v>
      </c>
      <c r="B26" s="166" t="s">
        <v>71</v>
      </c>
      <c r="C26" s="206" t="s">
        <v>61</v>
      </c>
      <c r="D26" s="195"/>
      <c r="E26" s="196" t="s">
        <v>54</v>
      </c>
      <c r="F26" s="204"/>
      <c r="G26" s="205"/>
      <c r="H26" s="205"/>
      <c r="I26" s="205"/>
      <c r="J26" s="205"/>
      <c r="K26" s="205"/>
      <c r="L26" s="205"/>
      <c r="M26" s="205"/>
      <c r="N26" s="205"/>
      <c r="O26" s="205"/>
      <c r="P26" s="205"/>
      <c r="Q26" s="194" t="s">
        <v>62</v>
      </c>
      <c r="R26" s="197"/>
      <c r="S26" s="194" t="s">
        <v>65</v>
      </c>
      <c r="T26" s="197"/>
      <c r="U26" s="198">
        <v>475686.96</v>
      </c>
      <c r="V26" s="198">
        <f t="shared" si="1"/>
        <v>43244.269090909096</v>
      </c>
      <c r="W26" s="199"/>
      <c r="X26" s="199"/>
      <c r="Y26" s="200"/>
      <c r="Z26" s="199"/>
      <c r="AA26" s="199"/>
      <c r="AB26" s="198">
        <f t="shared" si="2"/>
        <v>413640.8347826087</v>
      </c>
      <c r="AC26" s="198">
        <f t="shared" si="3"/>
        <v>62046.125217391294</v>
      </c>
      <c r="AD26" s="198">
        <f t="shared" si="4"/>
        <v>475686.96</v>
      </c>
      <c r="AE26" s="201">
        <v>1.1</v>
      </c>
      <c r="AF26" s="202" t="s">
        <v>69</v>
      </c>
      <c r="AG26" s="164"/>
      <c r="AH26" s="164"/>
      <c r="AI26" s="164"/>
      <c r="AJ26" s="164"/>
      <c r="AK26" s="164"/>
      <c r="AL26" s="164"/>
      <c r="AM26" s="164"/>
      <c r="AN26" s="164"/>
      <c r="AO26" s="164"/>
      <c r="AP26" s="164"/>
    </row>
    <row r="27" spans="1:42" s="165" customFormat="1" ht="69.6" customHeight="1">
      <c r="A27" s="193">
        <v>9</v>
      </c>
      <c r="B27" s="166" t="s">
        <v>72</v>
      </c>
      <c r="C27" s="206" t="s">
        <v>61</v>
      </c>
      <c r="D27" s="195"/>
      <c r="E27" s="196" t="s">
        <v>54</v>
      </c>
      <c r="F27" s="204"/>
      <c r="G27" s="205"/>
      <c r="H27" s="205"/>
      <c r="I27" s="205"/>
      <c r="J27" s="205"/>
      <c r="K27" s="205"/>
      <c r="L27" s="205"/>
      <c r="M27" s="205"/>
      <c r="N27" s="205"/>
      <c r="O27" s="205"/>
      <c r="P27" s="205"/>
      <c r="Q27" s="194" t="s">
        <v>62</v>
      </c>
      <c r="R27" s="197"/>
      <c r="S27" s="194" t="s">
        <v>65</v>
      </c>
      <c r="T27" s="197"/>
      <c r="U27" s="198">
        <v>475686.96</v>
      </c>
      <c r="V27" s="198">
        <f t="shared" si="1"/>
        <v>43244.269090909096</v>
      </c>
      <c r="W27" s="199"/>
      <c r="X27" s="199"/>
      <c r="Y27" s="200"/>
      <c r="Z27" s="199"/>
      <c r="AA27" s="199"/>
      <c r="AB27" s="198">
        <f t="shared" si="2"/>
        <v>413640.8347826087</v>
      </c>
      <c r="AC27" s="198">
        <f t="shared" si="3"/>
        <v>62046.125217391294</v>
      </c>
      <c r="AD27" s="198">
        <f t="shared" si="4"/>
        <v>475686.96</v>
      </c>
      <c r="AE27" s="201">
        <v>1.1</v>
      </c>
      <c r="AF27" s="202" t="s">
        <v>69</v>
      </c>
      <c r="AG27" s="164"/>
      <c r="AH27" s="164"/>
      <c r="AI27" s="164"/>
      <c r="AJ27" s="164"/>
      <c r="AK27" s="164"/>
      <c r="AL27" s="164"/>
      <c r="AM27" s="164"/>
      <c r="AN27" s="164"/>
      <c r="AO27" s="164"/>
      <c r="AP27" s="164"/>
    </row>
    <row r="28" spans="1:42" s="165" customFormat="1" ht="73.9" customHeight="1">
      <c r="A28" s="193">
        <v>10</v>
      </c>
      <c r="B28" s="166" t="s">
        <v>73</v>
      </c>
      <c r="C28" s="206" t="s">
        <v>61</v>
      </c>
      <c r="D28" s="195"/>
      <c r="E28" s="196" t="s">
        <v>54</v>
      </c>
      <c r="F28" s="204"/>
      <c r="G28" s="205"/>
      <c r="H28" s="205"/>
      <c r="I28" s="205"/>
      <c r="J28" s="205"/>
      <c r="K28" s="205"/>
      <c r="L28" s="205"/>
      <c r="M28" s="205"/>
      <c r="N28" s="205"/>
      <c r="O28" s="205"/>
      <c r="P28" s="205"/>
      <c r="Q28" s="194" t="s">
        <v>62</v>
      </c>
      <c r="R28" s="197"/>
      <c r="S28" s="194" t="s">
        <v>65</v>
      </c>
      <c r="T28" s="197"/>
      <c r="U28" s="198">
        <v>475686.96</v>
      </c>
      <c r="V28" s="198">
        <f t="shared" si="1"/>
        <v>43244.269090909096</v>
      </c>
      <c r="W28" s="199"/>
      <c r="X28" s="199"/>
      <c r="Y28" s="200"/>
      <c r="Z28" s="199"/>
      <c r="AA28" s="199"/>
      <c r="AB28" s="198">
        <f t="shared" si="2"/>
        <v>413640.8347826087</v>
      </c>
      <c r="AC28" s="198">
        <f t="shared" si="3"/>
        <v>62046.125217391294</v>
      </c>
      <c r="AD28" s="198">
        <f t="shared" si="4"/>
        <v>475686.96</v>
      </c>
      <c r="AE28" s="201">
        <v>1.1</v>
      </c>
      <c r="AF28" s="202" t="s">
        <v>69</v>
      </c>
      <c r="AG28" s="164"/>
      <c r="AH28" s="164"/>
      <c r="AI28" s="164"/>
      <c r="AJ28" s="164"/>
      <c r="AK28" s="164"/>
      <c r="AL28" s="164"/>
      <c r="AM28" s="164"/>
      <c r="AN28" s="164"/>
      <c r="AO28" s="164"/>
      <c r="AP28" s="164"/>
    </row>
    <row r="29" spans="1:42" s="165" customFormat="1" ht="76.15" customHeight="1">
      <c r="A29" s="193">
        <v>11</v>
      </c>
      <c r="B29" s="166" t="s">
        <v>74</v>
      </c>
      <c r="C29" s="206" t="s">
        <v>61</v>
      </c>
      <c r="D29" s="195"/>
      <c r="E29" s="196" t="s">
        <v>54</v>
      </c>
      <c r="F29" s="204"/>
      <c r="G29" s="205"/>
      <c r="H29" s="205"/>
      <c r="I29" s="205"/>
      <c r="J29" s="205"/>
      <c r="K29" s="205"/>
      <c r="L29" s="205"/>
      <c r="M29" s="205"/>
      <c r="N29" s="205"/>
      <c r="O29" s="205"/>
      <c r="P29" s="205"/>
      <c r="Q29" s="194" t="s">
        <v>62</v>
      </c>
      <c r="R29" s="197"/>
      <c r="S29" s="194" t="s">
        <v>65</v>
      </c>
      <c r="T29" s="197"/>
      <c r="U29" s="198">
        <v>475686.96</v>
      </c>
      <c r="V29" s="198">
        <f t="shared" si="1"/>
        <v>43244.269090909096</v>
      </c>
      <c r="W29" s="199"/>
      <c r="X29" s="199"/>
      <c r="Y29" s="200"/>
      <c r="Z29" s="199"/>
      <c r="AA29" s="199"/>
      <c r="AB29" s="198">
        <f t="shared" si="2"/>
        <v>413640.8347826087</v>
      </c>
      <c r="AC29" s="198">
        <f t="shared" si="3"/>
        <v>62046.125217391294</v>
      </c>
      <c r="AD29" s="198">
        <f t="shared" si="4"/>
        <v>475686.96</v>
      </c>
      <c r="AE29" s="201">
        <v>1.1</v>
      </c>
      <c r="AF29" s="202" t="s">
        <v>69</v>
      </c>
      <c r="AG29" s="164"/>
      <c r="AH29" s="164"/>
      <c r="AI29" s="164"/>
      <c r="AJ29" s="164"/>
      <c r="AK29" s="164"/>
      <c r="AL29" s="164"/>
      <c r="AM29" s="164"/>
      <c r="AN29" s="164"/>
      <c r="AO29" s="164"/>
      <c r="AP29" s="164"/>
    </row>
    <row r="30" spans="1:42" s="165" customFormat="1" ht="75.6" customHeight="1">
      <c r="A30" s="193">
        <v>12</v>
      </c>
      <c r="B30" s="829" t="s">
        <v>178</v>
      </c>
      <c r="C30" s="206" t="s">
        <v>61</v>
      </c>
      <c r="D30" s="195"/>
      <c r="E30" s="196" t="s">
        <v>54</v>
      </c>
      <c r="F30" s="204"/>
      <c r="G30" s="205"/>
      <c r="H30" s="205"/>
      <c r="I30" s="205"/>
      <c r="J30" s="205"/>
      <c r="K30" s="205"/>
      <c r="L30" s="205"/>
      <c r="M30" s="205"/>
      <c r="N30" s="205"/>
      <c r="O30" s="205"/>
      <c r="P30" s="205"/>
      <c r="Q30" s="194" t="s">
        <v>62</v>
      </c>
      <c r="R30" s="197"/>
      <c r="S30" s="194" t="s">
        <v>65</v>
      </c>
      <c r="T30" s="197"/>
      <c r="U30" s="830">
        <v>39640.58</v>
      </c>
      <c r="V30" s="830">
        <f t="shared" si="1"/>
        <v>3603.689090909091</v>
      </c>
      <c r="W30" s="199"/>
      <c r="X30" s="199"/>
      <c r="Y30" s="200"/>
      <c r="Z30" s="199"/>
      <c r="AA30" s="199"/>
      <c r="AB30" s="198">
        <f t="shared" si="2"/>
        <v>34470.069565217396</v>
      </c>
      <c r="AC30" s="198">
        <f t="shared" si="3"/>
        <v>5170.510434782605</v>
      </c>
      <c r="AD30" s="198">
        <f t="shared" si="4"/>
        <v>39640.58</v>
      </c>
      <c r="AE30" s="201">
        <v>1.1</v>
      </c>
      <c r="AF30" s="202" t="s">
        <v>69</v>
      </c>
      <c r="AG30" s="164"/>
      <c r="AH30" s="164"/>
      <c r="AI30" s="164"/>
      <c r="AJ30" s="164"/>
      <c r="AK30" s="164"/>
      <c r="AL30" s="164"/>
      <c r="AM30" s="164"/>
      <c r="AN30" s="164"/>
      <c r="AO30" s="164"/>
      <c r="AP30" s="164"/>
    </row>
    <row r="31" spans="1:42" s="165" customFormat="1" ht="74.45" customHeight="1">
      <c r="A31" s="193">
        <v>13</v>
      </c>
      <c r="B31" s="166" t="s">
        <v>75</v>
      </c>
      <c r="C31" s="206" t="s">
        <v>61</v>
      </c>
      <c r="D31" s="195"/>
      <c r="E31" s="196" t="s">
        <v>54</v>
      </c>
      <c r="F31" s="204"/>
      <c r="G31" s="205"/>
      <c r="H31" s="205"/>
      <c r="I31" s="205"/>
      <c r="J31" s="205"/>
      <c r="K31" s="205"/>
      <c r="L31" s="205"/>
      <c r="M31" s="205"/>
      <c r="N31" s="205"/>
      <c r="O31" s="205"/>
      <c r="P31" s="205"/>
      <c r="Q31" s="194" t="s">
        <v>62</v>
      </c>
      <c r="R31" s="197"/>
      <c r="S31" s="194" t="s">
        <v>65</v>
      </c>
      <c r="T31" s="197"/>
      <c r="U31" s="198">
        <v>475686.96</v>
      </c>
      <c r="V31" s="198">
        <f t="shared" si="1"/>
        <v>43244.269090909096</v>
      </c>
      <c r="W31" s="199"/>
      <c r="X31" s="199"/>
      <c r="Y31" s="200"/>
      <c r="Z31" s="199"/>
      <c r="AA31" s="199"/>
      <c r="AB31" s="198">
        <f t="shared" si="2"/>
        <v>413640.8347826087</v>
      </c>
      <c r="AC31" s="198">
        <f t="shared" si="3"/>
        <v>62046.125217391294</v>
      </c>
      <c r="AD31" s="198">
        <f t="shared" si="4"/>
        <v>475686.96</v>
      </c>
      <c r="AE31" s="201">
        <v>1.1</v>
      </c>
      <c r="AF31" s="202" t="s">
        <v>69</v>
      </c>
      <c r="AG31" s="208"/>
      <c r="AH31" s="164"/>
      <c r="AI31" s="164"/>
      <c r="AJ31" s="164"/>
      <c r="AK31" s="164"/>
      <c r="AL31" s="164"/>
      <c r="AM31" s="164"/>
      <c r="AN31" s="164"/>
      <c r="AO31" s="164"/>
      <c r="AP31" s="164"/>
    </row>
    <row r="32" spans="1:42" s="149" customFormat="1" ht="28.5" customHeight="1">
      <c r="A32" s="831"/>
      <c r="B32" s="209" t="s">
        <v>669</v>
      </c>
      <c r="C32" s="832"/>
      <c r="D32" s="210"/>
      <c r="E32" s="210"/>
      <c r="F32" s="210"/>
      <c r="G32" s="210"/>
      <c r="H32" s="210"/>
      <c r="I32" s="210"/>
      <c r="J32" s="210"/>
      <c r="K32" s="210"/>
      <c r="L32" s="210"/>
      <c r="M32" s="210"/>
      <c r="N32" s="210"/>
      <c r="O32" s="210"/>
      <c r="P32" s="210"/>
      <c r="Q32" s="210"/>
      <c r="R32" s="210"/>
      <c r="S32" s="210"/>
      <c r="T32" s="210"/>
      <c r="U32" s="833">
        <f aca="true" t="shared" si="5" ref="U32:AD32">SUM(U18:U31)</f>
        <v>4796923.22</v>
      </c>
      <c r="V32" s="833">
        <f t="shared" si="5"/>
        <v>436083.9290909092</v>
      </c>
      <c r="W32" s="834">
        <f t="shared" si="5"/>
        <v>0</v>
      </c>
      <c r="X32" s="834">
        <f t="shared" si="5"/>
        <v>0</v>
      </c>
      <c r="Y32" s="835">
        <f t="shared" si="5"/>
        <v>0</v>
      </c>
      <c r="Z32" s="834">
        <f t="shared" si="5"/>
        <v>0</v>
      </c>
      <c r="AA32" s="834">
        <f t="shared" si="5"/>
        <v>0</v>
      </c>
      <c r="AB32" s="833">
        <f t="shared" si="5"/>
        <v>4171237.5826086965</v>
      </c>
      <c r="AC32" s="833">
        <f t="shared" si="5"/>
        <v>625685.6373913042</v>
      </c>
      <c r="AD32" s="836">
        <f t="shared" si="5"/>
        <v>4796923.22</v>
      </c>
      <c r="AE32" s="837"/>
      <c r="AF32" s="838"/>
      <c r="AG32" s="839"/>
      <c r="AH32" s="828"/>
      <c r="AI32" s="828"/>
      <c r="AJ32" s="828"/>
      <c r="AK32" s="828"/>
      <c r="AL32" s="828"/>
      <c r="AM32" s="828"/>
      <c r="AN32" s="828"/>
      <c r="AO32" s="828"/>
      <c r="AP32" s="828"/>
    </row>
    <row r="33" spans="1:42" s="218" customFormat="1" ht="12.75">
      <c r="A33" s="211"/>
      <c r="B33" s="212"/>
      <c r="C33" s="213"/>
      <c r="D33" s="168"/>
      <c r="E33" s="168"/>
      <c r="F33" s="168"/>
      <c r="G33" s="168"/>
      <c r="H33" s="168"/>
      <c r="I33" s="168"/>
      <c r="J33" s="168"/>
      <c r="K33" s="168"/>
      <c r="L33" s="168"/>
      <c r="M33" s="168"/>
      <c r="N33" s="168"/>
      <c r="O33" s="168"/>
      <c r="P33" s="168"/>
      <c r="Q33" s="168"/>
      <c r="R33" s="168"/>
      <c r="S33" s="168"/>
      <c r="T33" s="168"/>
      <c r="U33" s="214"/>
      <c r="V33" s="214"/>
      <c r="W33" s="215"/>
      <c r="X33" s="169"/>
      <c r="Y33" s="216"/>
      <c r="Z33" s="215"/>
      <c r="AA33" s="215"/>
      <c r="AB33" s="214"/>
      <c r="AC33" s="214"/>
      <c r="AD33" s="214"/>
      <c r="AE33" s="217"/>
      <c r="AF33" s="217"/>
      <c r="AG33" s="169"/>
      <c r="AH33" s="215"/>
      <c r="AI33" s="215"/>
      <c r="AJ33" s="215"/>
      <c r="AK33" s="215"/>
      <c r="AL33" s="215"/>
      <c r="AM33" s="215"/>
      <c r="AN33" s="215"/>
      <c r="AO33" s="215"/>
      <c r="AP33" s="215"/>
    </row>
    <row r="34" spans="1:42" s="218" customFormat="1" ht="12.75">
      <c r="A34" s="211"/>
      <c r="B34" s="212"/>
      <c r="C34" s="213"/>
      <c r="D34" s="168"/>
      <c r="E34" s="168"/>
      <c r="F34" s="168"/>
      <c r="G34" s="168"/>
      <c r="H34" s="168"/>
      <c r="I34" s="168"/>
      <c r="J34" s="168"/>
      <c r="K34" s="168"/>
      <c r="L34" s="168"/>
      <c r="M34" s="168"/>
      <c r="N34" s="168"/>
      <c r="O34" s="168"/>
      <c r="P34" s="168"/>
      <c r="Q34" s="168"/>
      <c r="R34" s="168"/>
      <c r="S34" s="168"/>
      <c r="T34" s="168"/>
      <c r="U34" s="214"/>
      <c r="V34" s="214"/>
      <c r="W34" s="215"/>
      <c r="X34" s="169"/>
      <c r="Y34" s="216"/>
      <c r="Z34" s="215"/>
      <c r="AA34" s="215"/>
      <c r="AB34" s="214"/>
      <c r="AC34" s="214"/>
      <c r="AD34" s="214"/>
      <c r="AE34" s="217"/>
      <c r="AF34" s="217"/>
      <c r="AG34" s="169"/>
      <c r="AH34" s="215"/>
      <c r="AI34" s="215"/>
      <c r="AJ34" s="215"/>
      <c r="AK34" s="215"/>
      <c r="AL34" s="215"/>
      <c r="AM34" s="215"/>
      <c r="AN34" s="215"/>
      <c r="AO34" s="215"/>
      <c r="AP34" s="215"/>
    </row>
    <row r="35" spans="2:41" ht="18" customHeight="1">
      <c r="B35" s="72"/>
      <c r="C35" s="73"/>
      <c r="D35" s="1145" t="s">
        <v>76</v>
      </c>
      <c r="E35" s="1146"/>
      <c r="F35" s="1146"/>
      <c r="G35" s="1146"/>
      <c r="H35" s="1146"/>
      <c r="I35" s="1146"/>
      <c r="J35" s="1147"/>
      <c r="K35" s="1282" t="s">
        <v>676</v>
      </c>
      <c r="L35" s="1283"/>
      <c r="M35" s="1282" t="s">
        <v>477</v>
      </c>
      <c r="N35" s="1283"/>
      <c r="O35" s="73"/>
      <c r="P35" s="73"/>
      <c r="Q35" s="73"/>
      <c r="R35" s="73"/>
      <c r="S35" s="73"/>
      <c r="T35" s="73"/>
      <c r="U35" s="73"/>
      <c r="V35" s="73"/>
      <c r="W35" s="73"/>
      <c r="X35" s="219"/>
      <c r="Y35" s="167"/>
      <c r="Z35" s="167"/>
      <c r="AA35" s="220"/>
      <c r="AB35" s="214">
        <f>+AB32</f>
        <v>4171237.5826086965</v>
      </c>
      <c r="AC35" s="214">
        <f>+AC32</f>
        <v>625685.6373913042</v>
      </c>
      <c r="AD35" s="214">
        <f>+AD32</f>
        <v>4796923.22</v>
      </c>
      <c r="AE35" s="220"/>
      <c r="AF35" s="220"/>
      <c r="AG35" s="220"/>
      <c r="AH35" s="220"/>
      <c r="AI35" s="220"/>
      <c r="AJ35" s="220"/>
      <c r="AK35" s="220"/>
      <c r="AL35" s="220"/>
      <c r="AM35" s="220"/>
      <c r="AN35" s="220"/>
      <c r="AO35" s="220"/>
    </row>
    <row r="36" spans="2:41" ht="22.5" customHeight="1">
      <c r="B36" s="72"/>
      <c r="C36" s="73"/>
      <c r="D36" s="1279" t="s">
        <v>644</v>
      </c>
      <c r="E36" s="1165"/>
      <c r="F36" s="1165"/>
      <c r="G36" s="1165"/>
      <c r="H36" s="1165"/>
      <c r="I36" s="1165"/>
      <c r="J36" s="1166"/>
      <c r="K36" s="1284"/>
      <c r="L36" s="1285"/>
      <c r="M36" s="1284"/>
      <c r="N36" s="1285"/>
      <c r="O36" s="73"/>
      <c r="P36" s="73"/>
      <c r="Q36" s="73"/>
      <c r="R36" s="73"/>
      <c r="S36" s="73"/>
      <c r="T36" s="73"/>
      <c r="U36" s="78"/>
      <c r="V36" s="73"/>
      <c r="W36" s="73"/>
      <c r="X36" s="219"/>
      <c r="Y36" s="220"/>
      <c r="Z36" s="220"/>
      <c r="AA36" s="220"/>
      <c r="AB36" s="214">
        <f>+'[2]CONOCER BIENES'!V13</f>
        <v>739130.43</v>
      </c>
      <c r="AC36" s="214">
        <f>+'[2]CONOCER BIENES'!W13</f>
        <v>110869.57</v>
      </c>
      <c r="AD36" s="214">
        <f>+AB36+AC36</f>
        <v>850000</v>
      </c>
      <c r="AE36" s="220"/>
      <c r="AF36" s="220"/>
      <c r="AG36" s="220"/>
      <c r="AH36" s="220"/>
      <c r="AI36" s="220"/>
      <c r="AJ36" s="220"/>
      <c r="AK36" s="220"/>
      <c r="AL36" s="220"/>
      <c r="AM36" s="220"/>
      <c r="AN36" s="220"/>
      <c r="AO36" s="220"/>
    </row>
    <row r="37" spans="2:41" ht="12.75">
      <c r="B37" s="72"/>
      <c r="C37" s="73"/>
      <c r="D37" s="223" t="s">
        <v>677</v>
      </c>
      <c r="E37" s="1145" t="s">
        <v>678</v>
      </c>
      <c r="F37" s="1146"/>
      <c r="G37" s="1146"/>
      <c r="H37" s="1146"/>
      <c r="I37" s="1147"/>
      <c r="J37" s="224" t="s">
        <v>645</v>
      </c>
      <c r="K37" s="225" t="s">
        <v>679</v>
      </c>
      <c r="L37" s="226"/>
      <c r="M37" s="1145" t="s">
        <v>680</v>
      </c>
      <c r="N37" s="1147"/>
      <c r="O37" s="73"/>
      <c r="P37" s="73"/>
      <c r="Q37" s="73"/>
      <c r="R37" s="73"/>
      <c r="S37" s="73"/>
      <c r="T37" s="73"/>
      <c r="U37" s="78"/>
      <c r="V37" s="73"/>
      <c r="W37" s="73"/>
      <c r="X37" s="86"/>
      <c r="Y37" s="220"/>
      <c r="Z37" s="220"/>
      <c r="AA37" s="220"/>
      <c r="AB37" s="214">
        <f>+AB35+AB36</f>
        <v>4910368.012608697</v>
      </c>
      <c r="AC37" s="214">
        <f>+AC35+AC36</f>
        <v>736555.2073913042</v>
      </c>
      <c r="AD37" s="214">
        <f>+AD35+AD36</f>
        <v>5646923.22</v>
      </c>
      <c r="AE37" s="220"/>
      <c r="AF37" s="220"/>
      <c r="AG37" s="220"/>
      <c r="AH37" s="220"/>
      <c r="AI37" s="220"/>
      <c r="AJ37" s="220"/>
      <c r="AK37" s="220"/>
      <c r="AL37" s="220"/>
      <c r="AM37" s="220"/>
      <c r="AN37" s="220"/>
      <c r="AO37" s="220"/>
    </row>
    <row r="38" spans="2:41" ht="12.75">
      <c r="B38" s="72"/>
      <c r="C38" s="73"/>
      <c r="D38" s="227" t="s">
        <v>681</v>
      </c>
      <c r="E38" s="1145" t="s">
        <v>682</v>
      </c>
      <c r="F38" s="1146"/>
      <c r="G38" s="1146"/>
      <c r="H38" s="1146"/>
      <c r="I38" s="1147"/>
      <c r="J38" s="228" t="s">
        <v>683</v>
      </c>
      <c r="K38" s="225" t="s">
        <v>679</v>
      </c>
      <c r="L38" s="226"/>
      <c r="M38" s="1145" t="s">
        <v>684</v>
      </c>
      <c r="N38" s="1147"/>
      <c r="O38" s="1153"/>
      <c r="P38" s="1153"/>
      <c r="Q38" s="1153"/>
      <c r="R38" s="1153"/>
      <c r="S38" s="1153"/>
      <c r="T38" s="88"/>
      <c r="U38" s="75"/>
      <c r="V38" s="73"/>
      <c r="W38" s="73"/>
      <c r="X38" s="86"/>
      <c r="Y38" s="220"/>
      <c r="Z38" s="220"/>
      <c r="AA38" s="220"/>
      <c r="AB38" s="220"/>
      <c r="AC38" s="220"/>
      <c r="AD38" s="220"/>
      <c r="AE38" s="220"/>
      <c r="AF38" s="220"/>
      <c r="AG38" s="220"/>
      <c r="AH38" s="220"/>
      <c r="AI38" s="220"/>
      <c r="AJ38" s="220"/>
      <c r="AK38" s="220"/>
      <c r="AL38" s="220"/>
      <c r="AM38" s="220"/>
      <c r="AN38" s="220"/>
      <c r="AO38" s="220"/>
    </row>
    <row r="39" spans="2:41" ht="12.75">
      <c r="B39" s="72"/>
      <c r="C39" s="73"/>
      <c r="D39" s="227" t="s">
        <v>685</v>
      </c>
      <c r="E39" s="1145" t="s">
        <v>686</v>
      </c>
      <c r="F39" s="1146"/>
      <c r="G39" s="1146"/>
      <c r="H39" s="1146"/>
      <c r="I39" s="1147"/>
      <c r="J39" s="228" t="s">
        <v>687</v>
      </c>
      <c r="K39" s="225" t="s">
        <v>679</v>
      </c>
      <c r="L39" s="226"/>
      <c r="M39" s="1145" t="s">
        <v>680</v>
      </c>
      <c r="N39" s="1147"/>
      <c r="O39" s="88"/>
      <c r="P39" s="88"/>
      <c r="Q39" s="88"/>
      <c r="R39" s="88"/>
      <c r="S39" s="88"/>
      <c r="T39" s="88"/>
      <c r="U39" s="88"/>
      <c r="V39" s="73"/>
      <c r="W39" s="73"/>
      <c r="X39" s="86"/>
      <c r="Y39" s="220"/>
      <c r="Z39" s="220"/>
      <c r="AA39" s="220"/>
      <c r="AB39" s="220"/>
      <c r="AC39" s="229"/>
      <c r="AD39" s="220"/>
      <c r="AE39" s="220"/>
      <c r="AF39" s="220"/>
      <c r="AG39" s="220"/>
      <c r="AH39" s="220"/>
      <c r="AI39" s="220"/>
      <c r="AJ39" s="220"/>
      <c r="AK39" s="220"/>
      <c r="AL39" s="220"/>
      <c r="AM39" s="220"/>
      <c r="AN39" s="220"/>
      <c r="AO39" s="220"/>
    </row>
    <row r="40" spans="2:41" ht="12.75">
      <c r="B40" s="72"/>
      <c r="C40" s="73"/>
      <c r="D40" s="227" t="s">
        <v>688</v>
      </c>
      <c r="E40" s="1145" t="s">
        <v>689</v>
      </c>
      <c r="F40" s="1146"/>
      <c r="G40" s="1146"/>
      <c r="H40" s="1146"/>
      <c r="I40" s="1147"/>
      <c r="J40" s="228" t="s">
        <v>690</v>
      </c>
      <c r="K40" s="225" t="s">
        <v>679</v>
      </c>
      <c r="L40" s="226"/>
      <c r="M40" s="1145" t="s">
        <v>680</v>
      </c>
      <c r="N40" s="1147"/>
      <c r="O40" s="163"/>
      <c r="P40" s="163"/>
      <c r="Q40" s="163"/>
      <c r="R40" s="163"/>
      <c r="S40" s="163"/>
      <c r="T40" s="88"/>
      <c r="U40" s="88"/>
      <c r="V40" s="73"/>
      <c r="W40" s="73"/>
      <c r="X40" s="86"/>
      <c r="Y40" s="220"/>
      <c r="Z40" s="220"/>
      <c r="AA40" s="220"/>
      <c r="AB40" s="220"/>
      <c r="AC40" s="220"/>
      <c r="AD40" s="220"/>
      <c r="AE40" s="220"/>
      <c r="AF40" s="220"/>
      <c r="AG40" s="220"/>
      <c r="AH40" s="220"/>
      <c r="AI40" s="220"/>
      <c r="AJ40" s="220"/>
      <c r="AK40" s="220"/>
      <c r="AL40" s="220"/>
      <c r="AM40" s="220"/>
      <c r="AN40" s="220"/>
      <c r="AO40" s="220"/>
    </row>
    <row r="41" spans="2:41" ht="12.75">
      <c r="B41" s="72"/>
      <c r="C41" s="73"/>
      <c r="D41" s="227" t="s">
        <v>691</v>
      </c>
      <c r="E41" s="1145" t="s">
        <v>692</v>
      </c>
      <c r="F41" s="1146"/>
      <c r="G41" s="1146"/>
      <c r="H41" s="1146"/>
      <c r="I41" s="1147"/>
      <c r="J41" s="228" t="s">
        <v>693</v>
      </c>
      <c r="K41" s="1280" t="s">
        <v>694</v>
      </c>
      <c r="L41" s="1161"/>
      <c r="M41" s="1145" t="s">
        <v>684</v>
      </c>
      <c r="N41" s="1147"/>
      <c r="O41" s="1153"/>
      <c r="P41" s="1153"/>
      <c r="Q41" s="1153"/>
      <c r="R41" s="1153"/>
      <c r="S41" s="1153"/>
      <c r="T41" s="88"/>
      <c r="U41" s="88"/>
      <c r="V41" s="73"/>
      <c r="W41" s="73"/>
      <c r="X41" s="86"/>
      <c r="Y41" s="220"/>
      <c r="Z41" s="220"/>
      <c r="AA41" s="220"/>
      <c r="AB41" s="220"/>
      <c r="AC41" s="230"/>
      <c r="AD41" s="220"/>
      <c r="AE41" s="220"/>
      <c r="AF41" s="220"/>
      <c r="AG41" s="220"/>
      <c r="AH41" s="220"/>
      <c r="AI41" s="220"/>
      <c r="AJ41" s="220"/>
      <c r="AK41" s="220"/>
      <c r="AL41" s="220"/>
      <c r="AM41" s="220"/>
      <c r="AN41" s="220"/>
      <c r="AO41" s="220"/>
    </row>
    <row r="42" spans="2:41" ht="12.75">
      <c r="B42" s="72"/>
      <c r="C42" s="73"/>
      <c r="D42" s="1279" t="s">
        <v>665</v>
      </c>
      <c r="E42" s="1165"/>
      <c r="F42" s="1165"/>
      <c r="G42" s="1165"/>
      <c r="H42" s="1165"/>
      <c r="I42" s="1165"/>
      <c r="J42" s="1286"/>
      <c r="K42" s="1279"/>
      <c r="L42" s="1165"/>
      <c r="M42" s="1165"/>
      <c r="N42" s="1166"/>
      <c r="O42" s="89"/>
      <c r="P42" s="89"/>
      <c r="Q42" s="89"/>
      <c r="R42" s="89"/>
      <c r="S42" s="89"/>
      <c r="T42" s="73"/>
      <c r="U42" s="73"/>
      <c r="V42" s="73"/>
      <c r="W42" s="73"/>
      <c r="X42" s="86"/>
      <c r="Y42" s="220"/>
      <c r="Z42" s="220"/>
      <c r="AA42" s="220"/>
      <c r="AB42" s="220"/>
      <c r="AC42" s="220"/>
      <c r="AD42" s="220"/>
      <c r="AE42" s="220"/>
      <c r="AF42" s="220"/>
      <c r="AG42" s="220"/>
      <c r="AH42" s="220"/>
      <c r="AI42" s="220"/>
      <c r="AJ42" s="220"/>
      <c r="AK42" s="220"/>
      <c r="AL42" s="220"/>
      <c r="AM42" s="220"/>
      <c r="AN42" s="220"/>
      <c r="AO42" s="220"/>
    </row>
    <row r="43" spans="2:41" ht="12.75">
      <c r="B43" s="72"/>
      <c r="C43" s="73"/>
      <c r="D43" s="227" t="s">
        <v>695</v>
      </c>
      <c r="E43" s="1145" t="s">
        <v>696</v>
      </c>
      <c r="F43" s="1146"/>
      <c r="G43" s="1146"/>
      <c r="H43" s="1146"/>
      <c r="I43" s="1147"/>
      <c r="J43" s="228" t="s">
        <v>666</v>
      </c>
      <c r="K43" s="225" t="s">
        <v>697</v>
      </c>
      <c r="L43" s="226"/>
      <c r="M43" s="1145" t="s">
        <v>698</v>
      </c>
      <c r="N43" s="1147"/>
      <c r="O43" s="88"/>
      <c r="P43" s="88"/>
      <c r="Q43" s="88"/>
      <c r="R43" s="88"/>
      <c r="S43" s="88"/>
      <c r="T43" s="73"/>
      <c r="U43" s="73"/>
      <c r="V43" s="73"/>
      <c r="W43" s="73"/>
      <c r="X43" s="86"/>
      <c r="Y43" s="220"/>
      <c r="Z43" s="220"/>
      <c r="AA43" s="220"/>
      <c r="AB43" s="220"/>
      <c r="AC43" s="220"/>
      <c r="AD43" s="220"/>
      <c r="AE43" s="220"/>
      <c r="AF43" s="220"/>
      <c r="AG43" s="220"/>
      <c r="AH43" s="220"/>
      <c r="AI43" s="220"/>
      <c r="AJ43" s="220"/>
      <c r="AK43" s="220"/>
      <c r="AL43" s="220"/>
      <c r="AM43" s="220"/>
      <c r="AN43" s="220"/>
      <c r="AO43" s="220"/>
    </row>
    <row r="44" spans="2:41" ht="12.75" customHeight="1">
      <c r="B44" s="72"/>
      <c r="C44" s="73"/>
      <c r="D44" s="227" t="s">
        <v>691</v>
      </c>
      <c r="E44" s="1145" t="s">
        <v>699</v>
      </c>
      <c r="F44" s="1146"/>
      <c r="G44" s="1146"/>
      <c r="H44" s="1146"/>
      <c r="I44" s="1147"/>
      <c r="J44" s="228" t="s">
        <v>700</v>
      </c>
      <c r="K44" s="1280" t="s">
        <v>694</v>
      </c>
      <c r="L44" s="1161"/>
      <c r="M44" s="1171" t="s">
        <v>698</v>
      </c>
      <c r="N44" s="1171"/>
      <c r="O44" s="1170"/>
      <c r="P44" s="1170"/>
      <c r="Q44" s="1170"/>
      <c r="R44" s="1170"/>
      <c r="S44" s="1170"/>
      <c r="T44" s="73"/>
      <c r="U44" s="73"/>
      <c r="V44" s="73"/>
      <c r="W44" s="73"/>
      <c r="X44" s="86"/>
      <c r="Y44" s="220"/>
      <c r="Z44" s="220"/>
      <c r="AA44" s="220"/>
      <c r="AB44" s="220"/>
      <c r="AC44" s="220"/>
      <c r="AD44" s="220"/>
      <c r="AE44" s="220"/>
      <c r="AF44" s="220"/>
      <c r="AG44" s="220"/>
      <c r="AH44" s="220"/>
      <c r="AI44" s="220"/>
      <c r="AJ44" s="220"/>
      <c r="AK44" s="220"/>
      <c r="AL44" s="220"/>
      <c r="AM44" s="220"/>
      <c r="AN44" s="220"/>
      <c r="AO44" s="220"/>
    </row>
    <row r="45" spans="2:41" ht="12.75" customHeight="1">
      <c r="B45" s="72"/>
      <c r="C45" s="73"/>
      <c r="D45" s="88"/>
      <c r="E45" s="88"/>
      <c r="F45" s="88"/>
      <c r="G45" s="88"/>
      <c r="H45" s="88"/>
      <c r="I45" s="88"/>
      <c r="J45" s="88"/>
      <c r="K45" s="231"/>
      <c r="L45" s="231"/>
      <c r="M45" s="90"/>
      <c r="N45" s="90"/>
      <c r="O45" s="1170"/>
      <c r="P45" s="1170"/>
      <c r="Q45" s="1170"/>
      <c r="R45" s="1170"/>
      <c r="S45" s="1170"/>
      <c r="T45" s="73"/>
      <c r="U45" s="73"/>
      <c r="V45" s="73"/>
      <c r="W45" s="73"/>
      <c r="X45" s="86"/>
      <c r="Y45" s="220"/>
      <c r="Z45" s="220"/>
      <c r="AA45" s="220"/>
      <c r="AB45" s="220"/>
      <c r="AC45" s="220"/>
      <c r="AD45" s="220"/>
      <c r="AE45" s="220"/>
      <c r="AF45" s="220"/>
      <c r="AG45" s="220"/>
      <c r="AH45" s="220"/>
      <c r="AI45" s="220"/>
      <c r="AJ45" s="220"/>
      <c r="AK45" s="220"/>
      <c r="AL45" s="220"/>
      <c r="AM45" s="220"/>
      <c r="AN45" s="220"/>
      <c r="AO45" s="220"/>
    </row>
    <row r="46" spans="2:26" ht="12.75">
      <c r="B46" s="72"/>
      <c r="C46" s="91"/>
      <c r="D46" s="91"/>
      <c r="E46" s="91"/>
      <c r="F46" s="91"/>
      <c r="G46" s="91"/>
      <c r="H46" s="91"/>
      <c r="I46" s="91"/>
      <c r="J46" s="91"/>
      <c r="K46" s="91"/>
      <c r="L46" s="91"/>
      <c r="M46" s="91"/>
      <c r="N46" s="91"/>
      <c r="O46" s="91"/>
      <c r="P46" s="91"/>
      <c r="Q46" s="91"/>
      <c r="R46" s="91"/>
      <c r="S46" s="91"/>
      <c r="T46" s="91"/>
      <c r="U46" s="91"/>
      <c r="V46" s="91"/>
      <c r="W46" s="91"/>
      <c r="X46" s="92"/>
      <c r="Y46" s="220"/>
      <c r="Z46" s="220"/>
    </row>
    <row r="47" spans="2:24" ht="12.75">
      <c r="B47" s="1270" t="s">
        <v>701</v>
      </c>
      <c r="C47" s="1271"/>
      <c r="D47" s="1271"/>
      <c r="E47" s="1271"/>
      <c r="F47" s="1271"/>
      <c r="G47" s="1272"/>
      <c r="H47" s="91"/>
      <c r="I47" s="91"/>
      <c r="J47" s="91"/>
      <c r="K47" s="91"/>
      <c r="L47" s="91"/>
      <c r="M47" s="91"/>
      <c r="N47" s="91"/>
      <c r="O47" s="91"/>
      <c r="P47" s="91"/>
      <c r="Q47" s="91"/>
      <c r="R47" s="91"/>
      <c r="S47" s="91"/>
      <c r="T47" s="91"/>
      <c r="U47" s="91"/>
      <c r="V47" s="91"/>
      <c r="W47" s="91"/>
      <c r="X47" s="92"/>
    </row>
    <row r="48" spans="3:24" ht="12.75">
      <c r="C48" s="128"/>
      <c r="D48" s="128"/>
      <c r="E48" s="128"/>
      <c r="F48" s="128"/>
      <c r="G48" s="233"/>
      <c r="H48" s="91"/>
      <c r="I48" s="97"/>
      <c r="J48" s="97"/>
      <c r="K48" s="97"/>
      <c r="L48" s="97"/>
      <c r="M48" s="97"/>
      <c r="N48" s="97"/>
      <c r="O48" s="97"/>
      <c r="P48" s="97"/>
      <c r="Q48" s="97"/>
      <c r="R48" s="97"/>
      <c r="S48" s="97"/>
      <c r="T48" s="98"/>
      <c r="U48" s="98"/>
      <c r="V48" s="91"/>
      <c r="W48" s="91"/>
      <c r="X48" s="92"/>
    </row>
    <row r="49" spans="2:24" ht="20.25" customHeight="1">
      <c r="B49" s="1273" t="s">
        <v>727</v>
      </c>
      <c r="C49" s="1274"/>
      <c r="D49" s="1274"/>
      <c r="E49" s="1274"/>
      <c r="F49" s="1274"/>
      <c r="G49" s="1275"/>
      <c r="H49" s="91"/>
      <c r="I49" s="91"/>
      <c r="J49" s="91"/>
      <c r="K49" s="91"/>
      <c r="L49" s="91"/>
      <c r="M49" s="91"/>
      <c r="N49" s="91"/>
      <c r="O49" s="91"/>
      <c r="P49" s="91"/>
      <c r="Q49" s="91"/>
      <c r="R49" s="91"/>
      <c r="S49" s="91"/>
      <c r="T49" s="91"/>
      <c r="U49" s="91"/>
      <c r="V49" s="91"/>
      <c r="W49" s="91"/>
      <c r="X49" s="92"/>
    </row>
    <row r="50" spans="2:24" ht="18.75" customHeight="1">
      <c r="B50" s="1276" t="s">
        <v>726</v>
      </c>
      <c r="C50" s="1277"/>
      <c r="D50" s="1277"/>
      <c r="E50" s="1277"/>
      <c r="F50" s="1277"/>
      <c r="G50" s="1278"/>
      <c r="H50" s="91"/>
      <c r="I50" s="91"/>
      <c r="J50" s="91"/>
      <c r="K50" s="91"/>
      <c r="L50" s="91"/>
      <c r="M50" s="91"/>
      <c r="N50" s="91"/>
      <c r="O50" s="91"/>
      <c r="P50" s="91"/>
      <c r="Q50" s="91"/>
      <c r="R50" s="91"/>
      <c r="S50" s="91"/>
      <c r="T50" s="91"/>
      <c r="U50" s="91"/>
      <c r="V50" s="91"/>
      <c r="W50" s="91"/>
      <c r="X50" s="92"/>
    </row>
    <row r="51" spans="2:24" ht="12.75">
      <c r="B51" s="1267" t="s">
        <v>35</v>
      </c>
      <c r="C51" s="1268"/>
      <c r="D51" s="1268"/>
      <c r="E51" s="1268"/>
      <c r="F51" s="1268"/>
      <c r="G51" s="1269"/>
      <c r="H51" s="91"/>
      <c r="I51" s="91"/>
      <c r="J51" s="91"/>
      <c r="K51" s="91"/>
      <c r="L51" s="91"/>
      <c r="M51" s="91"/>
      <c r="N51" s="91"/>
      <c r="O51" s="91"/>
      <c r="P51" s="91"/>
      <c r="Q51" s="91"/>
      <c r="R51" s="91"/>
      <c r="S51" s="91"/>
      <c r="T51" s="91"/>
      <c r="U51" s="91"/>
      <c r="V51" s="91"/>
      <c r="W51" s="91"/>
      <c r="X51" s="92"/>
    </row>
    <row r="52" spans="2:24" ht="12.75">
      <c r="B52" s="128"/>
      <c r="C52" s="128"/>
      <c r="D52" s="128"/>
      <c r="E52" s="128"/>
      <c r="F52" s="128"/>
      <c r="G52" s="128"/>
      <c r="H52" s="91"/>
      <c r="I52" s="91"/>
      <c r="J52" s="91"/>
      <c r="K52" s="91"/>
      <c r="L52" s="91"/>
      <c r="M52" s="91"/>
      <c r="N52" s="91"/>
      <c r="O52" s="91"/>
      <c r="P52" s="91"/>
      <c r="Q52" s="91"/>
      <c r="R52" s="91"/>
      <c r="S52" s="91"/>
      <c r="T52" s="91"/>
      <c r="U52" s="91"/>
      <c r="V52" s="91"/>
      <c r="W52" s="91"/>
      <c r="X52" s="92"/>
    </row>
    <row r="53" spans="2:24" ht="12.75">
      <c r="B53" s="128"/>
      <c r="C53" s="128"/>
      <c r="D53" s="128"/>
      <c r="E53" s="128"/>
      <c r="F53" s="128"/>
      <c r="G53" s="128"/>
      <c r="H53" s="91"/>
      <c r="I53" s="91"/>
      <c r="J53" s="91"/>
      <c r="K53" s="91"/>
      <c r="L53" s="91"/>
      <c r="M53" s="91"/>
      <c r="N53" s="91"/>
      <c r="O53" s="91"/>
      <c r="P53" s="91"/>
      <c r="Q53" s="91"/>
      <c r="R53" s="91"/>
      <c r="S53" s="91"/>
      <c r="T53" s="91"/>
      <c r="U53" s="91"/>
      <c r="V53" s="91"/>
      <c r="W53" s="91"/>
      <c r="X53" s="92"/>
    </row>
    <row r="54" spans="2:24" ht="12.75">
      <c r="B54" s="72"/>
      <c r="C54" s="91"/>
      <c r="D54" s="91"/>
      <c r="E54" s="91"/>
      <c r="F54" s="91"/>
      <c r="G54" s="91"/>
      <c r="H54" s="91"/>
      <c r="I54" s="91"/>
      <c r="J54" s="91"/>
      <c r="K54" s="91"/>
      <c r="L54" s="91"/>
      <c r="M54" s="91"/>
      <c r="N54" s="91"/>
      <c r="O54" s="91"/>
      <c r="Q54" s="91"/>
      <c r="R54" s="91"/>
      <c r="S54" s="91"/>
      <c r="T54" s="91"/>
      <c r="U54" s="91"/>
      <c r="V54" s="91"/>
      <c r="W54" s="91"/>
      <c r="X54" s="92"/>
    </row>
    <row r="55" spans="2:24" ht="12.75">
      <c r="B55" s="72"/>
      <c r="C55" s="91"/>
      <c r="D55" s="91"/>
      <c r="E55" s="91"/>
      <c r="F55" s="91"/>
      <c r="G55" s="91"/>
      <c r="H55" s="91"/>
      <c r="I55" s="91"/>
      <c r="J55" s="91"/>
      <c r="K55" s="91"/>
      <c r="L55" s="91"/>
      <c r="M55" s="91"/>
      <c r="N55" s="91"/>
      <c r="O55" s="91"/>
      <c r="P55" s="91"/>
      <c r="Q55" s="91"/>
      <c r="R55" s="91"/>
      <c r="S55" s="91"/>
      <c r="T55" s="91"/>
      <c r="U55" s="91"/>
      <c r="V55" s="91"/>
      <c r="W55" s="91"/>
      <c r="X55" s="92"/>
    </row>
    <row r="56" ht="12.75">
      <c r="B56" s="128"/>
    </row>
    <row r="57" ht="12.75">
      <c r="B57" s="128"/>
    </row>
    <row r="58" ht="12.75">
      <c r="B58" s="128"/>
    </row>
    <row r="59" ht="12.75">
      <c r="B59" s="128"/>
    </row>
    <row r="60" ht="12.75">
      <c r="B60" s="128"/>
    </row>
    <row r="61" ht="12.75">
      <c r="B61" s="128"/>
    </row>
    <row r="62" ht="12.75">
      <c r="B62" s="128"/>
    </row>
    <row r="63" ht="12.75">
      <c r="B63" s="128"/>
    </row>
    <row r="64" ht="12.75">
      <c r="B64" s="128"/>
    </row>
    <row r="65" ht="12.75">
      <c r="B65" s="128"/>
    </row>
    <row r="66" ht="12.75">
      <c r="B66" s="128"/>
    </row>
    <row r="67" ht="12.75">
      <c r="B67" s="128"/>
    </row>
    <row r="68" ht="12.75">
      <c r="B68" s="128"/>
    </row>
    <row r="69" ht="12.75">
      <c r="B69" s="128"/>
    </row>
    <row r="70" ht="12.75">
      <c r="B70" s="128"/>
    </row>
    <row r="71" ht="12.75">
      <c r="B71" s="128"/>
    </row>
    <row r="72" ht="12.75">
      <c r="B72" s="128"/>
    </row>
    <row r="73" ht="12.75">
      <c r="B73" s="128"/>
    </row>
    <row r="74" ht="12.75">
      <c r="B74" s="128"/>
    </row>
    <row r="75" spans="1:38" s="103" customFormat="1" ht="23.25">
      <c r="A75" s="235"/>
      <c r="B75" s="99"/>
      <c r="C75" s="99"/>
      <c r="D75" s="100"/>
      <c r="E75" s="101"/>
      <c r="F75" s="101"/>
      <c r="G75" s="101"/>
      <c r="H75" s="99"/>
      <c r="I75" s="101"/>
      <c r="J75" s="99"/>
      <c r="K75" s="99"/>
      <c r="L75" s="99"/>
      <c r="M75" s="99"/>
      <c r="N75" s="99"/>
      <c r="O75" s="99"/>
      <c r="P75" s="99"/>
      <c r="Q75" s="99"/>
      <c r="R75" s="99"/>
      <c r="S75" s="99"/>
      <c r="T75" s="99"/>
      <c r="U75" s="99"/>
      <c r="V75" s="99"/>
      <c r="W75" s="99"/>
      <c r="X75" s="102"/>
      <c r="Y75" s="99"/>
      <c r="Z75" s="99"/>
      <c r="AA75" s="99"/>
      <c r="AB75" s="99"/>
      <c r="AC75" s="99"/>
      <c r="AD75" s="99"/>
      <c r="AE75" s="99"/>
      <c r="AF75" s="99"/>
      <c r="AG75" s="99"/>
      <c r="AH75" s="99"/>
      <c r="AI75" s="99"/>
      <c r="AJ75" s="99"/>
      <c r="AK75" s="99"/>
      <c r="AL75" s="99"/>
    </row>
    <row r="76" spans="1:38" s="103" customFormat="1" ht="23.25">
      <c r="A76" s="235"/>
      <c r="B76" s="99"/>
      <c r="C76" s="99"/>
      <c r="D76" s="99"/>
      <c r="E76" s="101"/>
      <c r="F76" s="101"/>
      <c r="G76" s="101"/>
      <c r="H76" s="99"/>
      <c r="I76" s="101"/>
      <c r="J76" s="99"/>
      <c r="K76" s="99"/>
      <c r="L76" s="99"/>
      <c r="M76" s="99"/>
      <c r="N76" s="99"/>
      <c r="O76" s="99"/>
      <c r="P76" s="99"/>
      <c r="Q76" s="99"/>
      <c r="R76" s="99"/>
      <c r="S76" s="99"/>
      <c r="T76" s="99"/>
      <c r="U76" s="99"/>
      <c r="V76" s="99"/>
      <c r="W76" s="99"/>
      <c r="X76" s="102"/>
      <c r="Y76" s="99"/>
      <c r="Z76" s="99"/>
      <c r="AA76" s="99"/>
      <c r="AB76" s="99"/>
      <c r="AC76" s="99"/>
      <c r="AD76" s="99"/>
      <c r="AE76" s="99"/>
      <c r="AF76" s="99"/>
      <c r="AG76" s="99"/>
      <c r="AH76" s="99"/>
      <c r="AI76" s="99"/>
      <c r="AJ76" s="99"/>
      <c r="AK76" s="99"/>
      <c r="AL76" s="99"/>
    </row>
    <row r="77" spans="1:38" s="103" customFormat="1" ht="23.25">
      <c r="A77" s="235"/>
      <c r="B77" s="99"/>
      <c r="C77" s="99"/>
      <c r="D77" s="99"/>
      <c r="E77" s="101"/>
      <c r="F77" s="101"/>
      <c r="G77" s="101"/>
      <c r="H77" s="99"/>
      <c r="I77" s="101"/>
      <c r="J77" s="99"/>
      <c r="K77" s="99"/>
      <c r="L77" s="99"/>
      <c r="M77" s="99"/>
      <c r="N77" s="99"/>
      <c r="O77" s="99"/>
      <c r="P77" s="99"/>
      <c r="Q77" s="99"/>
      <c r="R77" s="99"/>
      <c r="S77" s="99"/>
      <c r="T77" s="99"/>
      <c r="U77" s="99"/>
      <c r="V77" s="99"/>
      <c r="W77" s="99"/>
      <c r="X77" s="102"/>
      <c r="Y77" s="99"/>
      <c r="Z77" s="99"/>
      <c r="AA77" s="99"/>
      <c r="AB77" s="99"/>
      <c r="AC77" s="99"/>
      <c r="AD77" s="99"/>
      <c r="AE77" s="99"/>
      <c r="AF77" s="99"/>
      <c r="AG77" s="99"/>
      <c r="AH77" s="99"/>
      <c r="AI77" s="99"/>
      <c r="AJ77" s="99"/>
      <c r="AK77" s="99"/>
      <c r="AL77" s="99"/>
    </row>
    <row r="78" spans="1:38" s="103" customFormat="1" ht="23.25">
      <c r="A78" s="235"/>
      <c r="B78" s="99"/>
      <c r="C78" s="99"/>
      <c r="D78" s="99"/>
      <c r="E78" s="101"/>
      <c r="F78" s="101"/>
      <c r="G78" s="101"/>
      <c r="H78" s="99"/>
      <c r="I78" s="101"/>
      <c r="J78" s="99"/>
      <c r="K78" s="99"/>
      <c r="L78" s="99"/>
      <c r="M78" s="99"/>
      <c r="N78" s="99"/>
      <c r="O78" s="99"/>
      <c r="P78" s="99"/>
      <c r="Q78" s="99"/>
      <c r="R78" s="99"/>
      <c r="S78" s="99"/>
      <c r="T78" s="99"/>
      <c r="U78" s="99"/>
      <c r="V78" s="99"/>
      <c r="W78" s="99"/>
      <c r="X78" s="102"/>
      <c r="Y78" s="99"/>
      <c r="Z78" s="99"/>
      <c r="AA78" s="99"/>
      <c r="AB78" s="99"/>
      <c r="AC78" s="99"/>
      <c r="AD78" s="99"/>
      <c r="AE78" s="99"/>
      <c r="AF78" s="99"/>
      <c r="AG78" s="99"/>
      <c r="AH78" s="99"/>
      <c r="AI78" s="99"/>
      <c r="AJ78" s="99"/>
      <c r="AK78" s="99"/>
      <c r="AL78" s="99"/>
    </row>
    <row r="79" spans="1:38" s="103" customFormat="1" ht="23.25">
      <c r="A79" s="235"/>
      <c r="B79" s="99"/>
      <c r="C79" s="99"/>
      <c r="D79" s="99"/>
      <c r="E79" s="101"/>
      <c r="F79" s="101"/>
      <c r="G79" s="101"/>
      <c r="H79" s="99"/>
      <c r="I79" s="101"/>
      <c r="J79" s="99"/>
      <c r="K79" s="99"/>
      <c r="L79" s="99"/>
      <c r="M79" s="99"/>
      <c r="N79" s="99"/>
      <c r="O79" s="99"/>
      <c r="P79" s="99"/>
      <c r="Q79" s="99"/>
      <c r="R79" s="99"/>
      <c r="S79" s="99"/>
      <c r="T79" s="99"/>
      <c r="U79" s="99"/>
      <c r="V79" s="99"/>
      <c r="W79" s="99"/>
      <c r="X79" s="102"/>
      <c r="Y79" s="99"/>
      <c r="Z79" s="99"/>
      <c r="AA79" s="99"/>
      <c r="AB79" s="99"/>
      <c r="AC79" s="99"/>
      <c r="AD79" s="99"/>
      <c r="AE79" s="99"/>
      <c r="AF79" s="99"/>
      <c r="AG79" s="99"/>
      <c r="AH79" s="99"/>
      <c r="AI79" s="99"/>
      <c r="AJ79" s="99"/>
      <c r="AK79" s="99"/>
      <c r="AL79" s="99"/>
    </row>
    <row r="80" spans="1:38" s="103" customFormat="1" ht="23.25">
      <c r="A80" s="235"/>
      <c r="B80" s="99"/>
      <c r="C80" s="99"/>
      <c r="D80" s="99"/>
      <c r="E80" s="101"/>
      <c r="F80" s="101"/>
      <c r="G80" s="101"/>
      <c r="H80" s="99"/>
      <c r="I80" s="101"/>
      <c r="J80" s="99"/>
      <c r="K80" s="99"/>
      <c r="L80" s="99"/>
      <c r="M80" s="99"/>
      <c r="N80" s="99"/>
      <c r="O80" s="99"/>
      <c r="P80" s="99"/>
      <c r="Q80" s="99"/>
      <c r="R80" s="99"/>
      <c r="S80" s="99"/>
      <c r="T80" s="99"/>
      <c r="U80" s="99"/>
      <c r="V80" s="99"/>
      <c r="W80" s="99"/>
      <c r="X80" s="102"/>
      <c r="Y80" s="99"/>
      <c r="Z80" s="99"/>
      <c r="AA80" s="99"/>
      <c r="AB80" s="99"/>
      <c r="AC80" s="99"/>
      <c r="AD80" s="99"/>
      <c r="AE80" s="99"/>
      <c r="AF80" s="99"/>
      <c r="AG80" s="99"/>
      <c r="AH80" s="99"/>
      <c r="AI80" s="99"/>
      <c r="AJ80" s="99"/>
      <c r="AK80" s="99"/>
      <c r="AL80" s="99"/>
    </row>
    <row r="81" spans="1:38" s="103" customFormat="1" ht="23.25">
      <c r="A81" s="235"/>
      <c r="B81" s="99"/>
      <c r="C81" s="99"/>
      <c r="D81" s="99"/>
      <c r="E81" s="101"/>
      <c r="F81" s="101"/>
      <c r="G81" s="101"/>
      <c r="H81" s="99"/>
      <c r="I81" s="101"/>
      <c r="J81" s="99"/>
      <c r="K81" s="99"/>
      <c r="L81" s="99"/>
      <c r="M81" s="99"/>
      <c r="N81" s="99"/>
      <c r="O81" s="99"/>
      <c r="P81" s="99"/>
      <c r="Q81" s="99"/>
      <c r="R81" s="99"/>
      <c r="S81" s="99"/>
      <c r="T81" s="99"/>
      <c r="U81" s="99"/>
      <c r="V81" s="99"/>
      <c r="W81" s="99"/>
      <c r="X81" s="102"/>
      <c r="Y81" s="99"/>
      <c r="Z81" s="99"/>
      <c r="AA81" s="99"/>
      <c r="AB81" s="99"/>
      <c r="AC81" s="99"/>
      <c r="AD81" s="99"/>
      <c r="AE81" s="99"/>
      <c r="AF81" s="99"/>
      <c r="AG81" s="99"/>
      <c r="AH81" s="99"/>
      <c r="AI81" s="99"/>
      <c r="AJ81" s="99"/>
      <c r="AK81" s="99"/>
      <c r="AL81" s="99"/>
    </row>
    <row r="82" spans="1:38" s="103" customFormat="1" ht="23.25">
      <c r="A82" s="235"/>
      <c r="B82" s="99"/>
      <c r="C82" s="99"/>
      <c r="D82" s="99"/>
      <c r="E82" s="101"/>
      <c r="F82" s="101"/>
      <c r="G82" s="101"/>
      <c r="H82" s="99"/>
      <c r="I82" s="101"/>
      <c r="J82" s="99"/>
      <c r="K82" s="99"/>
      <c r="L82" s="99"/>
      <c r="M82" s="99"/>
      <c r="N82" s="99"/>
      <c r="O82" s="99"/>
      <c r="P82" s="99"/>
      <c r="Q82" s="99"/>
      <c r="R82" s="99"/>
      <c r="S82" s="99"/>
      <c r="T82" s="99"/>
      <c r="U82" s="99"/>
      <c r="V82" s="99"/>
      <c r="W82" s="99"/>
      <c r="X82" s="102"/>
      <c r="Y82" s="99"/>
      <c r="Z82" s="99"/>
      <c r="AA82" s="99"/>
      <c r="AB82" s="99"/>
      <c r="AC82" s="99"/>
      <c r="AD82" s="99"/>
      <c r="AE82" s="99"/>
      <c r="AF82" s="99"/>
      <c r="AG82" s="99"/>
      <c r="AH82" s="99"/>
      <c r="AI82" s="99"/>
      <c r="AJ82" s="99"/>
      <c r="AK82" s="99"/>
      <c r="AL82" s="99"/>
    </row>
    <row r="83" spans="1:38" s="103" customFormat="1" ht="23.25">
      <c r="A83" s="235"/>
      <c r="B83" s="99"/>
      <c r="C83" s="99"/>
      <c r="D83" s="99"/>
      <c r="E83" s="101"/>
      <c r="F83" s="101"/>
      <c r="G83" s="101"/>
      <c r="H83" s="99"/>
      <c r="I83" s="101"/>
      <c r="J83" s="99"/>
      <c r="K83" s="99"/>
      <c r="L83" s="99"/>
      <c r="M83" s="99"/>
      <c r="N83" s="99"/>
      <c r="O83" s="99"/>
      <c r="P83" s="99"/>
      <c r="Q83" s="99"/>
      <c r="R83" s="99"/>
      <c r="S83" s="99"/>
      <c r="T83" s="99"/>
      <c r="U83" s="99"/>
      <c r="V83" s="99"/>
      <c r="W83" s="99"/>
      <c r="X83" s="102"/>
      <c r="Y83" s="99"/>
      <c r="Z83" s="99"/>
      <c r="AA83" s="99"/>
      <c r="AB83" s="99"/>
      <c r="AC83" s="99"/>
      <c r="AD83" s="99"/>
      <c r="AE83" s="99"/>
      <c r="AF83" s="99"/>
      <c r="AG83" s="99"/>
      <c r="AH83" s="99"/>
      <c r="AI83" s="99"/>
      <c r="AJ83" s="99"/>
      <c r="AK83" s="99"/>
      <c r="AL83" s="99"/>
    </row>
    <row r="84" spans="1:38" s="103" customFormat="1" ht="23.25">
      <c r="A84" s="235"/>
      <c r="B84" s="99"/>
      <c r="C84" s="99"/>
      <c r="D84" s="99"/>
      <c r="E84" s="101"/>
      <c r="F84" s="101"/>
      <c r="G84" s="101"/>
      <c r="H84" s="99"/>
      <c r="I84" s="101"/>
      <c r="J84" s="99"/>
      <c r="K84" s="99"/>
      <c r="L84" s="99"/>
      <c r="M84" s="99"/>
      <c r="N84" s="99"/>
      <c r="O84" s="99"/>
      <c r="P84" s="99"/>
      <c r="Q84" s="99"/>
      <c r="R84" s="99"/>
      <c r="S84" s="99"/>
      <c r="T84" s="99"/>
      <c r="U84" s="99"/>
      <c r="V84" s="99"/>
      <c r="W84" s="99"/>
      <c r="X84" s="102"/>
      <c r="Y84" s="99"/>
      <c r="Z84" s="99"/>
      <c r="AA84" s="99"/>
      <c r="AB84" s="99"/>
      <c r="AC84" s="99"/>
      <c r="AD84" s="99"/>
      <c r="AE84" s="99"/>
      <c r="AF84" s="99"/>
      <c r="AG84" s="99"/>
      <c r="AH84" s="99"/>
      <c r="AI84" s="99"/>
      <c r="AJ84" s="99"/>
      <c r="AK84" s="99"/>
      <c r="AL84" s="99"/>
    </row>
    <row r="85" spans="1:38" s="103" customFormat="1" ht="23.25">
      <c r="A85" s="235"/>
      <c r="B85" s="99"/>
      <c r="C85" s="99"/>
      <c r="D85" s="99"/>
      <c r="E85" s="101"/>
      <c r="F85" s="101"/>
      <c r="G85" s="101"/>
      <c r="H85" s="99"/>
      <c r="I85" s="101"/>
      <c r="J85" s="99"/>
      <c r="K85" s="99"/>
      <c r="L85" s="99"/>
      <c r="M85" s="99"/>
      <c r="N85" s="99"/>
      <c r="O85" s="99"/>
      <c r="P85" s="99"/>
      <c r="Q85" s="99"/>
      <c r="R85" s="99"/>
      <c r="S85" s="99"/>
      <c r="T85" s="99"/>
      <c r="U85" s="99"/>
      <c r="V85" s="99"/>
      <c r="W85" s="99"/>
      <c r="X85" s="102"/>
      <c r="Y85" s="99"/>
      <c r="Z85" s="99"/>
      <c r="AA85" s="99"/>
      <c r="AB85" s="99"/>
      <c r="AC85" s="99"/>
      <c r="AD85" s="99"/>
      <c r="AE85" s="99"/>
      <c r="AF85" s="99"/>
      <c r="AG85" s="99"/>
      <c r="AH85" s="99"/>
      <c r="AI85" s="99"/>
      <c r="AJ85" s="99"/>
      <c r="AK85" s="99"/>
      <c r="AL85" s="99"/>
    </row>
    <row r="86" spans="1:38" s="103" customFormat="1" ht="23.25">
      <c r="A86" s="235"/>
      <c r="B86" s="99"/>
      <c r="C86" s="99"/>
      <c r="D86" s="99"/>
      <c r="E86" s="101"/>
      <c r="F86" s="101"/>
      <c r="G86" s="101"/>
      <c r="H86" s="99"/>
      <c r="I86" s="101"/>
      <c r="J86" s="99"/>
      <c r="K86" s="99"/>
      <c r="L86" s="99"/>
      <c r="M86" s="99"/>
      <c r="N86" s="99"/>
      <c r="O86" s="99"/>
      <c r="P86" s="99"/>
      <c r="Q86" s="99"/>
      <c r="R86" s="99"/>
      <c r="S86" s="99"/>
      <c r="T86" s="99"/>
      <c r="U86" s="99"/>
      <c r="V86" s="99"/>
      <c r="W86" s="99"/>
      <c r="X86" s="102"/>
      <c r="Y86" s="99"/>
      <c r="Z86" s="99"/>
      <c r="AA86" s="99"/>
      <c r="AB86" s="99"/>
      <c r="AC86" s="99"/>
      <c r="AD86" s="99"/>
      <c r="AE86" s="99"/>
      <c r="AF86" s="99"/>
      <c r="AG86" s="99"/>
      <c r="AH86" s="99"/>
      <c r="AI86" s="99"/>
      <c r="AJ86" s="99"/>
      <c r="AK86" s="99"/>
      <c r="AL86" s="99"/>
    </row>
    <row r="87" spans="1:38" s="103" customFormat="1" ht="23.25">
      <c r="A87" s="235"/>
      <c r="B87" s="99"/>
      <c r="C87" s="99"/>
      <c r="D87" s="99"/>
      <c r="E87" s="101"/>
      <c r="F87" s="101"/>
      <c r="G87" s="101"/>
      <c r="H87" s="99"/>
      <c r="I87" s="101"/>
      <c r="J87" s="99"/>
      <c r="K87" s="99"/>
      <c r="L87" s="99"/>
      <c r="M87" s="99"/>
      <c r="N87" s="99"/>
      <c r="O87" s="99"/>
      <c r="P87" s="99"/>
      <c r="Q87" s="99"/>
      <c r="R87" s="99"/>
      <c r="S87" s="99"/>
      <c r="T87" s="99"/>
      <c r="U87" s="99"/>
      <c r="V87" s="99"/>
      <c r="W87" s="99"/>
      <c r="X87" s="102"/>
      <c r="Y87" s="99"/>
      <c r="Z87" s="99"/>
      <c r="AA87" s="99"/>
      <c r="AB87" s="99"/>
      <c r="AC87" s="99"/>
      <c r="AD87" s="99"/>
      <c r="AE87" s="99"/>
      <c r="AF87" s="99"/>
      <c r="AG87" s="99"/>
      <c r="AH87" s="99"/>
      <c r="AI87" s="99"/>
      <c r="AJ87" s="99"/>
      <c r="AK87" s="99"/>
      <c r="AL87" s="99"/>
    </row>
    <row r="88" spans="1:38" s="103" customFormat="1" ht="23.25">
      <c r="A88" s="235"/>
      <c r="B88" s="99"/>
      <c r="C88" s="99"/>
      <c r="D88" s="99"/>
      <c r="E88" s="101"/>
      <c r="F88" s="101"/>
      <c r="G88" s="101"/>
      <c r="H88" s="99"/>
      <c r="I88" s="101"/>
      <c r="J88" s="99"/>
      <c r="K88" s="99"/>
      <c r="L88" s="99"/>
      <c r="M88" s="99"/>
      <c r="N88" s="99"/>
      <c r="O88" s="99"/>
      <c r="P88" s="99"/>
      <c r="Q88" s="99"/>
      <c r="R88" s="99"/>
      <c r="S88" s="99"/>
      <c r="T88" s="99"/>
      <c r="U88" s="99"/>
      <c r="V88" s="99"/>
      <c r="W88" s="99"/>
      <c r="X88" s="102"/>
      <c r="Y88" s="99"/>
      <c r="Z88" s="99"/>
      <c r="AA88" s="99"/>
      <c r="AB88" s="99"/>
      <c r="AC88" s="99"/>
      <c r="AD88" s="99"/>
      <c r="AE88" s="99"/>
      <c r="AF88" s="99"/>
      <c r="AG88" s="99"/>
      <c r="AH88" s="99"/>
      <c r="AI88" s="99"/>
      <c r="AJ88" s="99"/>
      <c r="AK88" s="99"/>
      <c r="AL88" s="99"/>
    </row>
    <row r="89" spans="1:38" s="103" customFormat="1" ht="23.25">
      <c r="A89" s="235"/>
      <c r="B89" s="99"/>
      <c r="C89" s="99"/>
      <c r="D89" s="99"/>
      <c r="E89" s="101"/>
      <c r="F89" s="101"/>
      <c r="G89" s="101"/>
      <c r="H89" s="99"/>
      <c r="I89" s="101"/>
      <c r="J89" s="99"/>
      <c r="K89" s="99"/>
      <c r="L89" s="99"/>
      <c r="M89" s="99"/>
      <c r="N89" s="99"/>
      <c r="O89" s="99"/>
      <c r="P89" s="99"/>
      <c r="Q89" s="99"/>
      <c r="R89" s="99"/>
      <c r="S89" s="99"/>
      <c r="T89" s="99"/>
      <c r="U89" s="99"/>
      <c r="V89" s="99"/>
      <c r="W89" s="99"/>
      <c r="X89" s="102"/>
      <c r="Y89" s="99"/>
      <c r="Z89" s="99"/>
      <c r="AA89" s="99"/>
      <c r="AB89" s="99"/>
      <c r="AC89" s="99"/>
      <c r="AD89" s="99"/>
      <c r="AE89" s="99"/>
      <c r="AF89" s="99"/>
      <c r="AG89" s="99"/>
      <c r="AH89" s="99"/>
      <c r="AI89" s="99"/>
      <c r="AJ89" s="99"/>
      <c r="AK89" s="99"/>
      <c r="AL89" s="99"/>
    </row>
    <row r="90" spans="2:7" ht="12.75">
      <c r="B90" s="128"/>
      <c r="D90" s="77"/>
      <c r="E90" s="104"/>
      <c r="F90" s="104"/>
      <c r="G90" s="104"/>
    </row>
    <row r="91" spans="2:4" ht="12.75">
      <c r="B91" s="128"/>
      <c r="D91" s="77"/>
    </row>
    <row r="92" spans="2:7" ht="12.75">
      <c r="B92" s="128"/>
      <c r="E92" s="104"/>
      <c r="F92" s="104"/>
      <c r="G92" s="104"/>
    </row>
    <row r="93" spans="2:7" ht="12.75">
      <c r="B93" s="128"/>
      <c r="E93" s="104"/>
      <c r="F93" s="104"/>
      <c r="G93" s="104"/>
    </row>
    <row r="94" spans="2:10" ht="12.75">
      <c r="B94" s="128"/>
      <c r="J94" s="127"/>
    </row>
    <row r="95" spans="2:7" ht="12.75">
      <c r="B95" s="128"/>
      <c r="D95" s="77"/>
      <c r="E95" s="104"/>
      <c r="F95" s="104"/>
      <c r="G95" s="104"/>
    </row>
    <row r="96" spans="2:7" ht="12.75">
      <c r="B96" s="128"/>
      <c r="F96" s="104"/>
      <c r="G96" s="104"/>
    </row>
    <row r="97" spans="2:6" ht="12.75">
      <c r="B97" s="128"/>
      <c r="D97" s="105"/>
      <c r="F97" s="104"/>
    </row>
    <row r="98" spans="2:7" ht="12.75">
      <c r="B98" s="128"/>
      <c r="D98" s="156"/>
      <c r="E98" s="104"/>
      <c r="F98" s="104"/>
      <c r="G98" s="104"/>
    </row>
    <row r="99" spans="2:10" ht="12.75">
      <c r="B99" s="128"/>
      <c r="D99" s="156"/>
      <c r="E99" s="156"/>
      <c r="F99" s="104"/>
      <c r="I99" s="1152"/>
      <c r="J99" s="1152"/>
    </row>
    <row r="100" spans="2:10" ht="12.75">
      <c r="B100" s="128"/>
      <c r="D100" s="156"/>
      <c r="E100" s="106"/>
      <c r="F100" s="104"/>
      <c r="I100" s="1152"/>
      <c r="J100" s="1152"/>
    </row>
    <row r="101" spans="2:10" ht="12.75">
      <c r="B101" s="128"/>
      <c r="D101" s="156"/>
      <c r="E101" s="104"/>
      <c r="F101" s="104"/>
      <c r="G101" s="104"/>
      <c r="I101" s="1152"/>
      <c r="J101" s="1152"/>
    </row>
    <row r="102" spans="2:10" ht="12.75">
      <c r="B102" s="128"/>
      <c r="D102" s="156"/>
      <c r="E102" s="106"/>
      <c r="F102" s="104"/>
      <c r="I102" s="1152"/>
      <c r="J102" s="1152"/>
    </row>
    <row r="103" spans="2:10" ht="12.75">
      <c r="B103" s="128"/>
      <c r="E103" s="106"/>
      <c r="F103" s="104"/>
      <c r="I103" s="1152"/>
      <c r="J103" s="1152"/>
    </row>
    <row r="104" spans="2:10" ht="12.75">
      <c r="B104" s="128"/>
      <c r="E104" s="104"/>
      <c r="F104" s="104"/>
      <c r="G104" s="104"/>
      <c r="I104" s="1152"/>
      <c r="J104" s="1152"/>
    </row>
    <row r="105" spans="2:6" ht="12.75">
      <c r="B105" s="128"/>
      <c r="F105" s="104"/>
    </row>
    <row r="106" spans="2:6" ht="12.75">
      <c r="B106" s="128"/>
      <c r="F106" s="104"/>
    </row>
    <row r="107" spans="2:7" ht="12.75">
      <c r="B107" s="128"/>
      <c r="E107" s="104"/>
      <c r="F107" s="104"/>
      <c r="G107" s="104"/>
    </row>
    <row r="110" spans="5:7" ht="12.75">
      <c r="E110" s="104"/>
      <c r="F110" s="104"/>
      <c r="G110" s="104"/>
    </row>
    <row r="111" spans="5:6" ht="12.75">
      <c r="E111" s="236"/>
      <c r="F111" s="236"/>
    </row>
    <row r="112" spans="5:7" ht="12.75">
      <c r="E112" s="104"/>
      <c r="F112" s="104"/>
      <c r="G112" s="104"/>
    </row>
    <row r="113" spans="5:7" ht="12.75">
      <c r="E113" s="104"/>
      <c r="F113" s="104"/>
      <c r="G113" s="104"/>
    </row>
    <row r="117" ht="12.75">
      <c r="G117" s="127"/>
    </row>
  </sheetData>
  <mergeCells count="67">
    <mergeCell ref="D42:J42"/>
    <mergeCell ref="I99:J99"/>
    <mergeCell ref="D35:J35"/>
    <mergeCell ref="K35:L36"/>
    <mergeCell ref="M35:N36"/>
    <mergeCell ref="D36:J36"/>
    <mergeCell ref="E38:I38"/>
    <mergeCell ref="M38:N38"/>
    <mergeCell ref="E37:I37"/>
    <mergeCell ref="M37:N37"/>
    <mergeCell ref="M8:N9"/>
    <mergeCell ref="O8:P8"/>
    <mergeCell ref="F9:G9"/>
    <mergeCell ref="I9:J9"/>
    <mergeCell ref="K9:L9"/>
    <mergeCell ref="O9:P9"/>
    <mergeCell ref="AB8:AD9"/>
    <mergeCell ref="X8:X10"/>
    <mergeCell ref="AE7:AE10"/>
    <mergeCell ref="AF7:AF10"/>
    <mergeCell ref="B8:B10"/>
    <mergeCell ref="C8:D9"/>
    <mergeCell ref="F8:G8"/>
    <mergeCell ref="H8:H10"/>
    <mergeCell ref="I8:J8"/>
    <mergeCell ref="K8:L8"/>
    <mergeCell ref="S8:T9"/>
    <mergeCell ref="U8:U10"/>
    <mergeCell ref="V8:V10"/>
    <mergeCell ref="W8:W10"/>
    <mergeCell ref="Y8:Y10"/>
    <mergeCell ref="Z8:AA9"/>
    <mergeCell ref="B6:AC6"/>
    <mergeCell ref="C7:D7"/>
    <mergeCell ref="E7:E10"/>
    <mergeCell ref="F7:T7"/>
    <mergeCell ref="B4:AA4"/>
    <mergeCell ref="B1:AC1"/>
    <mergeCell ref="B2:AC2"/>
    <mergeCell ref="B3:AC3"/>
    <mergeCell ref="U7:AD7"/>
    <mergeCell ref="Q8:R9"/>
    <mergeCell ref="O38:S38"/>
    <mergeCell ref="E40:I40"/>
    <mergeCell ref="M40:N40"/>
    <mergeCell ref="E41:I41"/>
    <mergeCell ref="K41:L41"/>
    <mergeCell ref="M41:N41"/>
    <mergeCell ref="O41:S41"/>
    <mergeCell ref="E39:I39"/>
    <mergeCell ref="M39:N39"/>
    <mergeCell ref="O44:S45"/>
    <mergeCell ref="B47:G47"/>
    <mergeCell ref="B49:G49"/>
    <mergeCell ref="B50:G50"/>
    <mergeCell ref="K42:N42"/>
    <mergeCell ref="E43:I43"/>
    <mergeCell ref="M43:N43"/>
    <mergeCell ref="E44:I44"/>
    <mergeCell ref="K44:L44"/>
    <mergeCell ref="M44:N44"/>
    <mergeCell ref="I103:J103"/>
    <mergeCell ref="I104:J104"/>
    <mergeCell ref="B51:G51"/>
    <mergeCell ref="I100:J100"/>
    <mergeCell ref="I101:J101"/>
    <mergeCell ref="I102:J102"/>
  </mergeCells>
  <printOptions horizontalCentered="1"/>
  <pageMargins left="0.984251968503937" right="0.3937007874015748" top="0.3937007874015748" bottom="0.3937007874015748" header="0" footer="0.1968503937007874"/>
  <pageSetup fitToHeight="3" horizontalDpi="600" verticalDpi="600" orientation="landscape" paperSize="5" scale="39" r:id="rId1"/>
  <headerFooter alignWithMargins="0">
    <oddFooter>&amp;R&amp;P de &amp;N
VERSION 31 MARZO 2008</oddFooter>
  </headerFooter>
  <rowBreaks count="2" manualBreakCount="2">
    <brk id="26" min="1" max="16383" man="1"/>
    <brk id="69" min="1" max="16383" man="1"/>
  </rowBreaks>
</worksheet>
</file>

<file path=xl/worksheets/sheet6.xml><?xml version="1.0" encoding="utf-8"?>
<worksheet xmlns="http://schemas.openxmlformats.org/spreadsheetml/2006/main" xmlns:r="http://schemas.openxmlformats.org/officeDocument/2006/relationships">
  <dimension ref="A1:BX135"/>
  <sheetViews>
    <sheetView view="pageBreakPreview" zoomScaleSheetLayoutView="100" workbookViewId="0" topLeftCell="A1">
      <selection activeCell="A4" sqref="A4:Z4"/>
    </sheetView>
  </sheetViews>
  <sheetFormatPr defaultColWidth="11.421875" defaultRowHeight="12.75"/>
  <cols>
    <col min="1" max="1" width="42.421875" style="239" customWidth="1"/>
    <col min="2" max="3" width="12.00390625" style="239" customWidth="1"/>
    <col min="4" max="4" width="13.7109375" style="239" customWidth="1"/>
    <col min="5" max="7" width="12.7109375" style="44" customWidth="1"/>
    <col min="8" max="8" width="15.140625" style="44" customWidth="1"/>
    <col min="9" max="11" width="12.7109375" style="44" customWidth="1"/>
    <col min="12" max="12" width="14.00390625" style="44" customWidth="1"/>
    <col min="13" max="13" width="12.7109375" style="44" customWidth="1"/>
    <col min="14" max="14" width="14.8515625" style="44" customWidth="1"/>
    <col min="15" max="15" width="12.140625" style="44" customWidth="1"/>
    <col min="16" max="16" width="9.8515625" style="44" customWidth="1"/>
    <col min="17" max="17" width="17.00390625" style="241" customWidth="1"/>
    <col min="18" max="18" width="13.140625" style="241" customWidth="1"/>
    <col min="19" max="19" width="10.57421875" style="44" customWidth="1"/>
    <col min="20" max="20" width="10.140625" style="44" customWidth="1"/>
    <col min="21" max="21" width="16.28125" style="44" customWidth="1"/>
    <col min="22" max="22" width="15.28125" style="44" customWidth="1"/>
    <col min="23" max="23" width="15.57421875" style="44" customWidth="1"/>
    <col min="24" max="24" width="15.8515625" style="243" bestFit="1" customWidth="1"/>
    <col min="25" max="25" width="25.57421875" style="44" customWidth="1"/>
    <col min="26" max="26" width="12.8515625" style="44" customWidth="1"/>
    <col min="27" max="16384" width="11.421875" style="44" customWidth="1"/>
  </cols>
  <sheetData>
    <row r="1" spans="1:25" s="237" customFormat="1" ht="15.75" customHeight="1">
      <c r="A1" s="986" t="s">
        <v>77</v>
      </c>
      <c r="B1" s="986"/>
      <c r="C1" s="986"/>
      <c r="D1" s="986"/>
      <c r="E1" s="986"/>
      <c r="F1" s="986"/>
      <c r="G1" s="986"/>
      <c r="H1" s="986"/>
      <c r="I1" s="986"/>
      <c r="J1" s="986"/>
      <c r="K1" s="986"/>
      <c r="L1" s="986"/>
      <c r="M1" s="986"/>
      <c r="N1" s="986"/>
      <c r="O1" s="986"/>
      <c r="P1" s="986"/>
      <c r="Q1" s="986"/>
      <c r="R1" s="986"/>
      <c r="S1" s="986"/>
      <c r="T1" s="986"/>
      <c r="U1" s="986"/>
      <c r="V1" s="986"/>
      <c r="W1" s="986"/>
      <c r="X1" s="986"/>
      <c r="Y1" s="986"/>
    </row>
    <row r="2" spans="1:25" s="237" customFormat="1" ht="16.5" customHeight="1">
      <c r="A2" s="986" t="s">
        <v>78</v>
      </c>
      <c r="B2" s="986"/>
      <c r="C2" s="986"/>
      <c r="D2" s="986"/>
      <c r="E2" s="986"/>
      <c r="F2" s="986"/>
      <c r="G2" s="986"/>
      <c r="H2" s="986"/>
      <c r="I2" s="986"/>
      <c r="J2" s="986"/>
      <c r="K2" s="986"/>
      <c r="L2" s="986"/>
      <c r="M2" s="986"/>
      <c r="N2" s="986"/>
      <c r="O2" s="986"/>
      <c r="P2" s="986"/>
      <c r="Q2" s="986"/>
      <c r="R2" s="986"/>
      <c r="S2" s="986"/>
      <c r="T2" s="986"/>
      <c r="U2" s="986"/>
      <c r="V2" s="986"/>
      <c r="W2" s="986"/>
      <c r="X2" s="986"/>
      <c r="Y2" s="986"/>
    </row>
    <row r="3" spans="1:25" s="237" customFormat="1" ht="15.75" customHeight="1">
      <c r="A3" s="987" t="s">
        <v>79</v>
      </c>
      <c r="B3" s="987"/>
      <c r="C3" s="987"/>
      <c r="D3" s="987"/>
      <c r="E3" s="987"/>
      <c r="F3" s="987"/>
      <c r="G3" s="987"/>
      <c r="H3" s="987"/>
      <c r="I3" s="987"/>
      <c r="J3" s="987"/>
      <c r="K3" s="987"/>
      <c r="L3" s="987"/>
      <c r="M3" s="987"/>
      <c r="N3" s="987"/>
      <c r="O3" s="987"/>
      <c r="P3" s="987"/>
      <c r="Q3" s="987"/>
      <c r="R3" s="987"/>
      <c r="S3" s="987"/>
      <c r="T3" s="987"/>
      <c r="U3" s="987"/>
      <c r="V3" s="987"/>
      <c r="W3" s="987"/>
      <c r="X3" s="987"/>
      <c r="Y3" s="987"/>
    </row>
    <row r="4" spans="1:28" s="237" customFormat="1" ht="15.75" customHeight="1">
      <c r="A4" s="987" t="s">
        <v>714</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238"/>
      <c r="AB4" s="238"/>
    </row>
    <row r="5" spans="7:22" ht="12.75">
      <c r="G5" s="240"/>
      <c r="H5" s="240"/>
      <c r="I5" s="240"/>
      <c r="T5" s="242"/>
      <c r="U5" s="242"/>
      <c r="V5" s="242"/>
    </row>
    <row r="6" spans="1:25" s="247" customFormat="1" ht="51" customHeight="1">
      <c r="A6" s="1331" t="s">
        <v>80</v>
      </c>
      <c r="B6" s="1332"/>
      <c r="C6" s="1332"/>
      <c r="D6" s="1333"/>
      <c r="E6" s="1337" t="s">
        <v>81</v>
      </c>
      <c r="F6" s="1338"/>
      <c r="G6" s="1338"/>
      <c r="H6" s="1338"/>
      <c r="I6" s="1338"/>
      <c r="J6" s="1338"/>
      <c r="K6" s="1338"/>
      <c r="L6" s="1338"/>
      <c r="M6" s="1338"/>
      <c r="N6" s="1338"/>
      <c r="O6" s="1338"/>
      <c r="P6" s="1339"/>
      <c r="Q6" s="1340" t="s">
        <v>466</v>
      </c>
      <c r="R6" s="1340"/>
      <c r="S6" s="1340"/>
      <c r="T6" s="1340"/>
      <c r="U6" s="1340"/>
      <c r="V6" s="1340"/>
      <c r="W6" s="1340"/>
      <c r="X6" s="245"/>
      <c r="Y6" s="246"/>
    </row>
    <row r="7" spans="1:70" s="250" customFormat="1" ht="15.75" customHeight="1" thickBot="1">
      <c r="A7" s="1334"/>
      <c r="B7" s="1335"/>
      <c r="C7" s="1335"/>
      <c r="D7" s="1336"/>
      <c r="E7" s="1340" t="s">
        <v>82</v>
      </c>
      <c r="F7" s="1340"/>
      <c r="G7" s="1340"/>
      <c r="H7" s="1340"/>
      <c r="I7" s="244" t="s">
        <v>463</v>
      </c>
      <c r="J7" s="1340" t="s">
        <v>464</v>
      </c>
      <c r="K7" s="1340"/>
      <c r="L7" s="1340"/>
      <c r="M7" s="1340" t="s">
        <v>465</v>
      </c>
      <c r="N7" s="1340"/>
      <c r="O7" s="1340"/>
      <c r="P7" s="1340"/>
      <c r="Q7" s="1340" t="s">
        <v>83</v>
      </c>
      <c r="R7" s="1340"/>
      <c r="S7" s="1340"/>
      <c r="T7" s="1340"/>
      <c r="U7" s="1340" t="s">
        <v>84</v>
      </c>
      <c r="V7" s="1340"/>
      <c r="W7" s="1340"/>
      <c r="X7" s="1341" t="s">
        <v>85</v>
      </c>
      <c r="Y7" s="1004" t="s">
        <v>606</v>
      </c>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row>
    <row r="8" spans="1:70" s="250" customFormat="1" ht="21.75" customHeight="1" thickTop="1">
      <c r="A8" s="1004" t="s">
        <v>549</v>
      </c>
      <c r="B8" s="1342" t="s">
        <v>86</v>
      </c>
      <c r="C8" s="1342" t="s">
        <v>87</v>
      </c>
      <c r="D8" s="1342" t="s">
        <v>88</v>
      </c>
      <c r="E8" s="1341" t="s">
        <v>89</v>
      </c>
      <c r="F8" s="1341" t="s">
        <v>90</v>
      </c>
      <c r="G8" s="1004" t="s">
        <v>91</v>
      </c>
      <c r="H8" s="1341" t="s">
        <v>92</v>
      </c>
      <c r="I8" s="1341" t="s">
        <v>93</v>
      </c>
      <c r="J8" s="1341" t="s">
        <v>94</v>
      </c>
      <c r="K8" s="1341" t="s">
        <v>559</v>
      </c>
      <c r="L8" s="1004" t="s">
        <v>95</v>
      </c>
      <c r="M8" s="1341" t="s">
        <v>96</v>
      </c>
      <c r="N8" s="1004" t="s">
        <v>562</v>
      </c>
      <c r="O8" s="1341" t="s">
        <v>97</v>
      </c>
      <c r="P8" s="1341" t="s">
        <v>98</v>
      </c>
      <c r="Q8" s="1341" t="s">
        <v>468</v>
      </c>
      <c r="R8" s="1341"/>
      <c r="S8" s="1341" t="s">
        <v>469</v>
      </c>
      <c r="T8" s="1341"/>
      <c r="U8" s="1340"/>
      <c r="V8" s="1340"/>
      <c r="W8" s="1340"/>
      <c r="X8" s="1341"/>
      <c r="Y8" s="982"/>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row>
    <row r="9" spans="1:25" s="250" customFormat="1" ht="30" customHeight="1">
      <c r="A9" s="982"/>
      <c r="B9" s="982"/>
      <c r="C9" s="982"/>
      <c r="D9" s="982"/>
      <c r="E9" s="1004"/>
      <c r="F9" s="1004"/>
      <c r="G9" s="982"/>
      <c r="H9" s="1004"/>
      <c r="I9" s="1004"/>
      <c r="J9" s="1004"/>
      <c r="K9" s="1004"/>
      <c r="L9" s="982"/>
      <c r="M9" s="1004"/>
      <c r="N9" s="982"/>
      <c r="O9" s="1004"/>
      <c r="P9" s="1004"/>
      <c r="Q9" s="249" t="s">
        <v>99</v>
      </c>
      <c r="R9" s="249" t="s">
        <v>100</v>
      </c>
      <c r="S9" s="249" t="s">
        <v>101</v>
      </c>
      <c r="T9" s="249" t="s">
        <v>100</v>
      </c>
      <c r="U9" s="252" t="s">
        <v>102</v>
      </c>
      <c r="V9" s="252" t="s">
        <v>642</v>
      </c>
      <c r="W9" s="252" t="s">
        <v>103</v>
      </c>
      <c r="X9" s="1004"/>
      <c r="Y9" s="983"/>
    </row>
    <row r="10" spans="1:25" s="250" customFormat="1" ht="20.25" customHeight="1">
      <c r="A10" s="249">
        <v>2008</v>
      </c>
      <c r="B10" s="254"/>
      <c r="C10" s="255"/>
      <c r="D10" s="255"/>
      <c r="E10" s="255"/>
      <c r="F10" s="255"/>
      <c r="G10" s="255"/>
      <c r="H10" s="255"/>
      <c r="I10" s="255"/>
      <c r="J10" s="255"/>
      <c r="K10" s="255"/>
      <c r="L10" s="255"/>
      <c r="M10" s="255"/>
      <c r="N10" s="255"/>
      <c r="O10" s="255"/>
      <c r="P10" s="255"/>
      <c r="Q10" s="255"/>
      <c r="R10" s="255"/>
      <c r="S10" s="255"/>
      <c r="T10" s="255"/>
      <c r="U10" s="255"/>
      <c r="V10" s="255"/>
      <c r="W10" s="255"/>
      <c r="X10" s="256"/>
      <c r="Y10" s="257"/>
    </row>
    <row r="11" spans="1:25" s="250" customFormat="1" ht="30.75" customHeight="1">
      <c r="A11" s="248" t="s">
        <v>470</v>
      </c>
      <c r="B11" s="258"/>
      <c r="C11" s="259"/>
      <c r="D11" s="259"/>
      <c r="E11" s="259"/>
      <c r="F11" s="259"/>
      <c r="G11" s="259"/>
      <c r="H11" s="259"/>
      <c r="I11" s="259"/>
      <c r="J11" s="259"/>
      <c r="K11" s="259"/>
      <c r="L11" s="259"/>
      <c r="M11" s="259"/>
      <c r="N11" s="259"/>
      <c r="O11" s="259"/>
      <c r="P11" s="259"/>
      <c r="Q11" s="259"/>
      <c r="R11" s="259"/>
      <c r="S11" s="259"/>
      <c r="T11" s="259"/>
      <c r="U11" s="259"/>
      <c r="V11" s="259"/>
      <c r="W11" s="259"/>
      <c r="X11" s="260"/>
      <c r="Y11" s="261"/>
    </row>
    <row r="12" spans="1:76" s="247" customFormat="1" ht="30" customHeight="1">
      <c r="A12" s="997" t="s">
        <v>104</v>
      </c>
      <c r="B12" s="1343" t="s">
        <v>105</v>
      </c>
      <c r="C12" s="1344" t="s">
        <v>496</v>
      </c>
      <c r="D12" s="1346" t="s">
        <v>106</v>
      </c>
      <c r="E12" s="263" t="s">
        <v>107</v>
      </c>
      <c r="F12" s="263" t="s">
        <v>107</v>
      </c>
      <c r="G12" s="263" t="s">
        <v>108</v>
      </c>
      <c r="H12" s="263" t="s">
        <v>108</v>
      </c>
      <c r="I12" s="263" t="s">
        <v>109</v>
      </c>
      <c r="J12" s="263" t="s">
        <v>109</v>
      </c>
      <c r="K12" s="263" t="s">
        <v>110</v>
      </c>
      <c r="L12" s="263" t="s">
        <v>110</v>
      </c>
      <c r="M12" s="263" t="s">
        <v>111</v>
      </c>
      <c r="N12" s="263" t="s">
        <v>111</v>
      </c>
      <c r="O12" s="1347"/>
      <c r="P12" s="1347"/>
      <c r="Q12" s="1349">
        <v>3361176</v>
      </c>
      <c r="R12" s="1042">
        <f>Q12/11.2</f>
        <v>300105</v>
      </c>
      <c r="S12" s="1350"/>
      <c r="T12" s="1350"/>
      <c r="U12" s="1349">
        <f>Q12/1.15</f>
        <v>2922761.739130435</v>
      </c>
      <c r="V12" s="1349">
        <f>Q12-U12</f>
        <v>438414.26086956495</v>
      </c>
      <c r="W12" s="1349">
        <f>U12+V12</f>
        <v>3361176</v>
      </c>
      <c r="X12" s="1353" t="s">
        <v>112</v>
      </c>
      <c r="Y12" s="1355"/>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row>
    <row r="13" spans="1:76" s="247" customFormat="1" ht="40.5" customHeight="1">
      <c r="A13" s="998"/>
      <c r="B13" s="1343"/>
      <c r="C13" s="1345"/>
      <c r="D13" s="1346"/>
      <c r="E13" s="266" t="s">
        <v>113</v>
      </c>
      <c r="F13" s="266" t="s">
        <v>113</v>
      </c>
      <c r="G13" s="266" t="s">
        <v>113</v>
      </c>
      <c r="H13" s="266" t="s">
        <v>113</v>
      </c>
      <c r="I13" s="266" t="s">
        <v>113</v>
      </c>
      <c r="J13" s="266" t="s">
        <v>113</v>
      </c>
      <c r="K13" s="266" t="s">
        <v>113</v>
      </c>
      <c r="L13" s="266" t="s">
        <v>113</v>
      </c>
      <c r="M13" s="266" t="s">
        <v>113</v>
      </c>
      <c r="N13" s="266" t="s">
        <v>113</v>
      </c>
      <c r="O13" s="1348"/>
      <c r="P13" s="1348"/>
      <c r="Q13" s="1046"/>
      <c r="R13" s="1043"/>
      <c r="S13" s="1351"/>
      <c r="T13" s="1351"/>
      <c r="U13" s="1352"/>
      <c r="V13" s="1352"/>
      <c r="W13" s="1352"/>
      <c r="X13" s="1354"/>
      <c r="Y13" s="1356"/>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row>
    <row r="14" spans="1:76" s="247" customFormat="1" ht="44.25" customHeight="1">
      <c r="A14" s="997" t="s">
        <v>114</v>
      </c>
      <c r="B14" s="1343" t="s">
        <v>115</v>
      </c>
      <c r="C14" s="1344" t="s">
        <v>496</v>
      </c>
      <c r="D14" s="1346" t="s">
        <v>106</v>
      </c>
      <c r="E14" s="263" t="s">
        <v>107</v>
      </c>
      <c r="F14" s="263" t="s">
        <v>107</v>
      </c>
      <c r="G14" s="263" t="s">
        <v>108</v>
      </c>
      <c r="H14" s="263" t="s">
        <v>108</v>
      </c>
      <c r="I14" s="263" t="s">
        <v>109</v>
      </c>
      <c r="J14" s="263" t="s">
        <v>109</v>
      </c>
      <c r="K14" s="263" t="s">
        <v>110</v>
      </c>
      <c r="L14" s="263" t="s">
        <v>110</v>
      </c>
      <c r="M14" s="263" t="s">
        <v>111</v>
      </c>
      <c r="N14" s="263" t="s">
        <v>111</v>
      </c>
      <c r="O14" s="1347"/>
      <c r="P14" s="1347"/>
      <c r="Q14" s="1349">
        <v>42600</v>
      </c>
      <c r="R14" s="1042">
        <f>Q14/11.2</f>
        <v>3803.571428571429</v>
      </c>
      <c r="S14" s="1350"/>
      <c r="T14" s="1350"/>
      <c r="U14" s="1349">
        <f>Q14/1.15</f>
        <v>37043.47826086957</v>
      </c>
      <c r="V14" s="1349">
        <f>Q14-U14</f>
        <v>5556.521739130432</v>
      </c>
      <c r="W14" s="1349">
        <f>U14+V14</f>
        <v>42600</v>
      </c>
      <c r="X14" s="1353" t="s">
        <v>112</v>
      </c>
      <c r="Y14" s="1355"/>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row>
    <row r="15" spans="1:25" s="247" customFormat="1" ht="14.25" customHeight="1">
      <c r="A15" s="998"/>
      <c r="B15" s="1343"/>
      <c r="C15" s="1345"/>
      <c r="D15" s="1346"/>
      <c r="E15" s="266" t="s">
        <v>113</v>
      </c>
      <c r="F15" s="266" t="s">
        <v>113</v>
      </c>
      <c r="G15" s="266" t="s">
        <v>113</v>
      </c>
      <c r="H15" s="266" t="s">
        <v>113</v>
      </c>
      <c r="I15" s="266" t="s">
        <v>113</v>
      </c>
      <c r="J15" s="266" t="s">
        <v>113</v>
      </c>
      <c r="K15" s="266" t="s">
        <v>113</v>
      </c>
      <c r="L15" s="266" t="s">
        <v>113</v>
      </c>
      <c r="M15" s="266" t="s">
        <v>113</v>
      </c>
      <c r="N15" s="266" t="s">
        <v>113</v>
      </c>
      <c r="O15" s="1348"/>
      <c r="P15" s="1348"/>
      <c r="Q15" s="1046"/>
      <c r="R15" s="1043"/>
      <c r="S15" s="1351"/>
      <c r="T15" s="1357"/>
      <c r="U15" s="1049"/>
      <c r="V15" s="1049"/>
      <c r="W15" s="1049"/>
      <c r="X15" s="1354"/>
      <c r="Y15" s="1356"/>
    </row>
    <row r="16" spans="1:25" s="247" customFormat="1" ht="42.75" customHeight="1">
      <c r="A16" s="997" t="s">
        <v>116</v>
      </c>
      <c r="B16" s="1359" t="s">
        <v>105</v>
      </c>
      <c r="C16" s="1344" t="s">
        <v>496</v>
      </c>
      <c r="D16" s="1344" t="s">
        <v>106</v>
      </c>
      <c r="E16" s="263" t="s">
        <v>107</v>
      </c>
      <c r="F16" s="263" t="s">
        <v>107</v>
      </c>
      <c r="G16" s="263" t="s">
        <v>108</v>
      </c>
      <c r="H16" s="263" t="s">
        <v>108</v>
      </c>
      <c r="I16" s="263" t="s">
        <v>109</v>
      </c>
      <c r="J16" s="263" t="s">
        <v>109</v>
      </c>
      <c r="K16" s="263" t="s">
        <v>110</v>
      </c>
      <c r="L16" s="263" t="s">
        <v>110</v>
      </c>
      <c r="M16" s="263" t="s">
        <v>111</v>
      </c>
      <c r="N16" s="263" t="s">
        <v>111</v>
      </c>
      <c r="O16" s="1347"/>
      <c r="P16" s="1347"/>
      <c r="Q16" s="1349">
        <v>801815</v>
      </c>
      <c r="R16" s="1042">
        <f>Q16/11.2</f>
        <v>71590.625</v>
      </c>
      <c r="S16" s="1350"/>
      <c r="T16" s="1364"/>
      <c r="U16" s="1349">
        <f>Q16/1.15</f>
        <v>697230.4347826088</v>
      </c>
      <c r="V16" s="1349">
        <f>Q16-U16</f>
        <v>104584.56521739124</v>
      </c>
      <c r="W16" s="1349">
        <f>U16+V16</f>
        <v>801815</v>
      </c>
      <c r="X16" s="1355" t="s">
        <v>112</v>
      </c>
      <c r="Y16" s="1368"/>
    </row>
    <row r="17" spans="1:25" s="247" customFormat="1" ht="54.6" customHeight="1">
      <c r="A17" s="1358"/>
      <c r="B17" s="1360"/>
      <c r="C17" s="1345"/>
      <c r="D17" s="1362"/>
      <c r="E17" s="266" t="s">
        <v>113</v>
      </c>
      <c r="F17" s="266" t="s">
        <v>113</v>
      </c>
      <c r="G17" s="266" t="s">
        <v>113</v>
      </c>
      <c r="H17" s="266" t="s">
        <v>113</v>
      </c>
      <c r="I17" s="266" t="s">
        <v>113</v>
      </c>
      <c r="J17" s="266" t="s">
        <v>113</v>
      </c>
      <c r="K17" s="266" t="s">
        <v>113</v>
      </c>
      <c r="L17" s="266" t="s">
        <v>113</v>
      </c>
      <c r="M17" s="266" t="s">
        <v>113</v>
      </c>
      <c r="N17" s="266" t="s">
        <v>113</v>
      </c>
      <c r="O17" s="1362"/>
      <c r="P17" s="1362"/>
      <c r="Q17" s="1363"/>
      <c r="R17" s="1363"/>
      <c r="S17" s="1362"/>
      <c r="T17" s="1362"/>
      <c r="U17" s="1365"/>
      <c r="V17" s="1365"/>
      <c r="W17" s="1366"/>
      <c r="X17" s="1362"/>
      <c r="Y17" s="1369"/>
    </row>
    <row r="18" spans="1:25" s="247" customFormat="1" ht="22.5" customHeight="1" hidden="1">
      <c r="A18" s="998"/>
      <c r="B18" s="1361"/>
      <c r="C18" s="270"/>
      <c r="D18" s="1357"/>
      <c r="E18" s="271" t="s">
        <v>113</v>
      </c>
      <c r="F18" s="271" t="s">
        <v>113</v>
      </c>
      <c r="G18" s="271" t="s">
        <v>113</v>
      </c>
      <c r="H18" s="271" t="s">
        <v>113</v>
      </c>
      <c r="I18" s="271" t="s">
        <v>113</v>
      </c>
      <c r="J18" s="271" t="s">
        <v>113</v>
      </c>
      <c r="K18" s="271" t="s">
        <v>113</v>
      </c>
      <c r="L18" s="271" t="s">
        <v>113</v>
      </c>
      <c r="M18" s="271" t="s">
        <v>113</v>
      </c>
      <c r="N18" s="271" t="s">
        <v>113</v>
      </c>
      <c r="O18" s="1357"/>
      <c r="P18" s="1357"/>
      <c r="Q18" s="1046"/>
      <c r="R18" s="1046"/>
      <c r="S18" s="1357"/>
      <c r="T18" s="1357"/>
      <c r="U18" s="1049"/>
      <c r="V18" s="1049"/>
      <c r="W18" s="1367"/>
      <c r="X18" s="1357"/>
      <c r="Y18" s="1370"/>
    </row>
    <row r="19" spans="1:25" s="247" customFormat="1" ht="36.6" customHeight="1">
      <c r="A19" s="997" t="s">
        <v>117</v>
      </c>
      <c r="B19" s="1343" t="s">
        <v>115</v>
      </c>
      <c r="C19" s="1344" t="s">
        <v>496</v>
      </c>
      <c r="D19" s="1346" t="s">
        <v>106</v>
      </c>
      <c r="E19" s="263" t="s">
        <v>107</v>
      </c>
      <c r="F19" s="263" t="s">
        <v>107</v>
      </c>
      <c r="G19" s="263" t="s">
        <v>108</v>
      </c>
      <c r="H19" s="263" t="s">
        <v>108</v>
      </c>
      <c r="I19" s="263" t="s">
        <v>109</v>
      </c>
      <c r="J19" s="263" t="s">
        <v>109</v>
      </c>
      <c r="K19" s="263" t="s">
        <v>110</v>
      </c>
      <c r="L19" s="263" t="s">
        <v>110</v>
      </c>
      <c r="M19" s="263" t="s">
        <v>111</v>
      </c>
      <c r="N19" s="263" t="s">
        <v>111</v>
      </c>
      <c r="O19" s="1347"/>
      <c r="P19" s="1347"/>
      <c r="Q19" s="1371">
        <v>3532240</v>
      </c>
      <c r="R19" s="1042">
        <f>Q19/11.2</f>
        <v>315378.5714285714</v>
      </c>
      <c r="S19" s="1350"/>
      <c r="T19" s="1349"/>
      <c r="U19" s="1349">
        <f>Q19/1.15</f>
        <v>3071513.043478261</v>
      </c>
      <c r="V19" s="1349">
        <f>Q19-U19</f>
        <v>460726.9565217388</v>
      </c>
      <c r="W19" s="1349">
        <f>U19+V19</f>
        <v>3532240</v>
      </c>
      <c r="X19" s="1353" t="s">
        <v>112</v>
      </c>
      <c r="Y19" s="1355"/>
    </row>
    <row r="20" spans="1:25" s="247" customFormat="1" ht="28.5" customHeight="1">
      <c r="A20" s="998"/>
      <c r="B20" s="1343"/>
      <c r="C20" s="1345"/>
      <c r="D20" s="1346"/>
      <c r="E20" s="266" t="s">
        <v>113</v>
      </c>
      <c r="F20" s="266" t="s">
        <v>113</v>
      </c>
      <c r="G20" s="266" t="s">
        <v>113</v>
      </c>
      <c r="H20" s="266" t="s">
        <v>113</v>
      </c>
      <c r="I20" s="266" t="s">
        <v>113</v>
      </c>
      <c r="J20" s="266" t="s">
        <v>113</v>
      </c>
      <c r="K20" s="266" t="s">
        <v>113</v>
      </c>
      <c r="L20" s="266" t="s">
        <v>113</v>
      </c>
      <c r="M20" s="266" t="s">
        <v>113</v>
      </c>
      <c r="N20" s="266" t="s">
        <v>113</v>
      </c>
      <c r="O20" s="1348"/>
      <c r="P20" s="1348"/>
      <c r="Q20" s="1372"/>
      <c r="R20" s="1043"/>
      <c r="S20" s="1351"/>
      <c r="T20" s="1373"/>
      <c r="U20" s="1049"/>
      <c r="V20" s="1049"/>
      <c r="W20" s="1049"/>
      <c r="X20" s="1354"/>
      <c r="Y20" s="1356"/>
    </row>
    <row r="21" spans="1:25" s="247" customFormat="1" ht="21.75" customHeight="1">
      <c r="A21" s="997" t="s">
        <v>118</v>
      </c>
      <c r="B21" s="1343" t="s">
        <v>105</v>
      </c>
      <c r="C21" s="1344" t="s">
        <v>496</v>
      </c>
      <c r="D21" s="1346" t="s">
        <v>106</v>
      </c>
      <c r="E21" s="263" t="s">
        <v>107</v>
      </c>
      <c r="F21" s="263" t="s">
        <v>107</v>
      </c>
      <c r="G21" s="263" t="s">
        <v>108</v>
      </c>
      <c r="H21" s="263" t="s">
        <v>108</v>
      </c>
      <c r="I21" s="263" t="s">
        <v>109</v>
      </c>
      <c r="J21" s="263" t="s">
        <v>109</v>
      </c>
      <c r="K21" s="263" t="s">
        <v>110</v>
      </c>
      <c r="L21" s="263" t="s">
        <v>110</v>
      </c>
      <c r="M21" s="263" t="s">
        <v>111</v>
      </c>
      <c r="N21" s="263" t="s">
        <v>111</v>
      </c>
      <c r="O21" s="1347"/>
      <c r="P21" s="1347"/>
      <c r="Q21" s="1349">
        <v>2026000</v>
      </c>
      <c r="R21" s="1042">
        <f>Q21/11.2</f>
        <v>180892.85714285716</v>
      </c>
      <c r="S21" s="1350"/>
      <c r="T21" s="1374"/>
      <c r="U21" s="1349">
        <f>Q21/1.15</f>
        <v>1761739.1304347827</v>
      </c>
      <c r="V21" s="1349">
        <f>Q21-U21</f>
        <v>264260.8695652173</v>
      </c>
      <c r="W21" s="1349">
        <f>U21+V21</f>
        <v>2026000</v>
      </c>
      <c r="X21" s="1353" t="s">
        <v>112</v>
      </c>
      <c r="Y21" s="1355"/>
    </row>
    <row r="22" spans="1:25" s="247" customFormat="1" ht="38.25" customHeight="1">
      <c r="A22" s="998"/>
      <c r="B22" s="1343"/>
      <c r="C22" s="1345"/>
      <c r="D22" s="1346"/>
      <c r="E22" s="266" t="s">
        <v>113</v>
      </c>
      <c r="F22" s="266" t="s">
        <v>113</v>
      </c>
      <c r="G22" s="266" t="s">
        <v>113</v>
      </c>
      <c r="H22" s="266" t="s">
        <v>113</v>
      </c>
      <c r="I22" s="266" t="s">
        <v>113</v>
      </c>
      <c r="J22" s="266" t="s">
        <v>113</v>
      </c>
      <c r="K22" s="266" t="s">
        <v>113</v>
      </c>
      <c r="L22" s="266" t="s">
        <v>113</v>
      </c>
      <c r="M22" s="266" t="s">
        <v>113</v>
      </c>
      <c r="N22" s="266" t="s">
        <v>113</v>
      </c>
      <c r="O22" s="1348"/>
      <c r="P22" s="1348"/>
      <c r="Q22" s="1046"/>
      <c r="R22" s="1043"/>
      <c r="S22" s="1351"/>
      <c r="T22" s="1375"/>
      <c r="U22" s="1049"/>
      <c r="V22" s="1049"/>
      <c r="W22" s="1049"/>
      <c r="X22" s="1354"/>
      <c r="Y22" s="1356"/>
    </row>
    <row r="23" spans="1:25" s="247" customFormat="1" ht="34.5" customHeight="1">
      <c r="A23" s="997" t="s">
        <v>119</v>
      </c>
      <c r="B23" s="1343" t="s">
        <v>115</v>
      </c>
      <c r="C23" s="1344" t="s">
        <v>496</v>
      </c>
      <c r="D23" s="1346" t="s">
        <v>106</v>
      </c>
      <c r="E23" s="263" t="s">
        <v>107</v>
      </c>
      <c r="F23" s="263" t="s">
        <v>107</v>
      </c>
      <c r="G23" s="263" t="s">
        <v>108</v>
      </c>
      <c r="H23" s="263" t="s">
        <v>108</v>
      </c>
      <c r="I23" s="263" t="s">
        <v>109</v>
      </c>
      <c r="J23" s="263" t="s">
        <v>109</v>
      </c>
      <c r="K23" s="263" t="s">
        <v>110</v>
      </c>
      <c r="L23" s="263" t="s">
        <v>110</v>
      </c>
      <c r="M23" s="263" t="s">
        <v>111</v>
      </c>
      <c r="N23" s="263" t="s">
        <v>111</v>
      </c>
      <c r="O23" s="1347"/>
      <c r="P23" s="1347"/>
      <c r="Q23" s="1349">
        <v>30000</v>
      </c>
      <c r="R23" s="1042">
        <f>Q23/11.2</f>
        <v>2678.571428571429</v>
      </c>
      <c r="S23" s="1350"/>
      <c r="T23" s="1374"/>
      <c r="U23" s="1349">
        <f>Q23/1.15</f>
        <v>26086.956521739132</v>
      </c>
      <c r="V23" s="1349">
        <f>Q23-U23</f>
        <v>3913.043478260868</v>
      </c>
      <c r="W23" s="1349">
        <f>U23+V23</f>
        <v>30000</v>
      </c>
      <c r="X23" s="1353" t="s">
        <v>112</v>
      </c>
      <c r="Y23" s="1355"/>
    </row>
    <row r="24" spans="1:25" s="247" customFormat="1" ht="16.5" customHeight="1">
      <c r="A24" s="998"/>
      <c r="B24" s="1343"/>
      <c r="C24" s="1345"/>
      <c r="D24" s="1346"/>
      <c r="E24" s="266" t="s">
        <v>113</v>
      </c>
      <c r="F24" s="266" t="s">
        <v>113</v>
      </c>
      <c r="G24" s="266" t="s">
        <v>113</v>
      </c>
      <c r="H24" s="266" t="s">
        <v>113</v>
      </c>
      <c r="I24" s="266" t="s">
        <v>113</v>
      </c>
      <c r="J24" s="266" t="s">
        <v>113</v>
      </c>
      <c r="K24" s="266" t="s">
        <v>113</v>
      </c>
      <c r="L24" s="266" t="s">
        <v>113</v>
      </c>
      <c r="M24" s="266" t="s">
        <v>113</v>
      </c>
      <c r="N24" s="266" t="s">
        <v>113</v>
      </c>
      <c r="O24" s="1348"/>
      <c r="P24" s="1348"/>
      <c r="Q24" s="1046"/>
      <c r="R24" s="1043"/>
      <c r="S24" s="1351"/>
      <c r="T24" s="1375"/>
      <c r="U24" s="1049"/>
      <c r="V24" s="1049"/>
      <c r="W24" s="1049"/>
      <c r="X24" s="1354"/>
      <c r="Y24" s="1356"/>
    </row>
    <row r="25" spans="1:25" s="247" customFormat="1" ht="27.75" customHeight="1">
      <c r="A25" s="997" t="s">
        <v>120</v>
      </c>
      <c r="B25" s="1343" t="s">
        <v>115</v>
      </c>
      <c r="C25" s="1344" t="s">
        <v>496</v>
      </c>
      <c r="D25" s="1346" t="s">
        <v>106</v>
      </c>
      <c r="E25" s="263" t="s">
        <v>107</v>
      </c>
      <c r="F25" s="263" t="s">
        <v>107</v>
      </c>
      <c r="G25" s="263" t="s">
        <v>108</v>
      </c>
      <c r="H25" s="263" t="s">
        <v>108</v>
      </c>
      <c r="I25" s="263" t="s">
        <v>109</v>
      </c>
      <c r="J25" s="263" t="s">
        <v>109</v>
      </c>
      <c r="K25" s="263" t="s">
        <v>110</v>
      </c>
      <c r="L25" s="263" t="s">
        <v>110</v>
      </c>
      <c r="M25" s="263" t="s">
        <v>111</v>
      </c>
      <c r="N25" s="263" t="s">
        <v>111</v>
      </c>
      <c r="O25" s="1347"/>
      <c r="P25" s="1347"/>
      <c r="Q25" s="1349">
        <v>99400</v>
      </c>
      <c r="R25" s="1042">
        <f>Q25/11.2</f>
        <v>8875</v>
      </c>
      <c r="S25" s="1350"/>
      <c r="T25" s="1374"/>
      <c r="U25" s="1349">
        <f>Q25/1.15</f>
        <v>86434.78260869566</v>
      </c>
      <c r="V25" s="1349">
        <f>Q25-U25</f>
        <v>12965.217391304337</v>
      </c>
      <c r="W25" s="1349">
        <f>U25+V25</f>
        <v>99400</v>
      </c>
      <c r="X25" s="1353" t="s">
        <v>112</v>
      </c>
      <c r="Y25" s="1368"/>
    </row>
    <row r="26" spans="1:25" s="247" customFormat="1" ht="24.75" customHeight="1">
      <c r="A26" s="998"/>
      <c r="B26" s="1343"/>
      <c r="C26" s="1345"/>
      <c r="D26" s="1346"/>
      <c r="E26" s="266" t="s">
        <v>113</v>
      </c>
      <c r="F26" s="266" t="s">
        <v>113</v>
      </c>
      <c r="G26" s="266" t="s">
        <v>113</v>
      </c>
      <c r="H26" s="266" t="s">
        <v>113</v>
      </c>
      <c r="I26" s="266" t="s">
        <v>113</v>
      </c>
      <c r="J26" s="266" t="s">
        <v>113</v>
      </c>
      <c r="K26" s="266" t="s">
        <v>113</v>
      </c>
      <c r="L26" s="266" t="s">
        <v>113</v>
      </c>
      <c r="M26" s="266" t="s">
        <v>113</v>
      </c>
      <c r="N26" s="266" t="s">
        <v>113</v>
      </c>
      <c r="O26" s="1348"/>
      <c r="P26" s="1348"/>
      <c r="Q26" s="1046"/>
      <c r="R26" s="1043"/>
      <c r="S26" s="1351"/>
      <c r="T26" s="1375"/>
      <c r="U26" s="1049"/>
      <c r="V26" s="1049"/>
      <c r="W26" s="1049"/>
      <c r="X26" s="1354"/>
      <c r="Y26" s="1370"/>
    </row>
    <row r="27" spans="1:25" s="247" customFormat="1" ht="40.5" customHeight="1">
      <c r="A27" s="997" t="s">
        <v>121</v>
      </c>
      <c r="B27" s="1343" t="s">
        <v>105</v>
      </c>
      <c r="C27" s="1344" t="s">
        <v>496</v>
      </c>
      <c r="D27" s="1346" t="s">
        <v>106</v>
      </c>
      <c r="E27" s="263" t="s">
        <v>107</v>
      </c>
      <c r="F27" s="263" t="s">
        <v>107</v>
      </c>
      <c r="G27" s="263" t="s">
        <v>108</v>
      </c>
      <c r="H27" s="263" t="s">
        <v>108</v>
      </c>
      <c r="I27" s="263" t="s">
        <v>109</v>
      </c>
      <c r="J27" s="263" t="s">
        <v>109</v>
      </c>
      <c r="K27" s="263" t="s">
        <v>110</v>
      </c>
      <c r="L27" s="263" t="s">
        <v>110</v>
      </c>
      <c r="M27" s="263" t="s">
        <v>111</v>
      </c>
      <c r="N27" s="263" t="s">
        <v>111</v>
      </c>
      <c r="O27" s="1347"/>
      <c r="P27" s="1347"/>
      <c r="Q27" s="1349">
        <v>82500</v>
      </c>
      <c r="R27" s="1042">
        <f>Q27/11.2</f>
        <v>7366.071428571429</v>
      </c>
      <c r="S27" s="1350"/>
      <c r="T27" s="1374"/>
      <c r="U27" s="1349">
        <f>Q27/1.15</f>
        <v>71739.13043478261</v>
      </c>
      <c r="V27" s="1349">
        <f>Q27-U27</f>
        <v>10760.869565217392</v>
      </c>
      <c r="W27" s="1349">
        <f>U27+V27</f>
        <v>82500</v>
      </c>
      <c r="X27" s="1353" t="s">
        <v>112</v>
      </c>
      <c r="Y27" s="1368"/>
    </row>
    <row r="28" spans="1:25" s="247" customFormat="1" ht="21" customHeight="1">
      <c r="A28" s="998"/>
      <c r="B28" s="1343"/>
      <c r="C28" s="1345"/>
      <c r="D28" s="1346"/>
      <c r="E28" s="266" t="s">
        <v>113</v>
      </c>
      <c r="F28" s="266" t="s">
        <v>113</v>
      </c>
      <c r="G28" s="266" t="s">
        <v>113</v>
      </c>
      <c r="H28" s="266" t="s">
        <v>113</v>
      </c>
      <c r="I28" s="266" t="s">
        <v>113</v>
      </c>
      <c r="J28" s="266" t="s">
        <v>113</v>
      </c>
      <c r="K28" s="266" t="s">
        <v>113</v>
      </c>
      <c r="L28" s="266" t="s">
        <v>113</v>
      </c>
      <c r="M28" s="266" t="s">
        <v>113</v>
      </c>
      <c r="N28" s="266" t="s">
        <v>113</v>
      </c>
      <c r="O28" s="1357"/>
      <c r="P28" s="1348"/>
      <c r="Q28" s="1046"/>
      <c r="R28" s="1043"/>
      <c r="S28" s="1351"/>
      <c r="T28" s="1375"/>
      <c r="U28" s="1049"/>
      <c r="V28" s="1049"/>
      <c r="W28" s="1049"/>
      <c r="X28" s="1354"/>
      <c r="Y28" s="1370"/>
    </row>
    <row r="29" spans="1:25" s="247" customFormat="1" ht="35.25" customHeight="1">
      <c r="A29" s="997" t="s">
        <v>122</v>
      </c>
      <c r="B29" s="1359" t="s">
        <v>115</v>
      </c>
      <c r="C29" s="1344" t="s">
        <v>496</v>
      </c>
      <c r="D29" s="1344" t="s">
        <v>106</v>
      </c>
      <c r="E29" s="263" t="s">
        <v>107</v>
      </c>
      <c r="F29" s="263" t="s">
        <v>107</v>
      </c>
      <c r="G29" s="263" t="s">
        <v>108</v>
      </c>
      <c r="H29" s="263" t="s">
        <v>108</v>
      </c>
      <c r="I29" s="263" t="s">
        <v>109</v>
      </c>
      <c r="J29" s="263" t="s">
        <v>109</v>
      </c>
      <c r="K29" s="263" t="s">
        <v>110</v>
      </c>
      <c r="L29" s="263" t="s">
        <v>110</v>
      </c>
      <c r="M29" s="263" t="s">
        <v>111</v>
      </c>
      <c r="N29" s="263" t="s">
        <v>111</v>
      </c>
      <c r="O29" s="1364"/>
      <c r="P29" s="1347"/>
      <c r="Q29" s="1349">
        <v>356638</v>
      </c>
      <c r="R29" s="1042">
        <f>Q29/11.2</f>
        <v>31842.678571428572</v>
      </c>
      <c r="S29" s="1350"/>
      <c r="T29" s="1374"/>
      <c r="U29" s="1349">
        <f>Q29/1.15</f>
        <v>310120</v>
      </c>
      <c r="V29" s="1349">
        <f>Q29-U29</f>
        <v>46518</v>
      </c>
      <c r="W29" s="1349">
        <f>U29+V29</f>
        <v>356638</v>
      </c>
      <c r="X29" s="1355" t="s">
        <v>112</v>
      </c>
      <c r="Y29" s="1355"/>
    </row>
    <row r="30" spans="1:25" s="247" customFormat="1" ht="21.75" customHeight="1">
      <c r="A30" s="1358"/>
      <c r="B30" s="1360"/>
      <c r="C30" s="1345"/>
      <c r="D30" s="1362"/>
      <c r="E30" s="266" t="s">
        <v>113</v>
      </c>
      <c r="F30" s="266" t="s">
        <v>113</v>
      </c>
      <c r="G30" s="266" t="s">
        <v>113</v>
      </c>
      <c r="H30" s="266" t="s">
        <v>113</v>
      </c>
      <c r="I30" s="266" t="s">
        <v>113</v>
      </c>
      <c r="J30" s="266" t="s">
        <v>113</v>
      </c>
      <c r="K30" s="266" t="s">
        <v>113</v>
      </c>
      <c r="L30" s="266" t="s">
        <v>113</v>
      </c>
      <c r="M30" s="266" t="s">
        <v>113</v>
      </c>
      <c r="N30" s="266" t="s">
        <v>113</v>
      </c>
      <c r="O30" s="1362"/>
      <c r="P30" s="1362"/>
      <c r="Q30" s="1363"/>
      <c r="R30" s="1363"/>
      <c r="S30" s="1362"/>
      <c r="T30" s="1362"/>
      <c r="U30" s="1365"/>
      <c r="V30" s="1365"/>
      <c r="W30" s="1366"/>
      <c r="X30" s="1362"/>
      <c r="Y30" s="1376"/>
    </row>
    <row r="31" spans="1:25" s="247" customFormat="1" ht="18.75" customHeight="1" hidden="1">
      <c r="A31" s="998"/>
      <c r="B31" s="1361"/>
      <c r="C31" s="270"/>
      <c r="D31" s="1357"/>
      <c r="E31" s="271" t="s">
        <v>113</v>
      </c>
      <c r="F31" s="271" t="s">
        <v>113</v>
      </c>
      <c r="G31" s="271" t="s">
        <v>113</v>
      </c>
      <c r="H31" s="271" t="s">
        <v>113</v>
      </c>
      <c r="I31" s="271" t="s">
        <v>113</v>
      </c>
      <c r="J31" s="271" t="s">
        <v>113</v>
      </c>
      <c r="K31" s="271" t="s">
        <v>113</v>
      </c>
      <c r="L31" s="271" t="s">
        <v>113</v>
      </c>
      <c r="M31" s="271" t="s">
        <v>113</v>
      </c>
      <c r="N31" s="271" t="s">
        <v>113</v>
      </c>
      <c r="O31" s="1357"/>
      <c r="P31" s="1357"/>
      <c r="Q31" s="1046"/>
      <c r="R31" s="1046"/>
      <c r="S31" s="1357"/>
      <c r="T31" s="1357"/>
      <c r="U31" s="1049"/>
      <c r="V31" s="1049"/>
      <c r="W31" s="1367"/>
      <c r="X31" s="1357"/>
      <c r="Y31" s="1356"/>
    </row>
    <row r="32" spans="1:25" s="247" customFormat="1" ht="30" customHeight="1">
      <c r="A32" s="997" t="s">
        <v>123</v>
      </c>
      <c r="B32" s="1359" t="s">
        <v>115</v>
      </c>
      <c r="C32" s="1344" t="s">
        <v>496</v>
      </c>
      <c r="D32" s="1344" t="s">
        <v>106</v>
      </c>
      <c r="E32" s="263" t="s">
        <v>107</v>
      </c>
      <c r="F32" s="263" t="s">
        <v>107</v>
      </c>
      <c r="G32" s="263" t="s">
        <v>108</v>
      </c>
      <c r="H32" s="263" t="s">
        <v>108</v>
      </c>
      <c r="I32" s="263" t="s">
        <v>109</v>
      </c>
      <c r="J32" s="263" t="s">
        <v>109</v>
      </c>
      <c r="K32" s="263" t="s">
        <v>110</v>
      </c>
      <c r="L32" s="263" t="s">
        <v>110</v>
      </c>
      <c r="M32" s="263" t="s">
        <v>111</v>
      </c>
      <c r="N32" s="263" t="s">
        <v>111</v>
      </c>
      <c r="O32" s="1364"/>
      <c r="P32" s="1347"/>
      <c r="Q32" s="1349">
        <v>2996000</v>
      </c>
      <c r="R32" s="1042">
        <f>Q32/11.2</f>
        <v>267500</v>
      </c>
      <c r="S32" s="1350"/>
      <c r="T32" s="1374"/>
      <c r="U32" s="1349">
        <f>Q32/1.15</f>
        <v>2605217.391304348</v>
      </c>
      <c r="V32" s="1349">
        <f>Q32-U32</f>
        <v>390782.60869565187</v>
      </c>
      <c r="W32" s="1349">
        <f>U32+V32</f>
        <v>2996000</v>
      </c>
      <c r="X32" s="1355" t="s">
        <v>112</v>
      </c>
      <c r="Y32" s="1368"/>
    </row>
    <row r="33" spans="1:25" s="247" customFormat="1" ht="20.25" customHeight="1">
      <c r="A33" s="1358"/>
      <c r="B33" s="1360"/>
      <c r="C33" s="1345"/>
      <c r="D33" s="1362"/>
      <c r="E33" s="266" t="s">
        <v>113</v>
      </c>
      <c r="F33" s="266" t="s">
        <v>113</v>
      </c>
      <c r="G33" s="266" t="s">
        <v>113</v>
      </c>
      <c r="H33" s="266" t="s">
        <v>113</v>
      </c>
      <c r="I33" s="266" t="s">
        <v>113</v>
      </c>
      <c r="J33" s="266" t="s">
        <v>113</v>
      </c>
      <c r="K33" s="266" t="s">
        <v>113</v>
      </c>
      <c r="L33" s="266" t="s">
        <v>113</v>
      </c>
      <c r="M33" s="266" t="s">
        <v>113</v>
      </c>
      <c r="N33" s="266" t="s">
        <v>113</v>
      </c>
      <c r="O33" s="1362"/>
      <c r="P33" s="1362"/>
      <c r="Q33" s="1363"/>
      <c r="R33" s="1363"/>
      <c r="S33" s="1362"/>
      <c r="T33" s="1362"/>
      <c r="U33" s="1365"/>
      <c r="V33" s="1365"/>
      <c r="W33" s="1366"/>
      <c r="X33" s="1362"/>
      <c r="Y33" s="1369"/>
    </row>
    <row r="34" spans="1:26" s="273" customFormat="1" ht="23.25" customHeight="1" hidden="1">
      <c r="A34" s="998"/>
      <c r="B34" s="1361"/>
      <c r="C34" s="270"/>
      <c r="D34" s="1357"/>
      <c r="E34" s="271" t="s">
        <v>113</v>
      </c>
      <c r="F34" s="271" t="s">
        <v>113</v>
      </c>
      <c r="G34" s="271" t="s">
        <v>113</v>
      </c>
      <c r="H34" s="271" t="s">
        <v>113</v>
      </c>
      <c r="I34" s="271" t="s">
        <v>113</v>
      </c>
      <c r="J34" s="271" t="s">
        <v>113</v>
      </c>
      <c r="K34" s="271" t="s">
        <v>113</v>
      </c>
      <c r="L34" s="271" t="s">
        <v>113</v>
      </c>
      <c r="M34" s="271" t="s">
        <v>113</v>
      </c>
      <c r="N34" s="271" t="s">
        <v>113</v>
      </c>
      <c r="O34" s="1357"/>
      <c r="P34" s="1357"/>
      <c r="Q34" s="1046"/>
      <c r="R34" s="1046"/>
      <c r="S34" s="1357"/>
      <c r="T34" s="1357"/>
      <c r="U34" s="1049"/>
      <c r="V34" s="1049"/>
      <c r="W34" s="1367"/>
      <c r="X34" s="1357"/>
      <c r="Y34" s="1370"/>
      <c r="Z34" s="272"/>
    </row>
    <row r="35" spans="1:26" s="273" customFormat="1" ht="40.5" customHeight="1">
      <c r="A35" s="997" t="s">
        <v>124</v>
      </c>
      <c r="B35" s="1343" t="s">
        <v>125</v>
      </c>
      <c r="C35" s="1344" t="s">
        <v>496</v>
      </c>
      <c r="D35" s="1346" t="s">
        <v>106</v>
      </c>
      <c r="E35" s="263" t="s">
        <v>107</v>
      </c>
      <c r="F35" s="263" t="s">
        <v>107</v>
      </c>
      <c r="G35" s="263" t="s">
        <v>108</v>
      </c>
      <c r="H35" s="263" t="s">
        <v>108</v>
      </c>
      <c r="I35" s="263" t="s">
        <v>109</v>
      </c>
      <c r="J35" s="263" t="s">
        <v>109</v>
      </c>
      <c r="K35" s="263" t="s">
        <v>110</v>
      </c>
      <c r="L35" s="263" t="s">
        <v>110</v>
      </c>
      <c r="M35" s="263" t="s">
        <v>111</v>
      </c>
      <c r="N35" s="263" t="s">
        <v>111</v>
      </c>
      <c r="O35" s="1364"/>
      <c r="P35" s="1347"/>
      <c r="Q35" s="1349">
        <v>5795920</v>
      </c>
      <c r="R35" s="1042">
        <f>Q35/11.2</f>
        <v>517492.85714285716</v>
      </c>
      <c r="S35" s="1350"/>
      <c r="T35" s="1374"/>
      <c r="U35" s="1349">
        <f>Q35/1.15</f>
        <v>5039930.434782609</v>
      </c>
      <c r="V35" s="1349">
        <f>Q35-U35</f>
        <v>755989.5652173907</v>
      </c>
      <c r="W35" s="1349">
        <f>U35+V35</f>
        <v>5795920</v>
      </c>
      <c r="X35" s="1353" t="s">
        <v>112</v>
      </c>
      <c r="Y35" s="1368"/>
      <c r="Z35" s="272"/>
    </row>
    <row r="36" spans="1:25" s="247" customFormat="1" ht="39" customHeight="1">
      <c r="A36" s="998"/>
      <c r="B36" s="1343"/>
      <c r="C36" s="1345"/>
      <c r="D36" s="1346"/>
      <c r="E36" s="266" t="s">
        <v>113</v>
      </c>
      <c r="F36" s="266" t="s">
        <v>113</v>
      </c>
      <c r="G36" s="266" t="s">
        <v>113</v>
      </c>
      <c r="H36" s="266" t="s">
        <v>113</v>
      </c>
      <c r="I36" s="266" t="s">
        <v>113</v>
      </c>
      <c r="J36" s="266" t="s">
        <v>113</v>
      </c>
      <c r="K36" s="266" t="s">
        <v>113</v>
      </c>
      <c r="L36" s="266" t="s">
        <v>113</v>
      </c>
      <c r="M36" s="266" t="s">
        <v>113</v>
      </c>
      <c r="N36" s="266" t="s">
        <v>113</v>
      </c>
      <c r="O36" s="1357"/>
      <c r="P36" s="1357"/>
      <c r="Q36" s="1046"/>
      <c r="R36" s="1046"/>
      <c r="S36" s="1357"/>
      <c r="T36" s="1357"/>
      <c r="U36" s="1049"/>
      <c r="V36" s="1049"/>
      <c r="W36" s="1367"/>
      <c r="X36" s="1354"/>
      <c r="Y36" s="1370"/>
    </row>
    <row r="37" spans="1:26" s="273" customFormat="1" ht="40.5" customHeight="1">
      <c r="A37" s="997" t="s">
        <v>126</v>
      </c>
      <c r="B37" s="1343" t="s">
        <v>125</v>
      </c>
      <c r="C37" s="1344" t="s">
        <v>496</v>
      </c>
      <c r="D37" s="1346" t="s">
        <v>106</v>
      </c>
      <c r="E37" s="263" t="s">
        <v>107</v>
      </c>
      <c r="F37" s="263" t="s">
        <v>107</v>
      </c>
      <c r="G37" s="263" t="s">
        <v>108</v>
      </c>
      <c r="H37" s="263" t="s">
        <v>108</v>
      </c>
      <c r="I37" s="263" t="s">
        <v>109</v>
      </c>
      <c r="J37" s="263" t="s">
        <v>109</v>
      </c>
      <c r="K37" s="263" t="s">
        <v>110</v>
      </c>
      <c r="L37" s="263" t="s">
        <v>110</v>
      </c>
      <c r="M37" s="263" t="s">
        <v>111</v>
      </c>
      <c r="N37" s="263" t="s">
        <v>111</v>
      </c>
      <c r="O37" s="1364"/>
      <c r="P37" s="1347"/>
      <c r="Q37" s="1349">
        <v>1500000</v>
      </c>
      <c r="R37" s="1042">
        <f>Q37/11.2</f>
        <v>133928.57142857145</v>
      </c>
      <c r="S37" s="1350"/>
      <c r="T37" s="1374"/>
      <c r="U37" s="1349">
        <f>Q37/1.15</f>
        <v>1304347.8260869565</v>
      </c>
      <c r="V37" s="1349">
        <f>Q37-U37</f>
        <v>195652.17391304346</v>
      </c>
      <c r="W37" s="1349">
        <f>U37+V37</f>
        <v>1500000</v>
      </c>
      <c r="X37" s="1353" t="s">
        <v>112</v>
      </c>
      <c r="Y37" s="1368"/>
      <c r="Z37" s="272"/>
    </row>
    <row r="38" spans="1:25" s="247" customFormat="1" ht="13.5" customHeight="1">
      <c r="A38" s="998"/>
      <c r="B38" s="1343"/>
      <c r="C38" s="1345"/>
      <c r="D38" s="1346"/>
      <c r="E38" s="266" t="s">
        <v>113</v>
      </c>
      <c r="F38" s="266" t="s">
        <v>113</v>
      </c>
      <c r="G38" s="266" t="s">
        <v>113</v>
      </c>
      <c r="H38" s="266" t="s">
        <v>113</v>
      </c>
      <c r="I38" s="266" t="s">
        <v>113</v>
      </c>
      <c r="J38" s="266" t="s">
        <v>113</v>
      </c>
      <c r="K38" s="266" t="s">
        <v>113</v>
      </c>
      <c r="L38" s="266" t="s">
        <v>113</v>
      </c>
      <c r="M38" s="266" t="s">
        <v>113</v>
      </c>
      <c r="N38" s="266" t="s">
        <v>113</v>
      </c>
      <c r="O38" s="1357"/>
      <c r="P38" s="1357"/>
      <c r="Q38" s="1046"/>
      <c r="R38" s="1046"/>
      <c r="S38" s="1357"/>
      <c r="T38" s="1357"/>
      <c r="U38" s="1049"/>
      <c r="V38" s="1049"/>
      <c r="W38" s="1367"/>
      <c r="X38" s="1354"/>
      <c r="Y38" s="1370"/>
    </row>
    <row r="39" spans="1:26" s="273" customFormat="1" ht="40.5" customHeight="1">
      <c r="A39" s="997" t="s">
        <v>127</v>
      </c>
      <c r="B39" s="1343" t="s">
        <v>125</v>
      </c>
      <c r="C39" s="1344" t="s">
        <v>496</v>
      </c>
      <c r="D39" s="1346" t="s">
        <v>106</v>
      </c>
      <c r="E39" s="263" t="s">
        <v>107</v>
      </c>
      <c r="F39" s="263" t="s">
        <v>107</v>
      </c>
      <c r="G39" s="263" t="s">
        <v>108</v>
      </c>
      <c r="H39" s="263" t="s">
        <v>108</v>
      </c>
      <c r="I39" s="263" t="s">
        <v>109</v>
      </c>
      <c r="J39" s="263" t="s">
        <v>109</v>
      </c>
      <c r="K39" s="263" t="s">
        <v>110</v>
      </c>
      <c r="L39" s="263" t="s">
        <v>110</v>
      </c>
      <c r="M39" s="263" t="s">
        <v>111</v>
      </c>
      <c r="N39" s="263" t="s">
        <v>111</v>
      </c>
      <c r="O39" s="1364"/>
      <c r="P39" s="1347"/>
      <c r="Q39" s="1349">
        <v>87945</v>
      </c>
      <c r="R39" s="1042">
        <f>Q39/11.2</f>
        <v>7852.232142857143</v>
      </c>
      <c r="S39" s="1350"/>
      <c r="T39" s="1374"/>
      <c r="U39" s="1349">
        <f>Q39/1.15</f>
        <v>76473.91304347827</v>
      </c>
      <c r="V39" s="1349">
        <f>Q39-U39</f>
        <v>11471.086956521729</v>
      </c>
      <c r="W39" s="1349">
        <f>U39+V39</f>
        <v>87945</v>
      </c>
      <c r="X39" s="1353" t="s">
        <v>112</v>
      </c>
      <c r="Y39" s="1368"/>
      <c r="Z39" s="272"/>
    </row>
    <row r="40" spans="1:25" s="247" customFormat="1" ht="13.5" customHeight="1">
      <c r="A40" s="998"/>
      <c r="B40" s="1343"/>
      <c r="C40" s="1345"/>
      <c r="D40" s="1346"/>
      <c r="E40" s="266" t="s">
        <v>113</v>
      </c>
      <c r="F40" s="266" t="s">
        <v>113</v>
      </c>
      <c r="G40" s="266" t="s">
        <v>113</v>
      </c>
      <c r="H40" s="266" t="s">
        <v>113</v>
      </c>
      <c r="I40" s="266" t="s">
        <v>113</v>
      </c>
      <c r="J40" s="266" t="s">
        <v>113</v>
      </c>
      <c r="K40" s="266" t="s">
        <v>113</v>
      </c>
      <c r="L40" s="266" t="s">
        <v>113</v>
      </c>
      <c r="M40" s="266" t="s">
        <v>113</v>
      </c>
      <c r="N40" s="266" t="s">
        <v>113</v>
      </c>
      <c r="O40" s="1357"/>
      <c r="P40" s="1357"/>
      <c r="Q40" s="1046"/>
      <c r="R40" s="1046"/>
      <c r="S40" s="1357"/>
      <c r="T40" s="1357"/>
      <c r="U40" s="1049"/>
      <c r="V40" s="1049"/>
      <c r="W40" s="1367"/>
      <c r="X40" s="1354"/>
      <c r="Y40" s="1370"/>
    </row>
    <row r="41" spans="1:25" s="247" customFormat="1" ht="29.25" customHeight="1">
      <c r="A41" s="248" t="s">
        <v>128</v>
      </c>
      <c r="B41" s="274"/>
      <c r="C41" s="275"/>
      <c r="D41" s="275"/>
      <c r="E41" s="275"/>
      <c r="F41" s="275"/>
      <c r="G41" s="275"/>
      <c r="H41" s="275"/>
      <c r="I41" s="275"/>
      <c r="J41" s="275"/>
      <c r="K41" s="275"/>
      <c r="L41" s="275"/>
      <c r="M41" s="275"/>
      <c r="N41" s="275"/>
      <c r="O41" s="275"/>
      <c r="P41" s="276"/>
      <c r="Q41" s="277">
        <f>SUM(Q12:Q40)</f>
        <v>20712234</v>
      </c>
      <c r="R41" s="278">
        <f aca="true" t="shared" si="0" ref="R41:W41">SUM(R12:R40)</f>
        <v>1849306.607142857</v>
      </c>
      <c r="S41" s="277"/>
      <c r="T41" s="277"/>
      <c r="U41" s="277">
        <f t="shared" si="0"/>
        <v>18010638.260869563</v>
      </c>
      <c r="V41" s="277">
        <f t="shared" si="0"/>
        <v>2701595.7391304336</v>
      </c>
      <c r="W41" s="277">
        <f t="shared" si="0"/>
        <v>20712234</v>
      </c>
      <c r="X41" s="279"/>
      <c r="Y41" s="280"/>
    </row>
    <row r="42" spans="1:25" s="247" customFormat="1" ht="24" customHeight="1">
      <c r="A42" s="248" t="s">
        <v>129</v>
      </c>
      <c r="B42" s="281"/>
      <c r="C42" s="282"/>
      <c r="D42" s="282"/>
      <c r="E42" s="282"/>
      <c r="F42" s="282"/>
      <c r="G42" s="282"/>
      <c r="H42" s="282"/>
      <c r="I42" s="282"/>
      <c r="J42" s="282"/>
      <c r="K42" s="282"/>
      <c r="L42" s="282"/>
      <c r="M42" s="282"/>
      <c r="N42" s="282"/>
      <c r="O42" s="282"/>
      <c r="P42" s="282"/>
      <c r="Q42" s="283"/>
      <c r="R42" s="283"/>
      <c r="S42" s="283"/>
      <c r="T42" s="283"/>
      <c r="U42" s="284"/>
      <c r="V42" s="284"/>
      <c r="W42" s="285"/>
      <c r="X42" s="286"/>
      <c r="Y42" s="287"/>
    </row>
    <row r="43" spans="1:25" s="247" customFormat="1" ht="162.6" customHeight="1">
      <c r="A43" s="997" t="s">
        <v>130</v>
      </c>
      <c r="B43" s="1343" t="s">
        <v>589</v>
      </c>
      <c r="C43" s="1344" t="s">
        <v>496</v>
      </c>
      <c r="D43" s="1346" t="s">
        <v>106</v>
      </c>
      <c r="E43" s="263" t="s">
        <v>107</v>
      </c>
      <c r="F43" s="288" t="s">
        <v>107</v>
      </c>
      <c r="G43" s="288" t="s">
        <v>108</v>
      </c>
      <c r="H43" s="288" t="s">
        <v>108</v>
      </c>
      <c r="I43" s="288" t="s">
        <v>108</v>
      </c>
      <c r="J43" s="288" t="s">
        <v>109</v>
      </c>
      <c r="K43" s="288" t="s">
        <v>110</v>
      </c>
      <c r="L43" s="288" t="s">
        <v>110</v>
      </c>
      <c r="M43" s="288" t="s">
        <v>111</v>
      </c>
      <c r="N43" s="288" t="s">
        <v>111</v>
      </c>
      <c r="O43" s="265"/>
      <c r="P43" s="265"/>
      <c r="Q43" s="1349">
        <v>829739</v>
      </c>
      <c r="R43" s="1042">
        <f>Q43/11.2</f>
        <v>74083.83928571429</v>
      </c>
      <c r="S43" s="1350"/>
      <c r="T43" s="1374"/>
      <c r="U43" s="1349">
        <v>721513</v>
      </c>
      <c r="V43" s="1349">
        <f>Q43-U43</f>
        <v>108226</v>
      </c>
      <c r="W43" s="1379">
        <f>U43+V43</f>
        <v>829739</v>
      </c>
      <c r="X43" s="1380" t="s">
        <v>131</v>
      </c>
      <c r="Y43" s="1368"/>
    </row>
    <row r="44" spans="1:25" s="247" customFormat="1" ht="148.15" customHeight="1">
      <c r="A44" s="1377"/>
      <c r="B44" s="1343"/>
      <c r="C44" s="1378"/>
      <c r="D44" s="1346"/>
      <c r="E44" s="266" t="s">
        <v>113</v>
      </c>
      <c r="F44" s="266" t="s">
        <v>113</v>
      </c>
      <c r="G44" s="266" t="s">
        <v>113</v>
      </c>
      <c r="H44" s="266" t="s">
        <v>113</v>
      </c>
      <c r="I44" s="266" t="s">
        <v>113</v>
      </c>
      <c r="J44" s="266" t="s">
        <v>113</v>
      </c>
      <c r="K44" s="266" t="s">
        <v>113</v>
      </c>
      <c r="L44" s="266" t="s">
        <v>113</v>
      </c>
      <c r="M44" s="266" t="s">
        <v>113</v>
      </c>
      <c r="N44" s="266" t="s">
        <v>113</v>
      </c>
      <c r="O44" s="267"/>
      <c r="P44" s="267"/>
      <c r="Q44" s="1046"/>
      <c r="R44" s="1043"/>
      <c r="S44" s="1351"/>
      <c r="T44" s="1375"/>
      <c r="U44" s="1352"/>
      <c r="V44" s="1352"/>
      <c r="W44" s="1373"/>
      <c r="X44" s="1381"/>
      <c r="Y44" s="1370"/>
    </row>
    <row r="45" spans="1:25" s="247" customFormat="1" ht="30" customHeight="1">
      <c r="A45" s="248" t="s">
        <v>132</v>
      </c>
      <c r="B45" s="290"/>
      <c r="C45" s="291"/>
      <c r="D45" s="291"/>
      <c r="E45" s="291"/>
      <c r="F45" s="291"/>
      <c r="G45" s="291"/>
      <c r="H45" s="291"/>
      <c r="I45" s="291"/>
      <c r="J45" s="291"/>
      <c r="K45" s="291"/>
      <c r="L45" s="291"/>
      <c r="M45" s="291"/>
      <c r="N45" s="291"/>
      <c r="O45" s="291"/>
      <c r="P45" s="292"/>
      <c r="Q45" s="293">
        <f aca="true" t="shared" si="1" ref="Q45:W45">SUM(Q43:Q44)</f>
        <v>829739</v>
      </c>
      <c r="R45" s="278">
        <f t="shared" si="1"/>
        <v>74083.83928571429</v>
      </c>
      <c r="S45" s="293">
        <f t="shared" si="1"/>
        <v>0</v>
      </c>
      <c r="T45" s="293">
        <f t="shared" si="1"/>
        <v>0</v>
      </c>
      <c r="U45" s="293">
        <f t="shared" si="1"/>
        <v>721513</v>
      </c>
      <c r="V45" s="293">
        <f t="shared" si="1"/>
        <v>108226</v>
      </c>
      <c r="W45" s="293">
        <f t="shared" si="1"/>
        <v>829739</v>
      </c>
      <c r="X45" s="279"/>
      <c r="Y45" s="280"/>
    </row>
    <row r="46" spans="1:25" s="247" customFormat="1" ht="28.5" customHeight="1">
      <c r="A46" s="304" t="s">
        <v>133</v>
      </c>
      <c r="B46" s="294"/>
      <c r="C46" s="295"/>
      <c r="D46" s="295"/>
      <c r="E46" s="295"/>
      <c r="F46" s="295"/>
      <c r="G46" s="295"/>
      <c r="H46" s="295"/>
      <c r="I46" s="295"/>
      <c r="J46" s="295"/>
      <c r="K46" s="295"/>
      <c r="L46" s="295"/>
      <c r="M46" s="295"/>
      <c r="N46" s="295"/>
      <c r="O46" s="295"/>
      <c r="P46" s="295"/>
      <c r="Q46" s="296"/>
      <c r="R46" s="297"/>
      <c r="S46" s="298"/>
      <c r="T46" s="299"/>
      <c r="U46" s="298"/>
      <c r="V46" s="298"/>
      <c r="W46" s="298"/>
      <c r="X46" s="300"/>
      <c r="Y46" s="301"/>
    </row>
    <row r="47" spans="1:25" s="273" customFormat="1" ht="21.75" customHeight="1">
      <c r="A47" s="1320" t="s">
        <v>134</v>
      </c>
      <c r="B47" s="1343" t="s">
        <v>135</v>
      </c>
      <c r="C47" s="1344" t="s">
        <v>496</v>
      </c>
      <c r="D47" s="1346" t="s">
        <v>106</v>
      </c>
      <c r="E47" s="1312" t="s">
        <v>547</v>
      </c>
      <c r="F47" s="1313"/>
      <c r="G47" s="1313"/>
      <c r="H47" s="1313"/>
      <c r="I47" s="1313"/>
      <c r="J47" s="1313"/>
      <c r="K47" s="1314"/>
      <c r="L47" s="302">
        <v>38869</v>
      </c>
      <c r="M47" s="302">
        <v>38169</v>
      </c>
      <c r="N47" s="302">
        <v>42552</v>
      </c>
      <c r="O47" s="1350"/>
      <c r="P47" s="1350"/>
      <c r="Q47" s="1382">
        <v>843775.5</v>
      </c>
      <c r="R47" s="1042">
        <f aca="true" t="shared" si="2" ref="R47:R83">Q47/11.2</f>
        <v>75337.09821428572</v>
      </c>
      <c r="S47" s="1350"/>
      <c r="T47" s="1374"/>
      <c r="U47" s="1349">
        <f>Q47/1.15</f>
        <v>733717.8260869565</v>
      </c>
      <c r="V47" s="1349">
        <f>Q47-U47</f>
        <v>110057.67391304346</v>
      </c>
      <c r="W47" s="1379">
        <f>U47+V47</f>
        <v>843775.5</v>
      </c>
      <c r="X47" s="1355" t="s">
        <v>136</v>
      </c>
      <c r="Y47" s="1320" t="s">
        <v>137</v>
      </c>
    </row>
    <row r="48" spans="1:25" s="273" customFormat="1" ht="17.25" customHeight="1">
      <c r="A48" s="1000"/>
      <c r="B48" s="1343"/>
      <c r="C48" s="1378"/>
      <c r="D48" s="1346"/>
      <c r="E48" s="1315"/>
      <c r="F48" s="1316"/>
      <c r="G48" s="1316"/>
      <c r="H48" s="1316"/>
      <c r="I48" s="1316"/>
      <c r="J48" s="1316"/>
      <c r="K48" s="1317"/>
      <c r="L48" s="303"/>
      <c r="M48" s="303"/>
      <c r="N48" s="303"/>
      <c r="O48" s="1351"/>
      <c r="P48" s="1351"/>
      <c r="Q48" s="1383"/>
      <c r="R48" s="1043"/>
      <c r="S48" s="1351"/>
      <c r="T48" s="1375"/>
      <c r="U48" s="1352"/>
      <c r="V48" s="1352"/>
      <c r="W48" s="1373"/>
      <c r="X48" s="1356"/>
      <c r="Y48" s="1321"/>
    </row>
    <row r="49" spans="1:25" s="273" customFormat="1" ht="24" customHeight="1">
      <c r="A49" s="1320" t="s">
        <v>138</v>
      </c>
      <c r="B49" s="1343" t="s">
        <v>135</v>
      </c>
      <c r="C49" s="1344" t="s">
        <v>496</v>
      </c>
      <c r="D49" s="1346" t="s">
        <v>106</v>
      </c>
      <c r="E49" s="1315"/>
      <c r="F49" s="1316"/>
      <c r="G49" s="1316"/>
      <c r="H49" s="1316"/>
      <c r="I49" s="1316"/>
      <c r="J49" s="1316"/>
      <c r="K49" s="1317"/>
      <c r="L49" s="302">
        <v>38869</v>
      </c>
      <c r="M49" s="302">
        <v>38169</v>
      </c>
      <c r="N49" s="302">
        <v>42552</v>
      </c>
      <c r="O49" s="1350"/>
      <c r="P49" s="1350"/>
      <c r="Q49" s="1382">
        <v>843775.5</v>
      </c>
      <c r="R49" s="1042">
        <f t="shared" si="2"/>
        <v>75337.09821428572</v>
      </c>
      <c r="S49" s="1350"/>
      <c r="T49" s="1374"/>
      <c r="U49" s="1349">
        <f>Q49/1.15</f>
        <v>733717.8260869565</v>
      </c>
      <c r="V49" s="1349">
        <f>Q49-U49</f>
        <v>110057.67391304346</v>
      </c>
      <c r="W49" s="1379">
        <f>U49+V49</f>
        <v>843775.5</v>
      </c>
      <c r="X49" s="1355" t="s">
        <v>136</v>
      </c>
      <c r="Y49" s="1321"/>
    </row>
    <row r="50" spans="1:25" s="273" customFormat="1" ht="18.75" customHeight="1">
      <c r="A50" s="1000"/>
      <c r="B50" s="1343"/>
      <c r="C50" s="1378"/>
      <c r="D50" s="1346"/>
      <c r="E50" s="1315"/>
      <c r="F50" s="1316"/>
      <c r="G50" s="1316"/>
      <c r="H50" s="1316"/>
      <c r="I50" s="1316"/>
      <c r="J50" s="1316"/>
      <c r="K50" s="1317"/>
      <c r="L50" s="303"/>
      <c r="M50" s="303"/>
      <c r="N50" s="303"/>
      <c r="O50" s="1351"/>
      <c r="P50" s="1351"/>
      <c r="Q50" s="1383"/>
      <c r="R50" s="1043"/>
      <c r="S50" s="1351"/>
      <c r="T50" s="1375"/>
      <c r="U50" s="1352"/>
      <c r="V50" s="1352"/>
      <c r="W50" s="1373"/>
      <c r="X50" s="1356"/>
      <c r="Y50" s="1321"/>
    </row>
    <row r="51" spans="1:25" s="273" customFormat="1" ht="27" customHeight="1">
      <c r="A51" s="1320" t="s">
        <v>139</v>
      </c>
      <c r="B51" s="1343" t="s">
        <v>135</v>
      </c>
      <c r="C51" s="1344" t="s">
        <v>496</v>
      </c>
      <c r="D51" s="1346" t="s">
        <v>106</v>
      </c>
      <c r="E51" s="1315"/>
      <c r="F51" s="1316"/>
      <c r="G51" s="1316"/>
      <c r="H51" s="1316"/>
      <c r="I51" s="1316"/>
      <c r="J51" s="1316"/>
      <c r="K51" s="1317"/>
      <c r="L51" s="551">
        <v>38869</v>
      </c>
      <c r="M51" s="551">
        <v>38169</v>
      </c>
      <c r="N51" s="551">
        <v>42552</v>
      </c>
      <c r="O51" s="1344"/>
      <c r="P51" s="1344"/>
      <c r="Q51" s="1382">
        <v>843775.5</v>
      </c>
      <c r="R51" s="1042">
        <f t="shared" si="2"/>
        <v>75337.09821428572</v>
      </c>
      <c r="S51" s="1344"/>
      <c r="T51" s="991"/>
      <c r="U51" s="1349">
        <f>Q51/1.15</f>
        <v>733717.8260869565</v>
      </c>
      <c r="V51" s="1349">
        <f>Q51-U51</f>
        <v>110057.67391304346</v>
      </c>
      <c r="W51" s="1349">
        <f>U51+V51</f>
        <v>843775.5</v>
      </c>
      <c r="X51" s="1355" t="s">
        <v>136</v>
      </c>
      <c r="Y51" s="1321"/>
    </row>
    <row r="52" spans="1:25" s="273" customFormat="1" ht="17.25" customHeight="1">
      <c r="A52" s="1000"/>
      <c r="B52" s="1343"/>
      <c r="C52" s="1378"/>
      <c r="D52" s="1346"/>
      <c r="E52" s="1315"/>
      <c r="F52" s="1316"/>
      <c r="G52" s="1316"/>
      <c r="H52" s="1316"/>
      <c r="I52" s="1316"/>
      <c r="J52" s="1316"/>
      <c r="K52" s="1317"/>
      <c r="L52" s="262"/>
      <c r="M52" s="262"/>
      <c r="N52" s="262"/>
      <c r="O52" s="1378"/>
      <c r="P52" s="1378"/>
      <c r="Q52" s="1384"/>
      <c r="R52" s="1043"/>
      <c r="S52" s="1378"/>
      <c r="T52" s="992"/>
      <c r="U52" s="1352"/>
      <c r="V52" s="1352"/>
      <c r="W52" s="1352"/>
      <c r="X52" s="1356"/>
      <c r="Y52" s="1321"/>
    </row>
    <row r="53" spans="1:25" s="273" customFormat="1" ht="27" customHeight="1">
      <c r="A53" s="997" t="s">
        <v>140</v>
      </c>
      <c r="B53" s="1343" t="s">
        <v>135</v>
      </c>
      <c r="C53" s="1344" t="s">
        <v>496</v>
      </c>
      <c r="D53" s="1346" t="s">
        <v>106</v>
      </c>
      <c r="E53" s="1315"/>
      <c r="F53" s="1316"/>
      <c r="G53" s="1316"/>
      <c r="H53" s="1316"/>
      <c r="I53" s="1316"/>
      <c r="J53" s="1316"/>
      <c r="K53" s="1317"/>
      <c r="L53" s="551">
        <v>38869</v>
      </c>
      <c r="M53" s="551">
        <v>38169</v>
      </c>
      <c r="N53" s="551">
        <v>42552</v>
      </c>
      <c r="O53" s="1344"/>
      <c r="P53" s="1344"/>
      <c r="Q53" s="1382">
        <v>624385.71</v>
      </c>
      <c r="R53" s="1042">
        <f t="shared" si="2"/>
        <v>55748.72410714286</v>
      </c>
      <c r="S53" s="1344"/>
      <c r="T53" s="991"/>
      <c r="U53" s="1349">
        <v>532072</v>
      </c>
      <c r="V53" s="1349">
        <f>Q53-U53</f>
        <v>92313.70999999996</v>
      </c>
      <c r="W53" s="1349">
        <f>U53+V53</f>
        <v>624385.71</v>
      </c>
      <c r="X53" s="1355" t="s">
        <v>136</v>
      </c>
      <c r="Y53" s="1321"/>
    </row>
    <row r="54" spans="1:25" s="247" customFormat="1" ht="18.75" customHeight="1">
      <c r="A54" s="998"/>
      <c r="B54" s="1343"/>
      <c r="C54" s="1378"/>
      <c r="D54" s="1346"/>
      <c r="E54" s="1315"/>
      <c r="F54" s="1316"/>
      <c r="G54" s="1316"/>
      <c r="H54" s="1316"/>
      <c r="I54" s="1316"/>
      <c r="J54" s="1316"/>
      <c r="K54" s="1317"/>
      <c r="L54" s="262"/>
      <c r="M54" s="262"/>
      <c r="N54" s="262"/>
      <c r="O54" s="1378"/>
      <c r="P54" s="1378"/>
      <c r="Q54" s="1384"/>
      <c r="R54" s="1043"/>
      <c r="S54" s="1378"/>
      <c r="T54" s="992"/>
      <c r="U54" s="1352"/>
      <c r="V54" s="1352"/>
      <c r="W54" s="1352"/>
      <c r="X54" s="1356"/>
      <c r="Y54" s="1321"/>
    </row>
    <row r="55" spans="1:25" s="273" customFormat="1" ht="52.15" customHeight="1">
      <c r="A55" s="997" t="s">
        <v>249</v>
      </c>
      <c r="B55" s="1343" t="s">
        <v>135</v>
      </c>
      <c r="C55" s="1344" t="s">
        <v>496</v>
      </c>
      <c r="D55" s="1346" t="s">
        <v>106</v>
      </c>
      <c r="E55" s="1315"/>
      <c r="F55" s="1316"/>
      <c r="G55" s="1316"/>
      <c r="H55" s="1316"/>
      <c r="I55" s="1316"/>
      <c r="J55" s="1316"/>
      <c r="K55" s="1317"/>
      <c r="L55" s="551">
        <v>38869</v>
      </c>
      <c r="M55" s="551">
        <v>38169</v>
      </c>
      <c r="N55" s="551">
        <v>42552</v>
      </c>
      <c r="O55" s="1344"/>
      <c r="P55" s="1344"/>
      <c r="Q55" s="1382">
        <v>11414831.12</v>
      </c>
      <c r="R55" s="1042">
        <f t="shared" si="2"/>
        <v>1019181.35</v>
      </c>
      <c r="S55" s="1344"/>
      <c r="T55" s="991"/>
      <c r="U55" s="1349">
        <v>9093675</v>
      </c>
      <c r="V55" s="1349">
        <f>Q55-U55</f>
        <v>2321156.119999999</v>
      </c>
      <c r="W55" s="1349">
        <f>U55+V55</f>
        <v>11414831.12</v>
      </c>
      <c r="X55" s="1355" t="s">
        <v>141</v>
      </c>
      <c r="Y55" s="1321"/>
    </row>
    <row r="56" spans="1:25" s="273" customFormat="1" ht="52.15" customHeight="1">
      <c r="A56" s="998"/>
      <c r="B56" s="1343"/>
      <c r="C56" s="1378"/>
      <c r="D56" s="1346"/>
      <c r="E56" s="1315"/>
      <c r="F56" s="1316"/>
      <c r="G56" s="1316"/>
      <c r="H56" s="1316"/>
      <c r="I56" s="1316"/>
      <c r="J56" s="1316"/>
      <c r="K56" s="1317"/>
      <c r="L56" s="262"/>
      <c r="M56" s="262"/>
      <c r="N56" s="262"/>
      <c r="O56" s="1378"/>
      <c r="P56" s="1378"/>
      <c r="Q56" s="1384"/>
      <c r="R56" s="1043"/>
      <c r="S56" s="1378"/>
      <c r="T56" s="992"/>
      <c r="U56" s="1352"/>
      <c r="V56" s="1352"/>
      <c r="W56" s="1352"/>
      <c r="X56" s="1356"/>
      <c r="Y56" s="1321"/>
    </row>
    <row r="57" spans="1:25" s="273" customFormat="1" ht="23.25" customHeight="1">
      <c r="A57" s="997" t="s">
        <v>250</v>
      </c>
      <c r="B57" s="1343" t="s">
        <v>135</v>
      </c>
      <c r="C57" s="1344" t="s">
        <v>496</v>
      </c>
      <c r="D57" s="1346" t="s">
        <v>106</v>
      </c>
      <c r="E57" s="1315"/>
      <c r="F57" s="1316"/>
      <c r="G57" s="1316"/>
      <c r="H57" s="1316"/>
      <c r="I57" s="1316"/>
      <c r="J57" s="1316"/>
      <c r="K57" s="1317"/>
      <c r="L57" s="551">
        <v>38869</v>
      </c>
      <c r="M57" s="551">
        <v>38169</v>
      </c>
      <c r="N57" s="551">
        <v>42552</v>
      </c>
      <c r="O57" s="1344"/>
      <c r="P57" s="1344"/>
      <c r="Q57" s="1382">
        <v>870409</v>
      </c>
      <c r="R57" s="1042">
        <f t="shared" si="2"/>
        <v>77715.08928571429</v>
      </c>
      <c r="S57" s="1349"/>
      <c r="T57" s="1042"/>
      <c r="U57" s="1349">
        <f>Q57/1.15</f>
        <v>756877.3913043479</v>
      </c>
      <c r="V57" s="1349">
        <f>Q57-U57</f>
        <v>113531.6086956521</v>
      </c>
      <c r="W57" s="1349">
        <f>U57+V57</f>
        <v>870409</v>
      </c>
      <c r="X57" s="1355" t="s">
        <v>141</v>
      </c>
      <c r="Y57" s="1321"/>
    </row>
    <row r="58" spans="1:25" s="247" customFormat="1" ht="15.75" customHeight="1">
      <c r="A58" s="998"/>
      <c r="B58" s="1343"/>
      <c r="C58" s="1378"/>
      <c r="D58" s="1346"/>
      <c r="E58" s="1315"/>
      <c r="F58" s="1316"/>
      <c r="G58" s="1316"/>
      <c r="H58" s="1316"/>
      <c r="I58" s="1316"/>
      <c r="J58" s="1316"/>
      <c r="K58" s="1317"/>
      <c r="L58" s="262"/>
      <c r="M58" s="262"/>
      <c r="N58" s="262"/>
      <c r="O58" s="1378"/>
      <c r="P58" s="1356"/>
      <c r="Q58" s="1384"/>
      <c r="R58" s="1043"/>
      <c r="S58" s="1049"/>
      <c r="T58" s="1049"/>
      <c r="U58" s="1045"/>
      <c r="V58" s="1045"/>
      <c r="W58" s="1045"/>
      <c r="X58" s="1356"/>
      <c r="Y58" s="1321"/>
    </row>
    <row r="59" spans="1:25" s="247" customFormat="1" ht="25.5" customHeight="1">
      <c r="A59" s="997" t="s">
        <v>251</v>
      </c>
      <c r="B59" s="1343" t="s">
        <v>135</v>
      </c>
      <c r="C59" s="1344" t="s">
        <v>496</v>
      </c>
      <c r="D59" s="1346" t="s">
        <v>106</v>
      </c>
      <c r="E59" s="1315"/>
      <c r="F59" s="1316"/>
      <c r="G59" s="1316"/>
      <c r="H59" s="1316"/>
      <c r="I59" s="1316"/>
      <c r="J59" s="1316"/>
      <c r="K59" s="1317"/>
      <c r="L59" s="551">
        <v>38869</v>
      </c>
      <c r="M59" s="551">
        <v>38169</v>
      </c>
      <c r="N59" s="551">
        <v>42552</v>
      </c>
      <c r="O59" s="1344"/>
      <c r="P59" s="1344"/>
      <c r="Q59" s="1382">
        <v>852754.17</v>
      </c>
      <c r="R59" s="1042">
        <f t="shared" si="2"/>
        <v>76138.76517857144</v>
      </c>
      <c r="S59" s="1349"/>
      <c r="T59" s="1042"/>
      <c r="U59" s="1349">
        <f>Q59/1.15</f>
        <v>741525.3652173914</v>
      </c>
      <c r="V59" s="1349">
        <f>Q59-U59</f>
        <v>111228.80478260864</v>
      </c>
      <c r="W59" s="1349">
        <f>U59+V59</f>
        <v>852754.17</v>
      </c>
      <c r="X59" s="1355" t="s">
        <v>141</v>
      </c>
      <c r="Y59" s="1321"/>
    </row>
    <row r="60" spans="1:25" s="247" customFormat="1" ht="18" customHeight="1">
      <c r="A60" s="998"/>
      <c r="B60" s="1343"/>
      <c r="C60" s="1378"/>
      <c r="D60" s="1346"/>
      <c r="E60" s="1315"/>
      <c r="F60" s="1316"/>
      <c r="G60" s="1316"/>
      <c r="H60" s="1316"/>
      <c r="I60" s="1316"/>
      <c r="J60" s="1316"/>
      <c r="K60" s="1317"/>
      <c r="L60" s="262"/>
      <c r="M60" s="262"/>
      <c r="N60" s="262"/>
      <c r="O60" s="1378"/>
      <c r="P60" s="1378"/>
      <c r="Q60" s="1384"/>
      <c r="R60" s="1043"/>
      <c r="S60" s="1352"/>
      <c r="T60" s="1043"/>
      <c r="U60" s="1352"/>
      <c r="V60" s="1045"/>
      <c r="W60" s="1045"/>
      <c r="X60" s="1356"/>
      <c r="Y60" s="1321"/>
    </row>
    <row r="61" spans="1:25" s="247" customFormat="1" ht="22.5" customHeight="1">
      <c r="A61" s="997" t="s">
        <v>252</v>
      </c>
      <c r="B61" s="1343" t="s">
        <v>135</v>
      </c>
      <c r="C61" s="1344" t="s">
        <v>496</v>
      </c>
      <c r="D61" s="1346" t="s">
        <v>106</v>
      </c>
      <c r="E61" s="1315"/>
      <c r="F61" s="1316"/>
      <c r="G61" s="1316"/>
      <c r="H61" s="1316"/>
      <c r="I61" s="1316"/>
      <c r="J61" s="1316"/>
      <c r="K61" s="1317"/>
      <c r="L61" s="551">
        <v>38869</v>
      </c>
      <c r="M61" s="551">
        <v>38169</v>
      </c>
      <c r="N61" s="551">
        <v>42552</v>
      </c>
      <c r="O61" s="1344"/>
      <c r="P61" s="1344"/>
      <c r="Q61" s="1382">
        <v>833576.11</v>
      </c>
      <c r="R61" s="1042">
        <f t="shared" si="2"/>
        <v>74426.43839285715</v>
      </c>
      <c r="S61" s="1349"/>
      <c r="T61" s="1042"/>
      <c r="U61" s="1349">
        <v>721753.56</v>
      </c>
      <c r="V61" s="1349">
        <f>Q61-U61</f>
        <v>111822.54999999993</v>
      </c>
      <c r="W61" s="1349">
        <f>U61+V61</f>
        <v>833576.11</v>
      </c>
      <c r="X61" s="1355" t="s">
        <v>141</v>
      </c>
      <c r="Y61" s="1321"/>
    </row>
    <row r="62" spans="1:25" s="247" customFormat="1" ht="16.5" customHeight="1">
      <c r="A62" s="998"/>
      <c r="B62" s="1343"/>
      <c r="C62" s="1378"/>
      <c r="D62" s="1346"/>
      <c r="E62" s="1315"/>
      <c r="F62" s="1316"/>
      <c r="G62" s="1316"/>
      <c r="H62" s="1316"/>
      <c r="I62" s="1316"/>
      <c r="J62" s="1316"/>
      <c r="K62" s="1317"/>
      <c r="L62" s="262"/>
      <c r="M62" s="262"/>
      <c r="N62" s="262"/>
      <c r="O62" s="1378"/>
      <c r="P62" s="1378"/>
      <c r="Q62" s="1384"/>
      <c r="R62" s="1043"/>
      <c r="S62" s="1352"/>
      <c r="T62" s="1043"/>
      <c r="U62" s="1352"/>
      <c r="V62" s="1352"/>
      <c r="W62" s="1352"/>
      <c r="X62" s="1356"/>
      <c r="Y62" s="1321"/>
    </row>
    <row r="63" spans="1:25" s="247" customFormat="1" ht="23.25" customHeight="1">
      <c r="A63" s="997" t="s">
        <v>253</v>
      </c>
      <c r="B63" s="1343" t="s">
        <v>135</v>
      </c>
      <c r="C63" s="1344" t="s">
        <v>496</v>
      </c>
      <c r="D63" s="1346" t="s">
        <v>106</v>
      </c>
      <c r="E63" s="1315"/>
      <c r="F63" s="1316"/>
      <c r="G63" s="1316"/>
      <c r="H63" s="1316"/>
      <c r="I63" s="1316"/>
      <c r="J63" s="1316"/>
      <c r="K63" s="1317"/>
      <c r="L63" s="551">
        <v>38869</v>
      </c>
      <c r="M63" s="551">
        <v>38169</v>
      </c>
      <c r="N63" s="551">
        <v>42552</v>
      </c>
      <c r="O63" s="1344"/>
      <c r="P63" s="1385"/>
      <c r="Q63" s="1349">
        <v>171963.3</v>
      </c>
      <c r="R63" s="1042">
        <f t="shared" si="2"/>
        <v>15353.86607142857</v>
      </c>
      <c r="S63" s="1382"/>
      <c r="T63" s="1388"/>
      <c r="U63" s="1349">
        <v>145659.53</v>
      </c>
      <c r="V63" s="1349">
        <v>26303.77</v>
      </c>
      <c r="W63" s="1349">
        <f>U63+V63</f>
        <v>171963.3</v>
      </c>
      <c r="X63" s="1355">
        <v>1.6</v>
      </c>
      <c r="Y63" s="1321"/>
    </row>
    <row r="64" spans="1:25" s="247" customFormat="1" ht="17.25" customHeight="1">
      <c r="A64" s="998"/>
      <c r="B64" s="1343"/>
      <c r="C64" s="1378"/>
      <c r="D64" s="1346"/>
      <c r="E64" s="1315"/>
      <c r="F64" s="1316"/>
      <c r="G64" s="1316"/>
      <c r="H64" s="1316"/>
      <c r="I64" s="1316"/>
      <c r="J64" s="1316"/>
      <c r="K64" s="1317"/>
      <c r="L64" s="262"/>
      <c r="M64" s="262"/>
      <c r="N64" s="262"/>
      <c r="O64" s="1378"/>
      <c r="P64" s="1386"/>
      <c r="Q64" s="1352"/>
      <c r="R64" s="1043"/>
      <c r="S64" s="1387"/>
      <c r="T64" s="1389"/>
      <c r="U64" s="1352"/>
      <c r="V64" s="1352"/>
      <c r="W64" s="1352"/>
      <c r="X64" s="1356"/>
      <c r="Y64" s="1321"/>
    </row>
    <row r="65" spans="1:25" s="247" customFormat="1" ht="22.5" customHeight="1">
      <c r="A65" s="997" t="s">
        <v>254</v>
      </c>
      <c r="B65" s="1343" t="s">
        <v>135</v>
      </c>
      <c r="C65" s="1344" t="s">
        <v>496</v>
      </c>
      <c r="D65" s="1346" t="s">
        <v>106</v>
      </c>
      <c r="E65" s="1315"/>
      <c r="F65" s="1316"/>
      <c r="G65" s="1316"/>
      <c r="H65" s="1316"/>
      <c r="I65" s="1316"/>
      <c r="J65" s="1316"/>
      <c r="K65" s="1317"/>
      <c r="L65" s="551">
        <v>38869</v>
      </c>
      <c r="M65" s="551">
        <v>38169</v>
      </c>
      <c r="N65" s="551">
        <v>42552</v>
      </c>
      <c r="O65" s="1344"/>
      <c r="P65" s="1385"/>
      <c r="Q65" s="1382">
        <v>124054.57</v>
      </c>
      <c r="R65" s="1042">
        <f t="shared" si="2"/>
        <v>11076.300892857143</v>
      </c>
      <c r="S65" s="1382"/>
      <c r="T65" s="1388"/>
      <c r="U65" s="1349">
        <v>107309.16</v>
      </c>
      <c r="V65" s="1349">
        <f>Q65-U65</f>
        <v>16745.410000000003</v>
      </c>
      <c r="W65" s="1349">
        <f>U65+V65</f>
        <v>124054.57</v>
      </c>
      <c r="X65" s="1355">
        <v>1.6</v>
      </c>
      <c r="Y65" s="1321"/>
    </row>
    <row r="66" spans="1:25" s="247" customFormat="1" ht="17.45" customHeight="1">
      <c r="A66" s="1000"/>
      <c r="B66" s="1343"/>
      <c r="C66" s="1378"/>
      <c r="D66" s="1346"/>
      <c r="E66" s="1315"/>
      <c r="F66" s="1316"/>
      <c r="G66" s="1316"/>
      <c r="H66" s="1316"/>
      <c r="I66" s="1316"/>
      <c r="J66" s="1316"/>
      <c r="K66" s="1317"/>
      <c r="L66" s="262"/>
      <c r="M66" s="262"/>
      <c r="N66" s="262"/>
      <c r="O66" s="1378"/>
      <c r="P66" s="1386"/>
      <c r="Q66" s="1384"/>
      <c r="R66" s="1043"/>
      <c r="S66" s="1387"/>
      <c r="T66" s="1389"/>
      <c r="U66" s="1352"/>
      <c r="V66" s="1352"/>
      <c r="W66" s="1352"/>
      <c r="X66" s="1356"/>
      <c r="Y66" s="1321"/>
    </row>
    <row r="67" spans="1:25" s="247" customFormat="1" ht="24" customHeight="1">
      <c r="A67" s="997" t="s">
        <v>255</v>
      </c>
      <c r="B67" s="1343" t="s">
        <v>135</v>
      </c>
      <c r="C67" s="1344" t="s">
        <v>496</v>
      </c>
      <c r="D67" s="1346" t="s">
        <v>106</v>
      </c>
      <c r="E67" s="1315"/>
      <c r="F67" s="1316"/>
      <c r="G67" s="1316"/>
      <c r="H67" s="1316"/>
      <c r="I67" s="1316"/>
      <c r="J67" s="1316"/>
      <c r="K67" s="1317"/>
      <c r="L67" s="551">
        <v>38869</v>
      </c>
      <c r="M67" s="551">
        <v>38169</v>
      </c>
      <c r="N67" s="551">
        <v>42552</v>
      </c>
      <c r="O67" s="1344"/>
      <c r="P67" s="1385"/>
      <c r="Q67" s="1382">
        <v>401420.42</v>
      </c>
      <c r="R67" s="1042">
        <f t="shared" si="2"/>
        <v>35841.108928571426</v>
      </c>
      <c r="S67" s="1382"/>
      <c r="T67" s="1388"/>
      <c r="U67" s="1349">
        <v>343178.24</v>
      </c>
      <c r="V67" s="1349">
        <f>Q67-U67</f>
        <v>58242.17999999999</v>
      </c>
      <c r="W67" s="1349">
        <f>U67+V67</f>
        <v>401420.42</v>
      </c>
      <c r="X67" s="1355">
        <v>1.6</v>
      </c>
      <c r="Y67" s="1321"/>
    </row>
    <row r="68" spans="1:25" s="247" customFormat="1" ht="21" customHeight="1">
      <c r="A68" s="1000"/>
      <c r="B68" s="1343"/>
      <c r="C68" s="1378"/>
      <c r="D68" s="1346"/>
      <c r="E68" s="1315"/>
      <c r="F68" s="1316"/>
      <c r="G68" s="1316"/>
      <c r="H68" s="1316"/>
      <c r="I68" s="1316"/>
      <c r="J68" s="1316"/>
      <c r="K68" s="1317"/>
      <c r="L68" s="262"/>
      <c r="M68" s="262"/>
      <c r="N68" s="262"/>
      <c r="O68" s="1378"/>
      <c r="P68" s="1390"/>
      <c r="Q68" s="1384"/>
      <c r="R68" s="1043"/>
      <c r="S68" s="1384"/>
      <c r="T68" s="1384"/>
      <c r="U68" s="1045"/>
      <c r="V68" s="1045"/>
      <c r="W68" s="1045"/>
      <c r="X68" s="1356"/>
      <c r="Y68" s="1321"/>
    </row>
    <row r="69" spans="1:25" s="247" customFormat="1" ht="25.5" customHeight="1">
      <c r="A69" s="997" t="s">
        <v>256</v>
      </c>
      <c r="B69" s="1343" t="s">
        <v>135</v>
      </c>
      <c r="C69" s="1344" t="s">
        <v>496</v>
      </c>
      <c r="D69" s="1346" t="s">
        <v>106</v>
      </c>
      <c r="E69" s="1315"/>
      <c r="F69" s="1316"/>
      <c r="G69" s="1316"/>
      <c r="H69" s="1316"/>
      <c r="I69" s="1316"/>
      <c r="J69" s="1316"/>
      <c r="K69" s="1317"/>
      <c r="L69" s="551">
        <v>38869</v>
      </c>
      <c r="M69" s="551">
        <v>38169</v>
      </c>
      <c r="N69" s="551">
        <v>42552</v>
      </c>
      <c r="O69" s="1344"/>
      <c r="P69" s="1344"/>
      <c r="Q69" s="1382">
        <v>251288.7</v>
      </c>
      <c r="R69" s="1042">
        <f t="shared" si="2"/>
        <v>22436.491071428572</v>
      </c>
      <c r="S69" s="1349"/>
      <c r="T69" s="1042"/>
      <c r="U69" s="1349">
        <v>211283.74</v>
      </c>
      <c r="V69" s="1349">
        <f>Q69-U69</f>
        <v>40004.96000000002</v>
      </c>
      <c r="W69" s="1349">
        <f>U69+V69</f>
        <v>251288.7</v>
      </c>
      <c r="X69" s="1355">
        <v>1.6</v>
      </c>
      <c r="Y69" s="1321"/>
    </row>
    <row r="70" spans="1:25" s="247" customFormat="1" ht="24" customHeight="1">
      <c r="A70" s="1000"/>
      <c r="B70" s="1343"/>
      <c r="C70" s="1378"/>
      <c r="D70" s="1346"/>
      <c r="E70" s="1315"/>
      <c r="F70" s="1316"/>
      <c r="G70" s="1316"/>
      <c r="H70" s="1316"/>
      <c r="I70" s="1316"/>
      <c r="J70" s="1316"/>
      <c r="K70" s="1317"/>
      <c r="L70" s="262"/>
      <c r="M70" s="262"/>
      <c r="N70" s="262"/>
      <c r="O70" s="1378"/>
      <c r="P70" s="1390"/>
      <c r="Q70" s="1384"/>
      <c r="R70" s="1043"/>
      <c r="S70" s="1384"/>
      <c r="T70" s="1384"/>
      <c r="U70" s="1045"/>
      <c r="V70" s="1045"/>
      <c r="W70" s="1045"/>
      <c r="X70" s="1356"/>
      <c r="Y70" s="1321"/>
    </row>
    <row r="71" spans="1:25" s="247" customFormat="1" ht="27" customHeight="1">
      <c r="A71" s="997" t="s">
        <v>257</v>
      </c>
      <c r="B71" s="1343" t="s">
        <v>135</v>
      </c>
      <c r="C71" s="1344" t="s">
        <v>496</v>
      </c>
      <c r="D71" s="1346" t="s">
        <v>106</v>
      </c>
      <c r="E71" s="1315"/>
      <c r="F71" s="1316"/>
      <c r="G71" s="1316"/>
      <c r="H71" s="1316"/>
      <c r="I71" s="1316"/>
      <c r="J71" s="1316"/>
      <c r="K71" s="1317"/>
      <c r="L71" s="551">
        <v>38869</v>
      </c>
      <c r="M71" s="551">
        <v>38169</v>
      </c>
      <c r="N71" s="551">
        <v>42552</v>
      </c>
      <c r="O71" s="1344"/>
      <c r="P71" s="1385"/>
      <c r="Q71" s="1382">
        <v>339530.4</v>
      </c>
      <c r="R71" s="1042">
        <f t="shared" si="2"/>
        <v>30315.21428571429</v>
      </c>
      <c r="S71" s="1382"/>
      <c r="T71" s="1388"/>
      <c r="U71" s="1349">
        <v>289458.73</v>
      </c>
      <c r="V71" s="1349">
        <f>Q71-U71</f>
        <v>50071.67000000004</v>
      </c>
      <c r="W71" s="1349">
        <f>U71+V71</f>
        <v>339530.4</v>
      </c>
      <c r="X71" s="1355">
        <v>1.6</v>
      </c>
      <c r="Y71" s="1321"/>
    </row>
    <row r="72" spans="1:25" s="247" customFormat="1" ht="16.5" customHeight="1">
      <c r="A72" s="1000"/>
      <c r="B72" s="1343"/>
      <c r="C72" s="1378"/>
      <c r="D72" s="1346"/>
      <c r="E72" s="1315"/>
      <c r="F72" s="1316"/>
      <c r="G72" s="1316"/>
      <c r="H72" s="1316"/>
      <c r="I72" s="1316"/>
      <c r="J72" s="1316"/>
      <c r="K72" s="1317"/>
      <c r="L72" s="262"/>
      <c r="M72" s="262"/>
      <c r="N72" s="262"/>
      <c r="O72" s="1378"/>
      <c r="P72" s="1386"/>
      <c r="Q72" s="1384"/>
      <c r="R72" s="1043"/>
      <c r="S72" s="1387"/>
      <c r="T72" s="1389"/>
      <c r="U72" s="1352"/>
      <c r="V72" s="1352"/>
      <c r="W72" s="1352"/>
      <c r="X72" s="1356"/>
      <c r="Y72" s="1321"/>
    </row>
    <row r="73" spans="1:25" s="247" customFormat="1" ht="35.25" customHeight="1">
      <c r="A73" s="997" t="s">
        <v>258</v>
      </c>
      <c r="B73" s="1343" t="s">
        <v>135</v>
      </c>
      <c r="C73" s="1347" t="s">
        <v>501</v>
      </c>
      <c r="D73" s="1346" t="s">
        <v>106</v>
      </c>
      <c r="E73" s="1315"/>
      <c r="F73" s="1316"/>
      <c r="G73" s="1316"/>
      <c r="H73" s="1316"/>
      <c r="I73" s="1316"/>
      <c r="J73" s="1316"/>
      <c r="K73" s="1316"/>
      <c r="L73" s="1322"/>
      <c r="M73" s="1322"/>
      <c r="N73" s="1323"/>
      <c r="O73" s="1344"/>
      <c r="P73" s="1385"/>
      <c r="Q73" s="1382">
        <v>52800</v>
      </c>
      <c r="R73" s="1042">
        <f t="shared" si="2"/>
        <v>4714.285714285715</v>
      </c>
      <c r="S73" s="1391"/>
      <c r="T73" s="1042"/>
      <c r="U73" s="1349">
        <v>0</v>
      </c>
      <c r="V73" s="1349">
        <v>52800</v>
      </c>
      <c r="W73" s="1349">
        <f>U73+V73</f>
        <v>52800</v>
      </c>
      <c r="X73" s="1355">
        <v>1.5</v>
      </c>
      <c r="Y73" s="1321"/>
    </row>
    <row r="74" spans="1:25" s="247" customFormat="1" ht="45" customHeight="1">
      <c r="A74" s="1000"/>
      <c r="B74" s="1343"/>
      <c r="C74" s="1348"/>
      <c r="D74" s="1346"/>
      <c r="E74" s="1315"/>
      <c r="F74" s="1316"/>
      <c r="G74" s="1316"/>
      <c r="H74" s="1316"/>
      <c r="I74" s="1316"/>
      <c r="J74" s="1316"/>
      <c r="K74" s="1316"/>
      <c r="L74" s="1324"/>
      <c r="M74" s="1324"/>
      <c r="N74" s="1325"/>
      <c r="O74" s="1378"/>
      <c r="P74" s="1386"/>
      <c r="Q74" s="1384"/>
      <c r="R74" s="1043"/>
      <c r="S74" s="1392"/>
      <c r="T74" s="1384"/>
      <c r="U74" s="1352"/>
      <c r="V74" s="1352"/>
      <c r="W74" s="1352"/>
      <c r="X74" s="1356"/>
      <c r="Y74" s="1321"/>
    </row>
    <row r="75" spans="1:25" s="247" customFormat="1" ht="44.25" customHeight="1">
      <c r="A75" s="997" t="s">
        <v>259</v>
      </c>
      <c r="B75" s="1343" t="s">
        <v>135</v>
      </c>
      <c r="C75" s="1347" t="s">
        <v>501</v>
      </c>
      <c r="D75" s="1346" t="s">
        <v>106</v>
      </c>
      <c r="E75" s="1315"/>
      <c r="F75" s="1316"/>
      <c r="G75" s="1316"/>
      <c r="H75" s="1316"/>
      <c r="I75" s="1316"/>
      <c r="J75" s="1316"/>
      <c r="K75" s="1316"/>
      <c r="L75" s="1324"/>
      <c r="M75" s="1324"/>
      <c r="N75" s="1325"/>
      <c r="O75" s="1344"/>
      <c r="P75" s="1385"/>
      <c r="Q75" s="1382">
        <v>52800</v>
      </c>
      <c r="R75" s="1042">
        <f t="shared" si="2"/>
        <v>4714.285714285715</v>
      </c>
      <c r="S75" s="1382"/>
      <c r="T75" s="1382"/>
      <c r="U75" s="1349">
        <v>0</v>
      </c>
      <c r="V75" s="1349">
        <v>52800</v>
      </c>
      <c r="W75" s="1349">
        <f>U75+V75</f>
        <v>52800</v>
      </c>
      <c r="X75" s="1355">
        <v>1.5</v>
      </c>
      <c r="Y75" s="1321"/>
    </row>
    <row r="76" spans="1:25" s="247" customFormat="1" ht="31.5" customHeight="1">
      <c r="A76" s="998"/>
      <c r="B76" s="1343"/>
      <c r="C76" s="1348"/>
      <c r="D76" s="1346"/>
      <c r="E76" s="1315"/>
      <c r="F76" s="1316"/>
      <c r="G76" s="1316"/>
      <c r="H76" s="1316"/>
      <c r="I76" s="1316"/>
      <c r="J76" s="1316"/>
      <c r="K76" s="1316"/>
      <c r="L76" s="1324"/>
      <c r="M76" s="1324"/>
      <c r="N76" s="1325"/>
      <c r="O76" s="1378"/>
      <c r="P76" s="1386"/>
      <c r="Q76" s="1387"/>
      <c r="R76" s="1043"/>
      <c r="S76" s="1387"/>
      <c r="T76" s="1387"/>
      <c r="U76" s="1352"/>
      <c r="V76" s="1352"/>
      <c r="W76" s="1352"/>
      <c r="X76" s="1356"/>
      <c r="Y76" s="1321"/>
    </row>
    <row r="77" spans="1:25" s="247" customFormat="1" ht="39.75" customHeight="1">
      <c r="A77" s="997" t="s">
        <v>260</v>
      </c>
      <c r="B77" s="1343" t="s">
        <v>135</v>
      </c>
      <c r="C77" s="1347" t="s">
        <v>501</v>
      </c>
      <c r="D77" s="1346" t="s">
        <v>142</v>
      </c>
      <c r="E77" s="1315"/>
      <c r="F77" s="1316"/>
      <c r="G77" s="1316"/>
      <c r="H77" s="1316"/>
      <c r="I77" s="1316"/>
      <c r="J77" s="1316"/>
      <c r="K77" s="1316"/>
      <c r="L77" s="1324"/>
      <c r="M77" s="1324"/>
      <c r="N77" s="1325"/>
      <c r="O77" s="1344"/>
      <c r="P77" s="1385"/>
      <c r="Q77" s="1382">
        <v>52800</v>
      </c>
      <c r="R77" s="1042">
        <f t="shared" si="2"/>
        <v>4714.285714285715</v>
      </c>
      <c r="S77" s="1382"/>
      <c r="T77" s="1382"/>
      <c r="U77" s="1349">
        <v>0</v>
      </c>
      <c r="V77" s="1349">
        <f>Q77-U77</f>
        <v>52800</v>
      </c>
      <c r="W77" s="1349">
        <f>U77+V77</f>
        <v>52800</v>
      </c>
      <c r="X77" s="1355">
        <v>1.5</v>
      </c>
      <c r="Y77" s="1321"/>
    </row>
    <row r="78" spans="1:25" s="247" customFormat="1" ht="33" customHeight="1">
      <c r="A78" s="1000"/>
      <c r="B78" s="1343"/>
      <c r="C78" s="1348"/>
      <c r="D78" s="1346"/>
      <c r="E78" s="1315"/>
      <c r="F78" s="1316"/>
      <c r="G78" s="1316"/>
      <c r="H78" s="1316"/>
      <c r="I78" s="1316"/>
      <c r="J78" s="1316"/>
      <c r="K78" s="1316"/>
      <c r="L78" s="1324"/>
      <c r="M78" s="1324"/>
      <c r="N78" s="1325"/>
      <c r="O78" s="1378"/>
      <c r="P78" s="1386"/>
      <c r="Q78" s="1387"/>
      <c r="R78" s="1043"/>
      <c r="S78" s="1387"/>
      <c r="T78" s="1387"/>
      <c r="U78" s="1352"/>
      <c r="V78" s="1352"/>
      <c r="W78" s="1352"/>
      <c r="X78" s="1356"/>
      <c r="Y78" s="1321"/>
    </row>
    <row r="79" spans="1:25" s="247" customFormat="1" ht="33" customHeight="1">
      <c r="A79" s="997" t="s">
        <v>261</v>
      </c>
      <c r="B79" s="1343" t="s">
        <v>135</v>
      </c>
      <c r="C79" s="1347" t="s">
        <v>501</v>
      </c>
      <c r="D79" s="1346" t="s">
        <v>106</v>
      </c>
      <c r="E79" s="1315"/>
      <c r="F79" s="1316"/>
      <c r="G79" s="1316"/>
      <c r="H79" s="1316"/>
      <c r="I79" s="1316"/>
      <c r="J79" s="1316"/>
      <c r="K79" s="1316"/>
      <c r="L79" s="1324"/>
      <c r="M79" s="1324"/>
      <c r="N79" s="1325"/>
      <c r="O79" s="1344"/>
      <c r="P79" s="1385"/>
      <c r="Q79" s="1382">
        <v>52800</v>
      </c>
      <c r="R79" s="1042">
        <f t="shared" si="2"/>
        <v>4714.285714285715</v>
      </c>
      <c r="S79" s="1382"/>
      <c r="T79" s="1382"/>
      <c r="U79" s="1349">
        <v>0</v>
      </c>
      <c r="V79" s="1349">
        <f>Q79-U79</f>
        <v>52800</v>
      </c>
      <c r="W79" s="1349">
        <f>U79+V79</f>
        <v>52800</v>
      </c>
      <c r="X79" s="1355">
        <v>1.5</v>
      </c>
      <c r="Y79" s="1321"/>
    </row>
    <row r="80" spans="1:25" s="247" customFormat="1" ht="43.5" customHeight="1">
      <c r="A80" s="1000"/>
      <c r="B80" s="1343"/>
      <c r="C80" s="1348"/>
      <c r="D80" s="1346"/>
      <c r="E80" s="1315"/>
      <c r="F80" s="1316"/>
      <c r="G80" s="1316"/>
      <c r="H80" s="1316"/>
      <c r="I80" s="1316"/>
      <c r="J80" s="1316"/>
      <c r="K80" s="1316"/>
      <c r="L80" s="1324"/>
      <c r="M80" s="1324"/>
      <c r="N80" s="1325"/>
      <c r="O80" s="1378"/>
      <c r="P80" s="1386"/>
      <c r="Q80" s="1384"/>
      <c r="R80" s="1043"/>
      <c r="S80" s="1387"/>
      <c r="T80" s="1387"/>
      <c r="U80" s="1352"/>
      <c r="V80" s="1352"/>
      <c r="W80" s="1352"/>
      <c r="X80" s="1356"/>
      <c r="Y80" s="1321"/>
    </row>
    <row r="81" spans="1:25" s="247" customFormat="1" ht="39.75" customHeight="1">
      <c r="A81" s="997" t="s">
        <v>262</v>
      </c>
      <c r="B81" s="1343" t="s">
        <v>135</v>
      </c>
      <c r="C81" s="1347" t="s">
        <v>501</v>
      </c>
      <c r="D81" s="1346" t="s">
        <v>142</v>
      </c>
      <c r="E81" s="1315"/>
      <c r="F81" s="1316"/>
      <c r="G81" s="1316"/>
      <c r="H81" s="1316"/>
      <c r="I81" s="1316"/>
      <c r="J81" s="1316"/>
      <c r="K81" s="1316"/>
      <c r="L81" s="1324"/>
      <c r="M81" s="1324"/>
      <c r="N81" s="1325"/>
      <c r="O81" s="1344"/>
      <c r="P81" s="1385"/>
      <c r="Q81" s="1382">
        <v>52800</v>
      </c>
      <c r="R81" s="1042">
        <f t="shared" si="2"/>
        <v>4714.285714285715</v>
      </c>
      <c r="S81" s="1382"/>
      <c r="T81" s="1382"/>
      <c r="U81" s="1349">
        <v>0</v>
      </c>
      <c r="V81" s="1349">
        <f>Q81-U81</f>
        <v>52800</v>
      </c>
      <c r="W81" s="1349">
        <f>U81+V81</f>
        <v>52800</v>
      </c>
      <c r="X81" s="1355">
        <v>1.5</v>
      </c>
      <c r="Y81" s="1321"/>
    </row>
    <row r="82" spans="1:25" s="247" customFormat="1" ht="31.5" customHeight="1">
      <c r="A82" s="1000"/>
      <c r="B82" s="1343"/>
      <c r="C82" s="1348"/>
      <c r="D82" s="1346"/>
      <c r="E82" s="1315"/>
      <c r="F82" s="1316"/>
      <c r="G82" s="1316"/>
      <c r="H82" s="1316"/>
      <c r="I82" s="1316"/>
      <c r="J82" s="1316"/>
      <c r="K82" s="1316"/>
      <c r="L82" s="1324"/>
      <c r="M82" s="1324"/>
      <c r="N82" s="1325"/>
      <c r="O82" s="1378"/>
      <c r="P82" s="1386"/>
      <c r="Q82" s="1387"/>
      <c r="R82" s="1043"/>
      <c r="S82" s="1387"/>
      <c r="T82" s="1387"/>
      <c r="U82" s="1352"/>
      <c r="V82" s="1352"/>
      <c r="W82" s="1352"/>
      <c r="X82" s="1356"/>
      <c r="Y82" s="1321"/>
    </row>
    <row r="83" spans="1:25" s="247" customFormat="1" ht="54" customHeight="1">
      <c r="A83" s="997" t="s">
        <v>263</v>
      </c>
      <c r="B83" s="1343" t="s">
        <v>135</v>
      </c>
      <c r="C83" s="1347" t="s">
        <v>501</v>
      </c>
      <c r="D83" s="1346" t="s">
        <v>142</v>
      </c>
      <c r="E83" s="1315"/>
      <c r="F83" s="1316"/>
      <c r="G83" s="1316"/>
      <c r="H83" s="1316"/>
      <c r="I83" s="1316"/>
      <c r="J83" s="1316"/>
      <c r="K83" s="1316"/>
      <c r="L83" s="1324"/>
      <c r="M83" s="1324"/>
      <c r="N83" s="1325"/>
      <c r="O83" s="1344"/>
      <c r="P83" s="1385"/>
      <c r="Q83" s="1382">
        <v>52800</v>
      </c>
      <c r="R83" s="1042">
        <f t="shared" si="2"/>
        <v>4714.285714285715</v>
      </c>
      <c r="S83" s="1382"/>
      <c r="T83" s="1382"/>
      <c r="U83" s="1349">
        <v>0</v>
      </c>
      <c r="V83" s="1349">
        <f>Q83-U83</f>
        <v>52800</v>
      </c>
      <c r="W83" s="1349">
        <f>U83+V83</f>
        <v>52800</v>
      </c>
      <c r="X83" s="1355">
        <v>1.5</v>
      </c>
      <c r="Y83" s="1321"/>
    </row>
    <row r="84" spans="1:25" s="247" customFormat="1" ht="25.5" customHeight="1">
      <c r="A84" s="1000"/>
      <c r="B84" s="1343"/>
      <c r="C84" s="1348"/>
      <c r="D84" s="1346"/>
      <c r="E84" s="1318"/>
      <c r="F84" s="1319"/>
      <c r="G84" s="1319"/>
      <c r="H84" s="1319"/>
      <c r="I84" s="1319"/>
      <c r="J84" s="1319"/>
      <c r="K84" s="1319"/>
      <c r="L84" s="1326"/>
      <c r="M84" s="1326"/>
      <c r="N84" s="1327"/>
      <c r="O84" s="1378"/>
      <c r="P84" s="1386"/>
      <c r="Q84" s="1387"/>
      <c r="R84" s="1043"/>
      <c r="S84" s="1387"/>
      <c r="T84" s="1387"/>
      <c r="U84" s="1352"/>
      <c r="V84" s="1352"/>
      <c r="W84" s="1352"/>
      <c r="X84" s="1356"/>
      <c r="Y84" s="1000"/>
    </row>
    <row r="85" spans="1:25" s="247" customFormat="1" ht="38.25">
      <c r="A85" s="304" t="s">
        <v>143</v>
      </c>
      <c r="B85" s="1328"/>
      <c r="C85" s="1329"/>
      <c r="D85" s="1329"/>
      <c r="E85" s="1329"/>
      <c r="F85" s="1329"/>
      <c r="G85" s="1329"/>
      <c r="H85" s="1329"/>
      <c r="I85" s="1329"/>
      <c r="J85" s="1329"/>
      <c r="K85" s="1329"/>
      <c r="L85" s="1329"/>
      <c r="M85" s="1329"/>
      <c r="N85" s="1329"/>
      <c r="O85" s="1329"/>
      <c r="P85" s="1330"/>
      <c r="Q85" s="305">
        <f aca="true" t="shared" si="3" ref="Q85:W85">SUM(Q47:Q83)</f>
        <v>18732340</v>
      </c>
      <c r="R85" s="306">
        <f t="shared" si="3"/>
        <v>1672530.357142857</v>
      </c>
      <c r="S85" s="305">
        <f t="shared" si="3"/>
        <v>0</v>
      </c>
      <c r="T85" s="305">
        <f t="shared" si="3"/>
        <v>0</v>
      </c>
      <c r="U85" s="305">
        <f t="shared" si="3"/>
        <v>15143946.19478261</v>
      </c>
      <c r="V85" s="305">
        <f t="shared" si="3"/>
        <v>3588393.80521739</v>
      </c>
      <c r="W85" s="305">
        <f t="shared" si="3"/>
        <v>18732340</v>
      </c>
      <c r="X85" s="307"/>
      <c r="Y85" s="308"/>
    </row>
    <row r="86" spans="1:25" s="247" customFormat="1" ht="12.75">
      <c r="A86" s="309"/>
      <c r="B86" s="298"/>
      <c r="C86" s="298"/>
      <c r="D86" s="298"/>
      <c r="E86" s="298"/>
      <c r="F86" s="298"/>
      <c r="G86" s="298"/>
      <c r="H86" s="298"/>
      <c r="I86" s="298"/>
      <c r="J86" s="298"/>
      <c r="K86" s="298"/>
      <c r="L86" s="298"/>
      <c r="M86" s="298"/>
      <c r="N86" s="298"/>
      <c r="O86" s="310"/>
      <c r="P86" s="310"/>
      <c r="Q86" s="296"/>
      <c r="R86" s="297"/>
      <c r="S86" s="311"/>
      <c r="T86" s="311"/>
      <c r="U86" s="296"/>
      <c r="V86" s="296"/>
      <c r="W86" s="296"/>
      <c r="X86" s="307"/>
      <c r="Y86" s="308"/>
    </row>
    <row r="87" spans="1:25" s="247" customFormat="1" ht="21" customHeight="1">
      <c r="A87" s="248" t="s">
        <v>144</v>
      </c>
      <c r="B87" s="312"/>
      <c r="C87" s="312"/>
      <c r="D87" s="312"/>
      <c r="E87" s="312"/>
      <c r="F87" s="312"/>
      <c r="G87" s="312"/>
      <c r="H87" s="312"/>
      <c r="I87" s="312"/>
      <c r="J87" s="312"/>
      <c r="K87" s="312"/>
      <c r="L87" s="312"/>
      <c r="M87" s="312"/>
      <c r="N87" s="312"/>
      <c r="O87" s="312"/>
      <c r="P87" s="312"/>
      <c r="Q87" s="313">
        <f aca="true" t="shared" si="4" ref="Q87:W87">SUM(Q41+Q45+Q85)</f>
        <v>40274313</v>
      </c>
      <c r="R87" s="306">
        <f t="shared" si="4"/>
        <v>3595920.803571428</v>
      </c>
      <c r="S87" s="313">
        <f t="shared" si="4"/>
        <v>0</v>
      </c>
      <c r="T87" s="313">
        <f t="shared" si="4"/>
        <v>0</v>
      </c>
      <c r="U87" s="314">
        <f t="shared" si="4"/>
        <v>33876097.45565217</v>
      </c>
      <c r="V87" s="314">
        <f t="shared" si="4"/>
        <v>6398215.544347824</v>
      </c>
      <c r="W87" s="314">
        <f t="shared" si="4"/>
        <v>40274313</v>
      </c>
      <c r="X87" s="315"/>
      <c r="Y87" s="301"/>
    </row>
    <row r="88" spans="1:24" s="247" customFormat="1" ht="12.75" customHeight="1">
      <c r="A88" s="316"/>
      <c r="B88" s="317"/>
      <c r="C88" s="317"/>
      <c r="D88" s="318"/>
      <c r="E88" s="319"/>
      <c r="F88" s="319"/>
      <c r="G88" s="319"/>
      <c r="H88" s="319"/>
      <c r="I88" s="319"/>
      <c r="J88" s="319"/>
      <c r="K88" s="319"/>
      <c r="L88" s="319"/>
      <c r="M88" s="319"/>
      <c r="N88" s="319"/>
      <c r="O88" s="1304"/>
      <c r="P88" s="1304"/>
      <c r="Q88" s="321"/>
      <c r="R88" s="322"/>
      <c r="S88" s="323"/>
      <c r="T88" s="318"/>
      <c r="U88" s="324"/>
      <c r="V88" s="324"/>
      <c r="W88" s="324"/>
      <c r="X88" s="325"/>
    </row>
    <row r="89" spans="1:24" s="247" customFormat="1" ht="12.75">
      <c r="A89" s="316"/>
      <c r="B89" s="317"/>
      <c r="C89" s="317"/>
      <c r="D89" s="318"/>
      <c r="E89" s="319"/>
      <c r="F89" s="319"/>
      <c r="G89" s="319"/>
      <c r="H89" s="319"/>
      <c r="I89" s="319"/>
      <c r="J89" s="319"/>
      <c r="K89" s="319"/>
      <c r="L89" s="319"/>
      <c r="M89" s="319"/>
      <c r="N89" s="319"/>
      <c r="O89" s="320"/>
      <c r="P89" s="319"/>
      <c r="Q89" s="321"/>
      <c r="R89" s="322"/>
      <c r="S89" s="323"/>
      <c r="T89" s="318"/>
      <c r="U89" s="324"/>
      <c r="V89" s="324"/>
      <c r="W89" s="324"/>
      <c r="X89" s="325"/>
    </row>
    <row r="90" spans="1:24" s="247" customFormat="1" ht="12.75">
      <c r="A90" s="250"/>
      <c r="B90" s="326"/>
      <c r="C90" s="326"/>
      <c r="D90" s="327"/>
      <c r="E90" s="250"/>
      <c r="F90" s="250"/>
      <c r="G90" s="250"/>
      <c r="H90" s="250"/>
      <c r="I90" s="250"/>
      <c r="J90" s="1305"/>
      <c r="K90" s="1305"/>
      <c r="L90" s="1305"/>
      <c r="M90" s="1305"/>
      <c r="N90" s="1305"/>
      <c r="Q90" s="329"/>
      <c r="R90" s="329"/>
      <c r="X90" s="243"/>
    </row>
    <row r="91" spans="1:25" s="247" customFormat="1" ht="23.25" customHeight="1">
      <c r="A91" s="326"/>
      <c r="B91" s="326"/>
      <c r="C91" s="326"/>
      <c r="D91" s="1306" t="s">
        <v>491</v>
      </c>
      <c r="E91" s="1307"/>
      <c r="F91" s="1307"/>
      <c r="G91" s="1307"/>
      <c r="H91" s="1307"/>
      <c r="I91" s="1308"/>
      <c r="J91" s="1309" t="s">
        <v>475</v>
      </c>
      <c r="K91" s="1309"/>
      <c r="L91" s="1310" t="s">
        <v>476</v>
      </c>
      <c r="M91" s="1310"/>
      <c r="N91" s="334" t="s">
        <v>477</v>
      </c>
      <c r="O91" s="335"/>
      <c r="P91" s="1311" t="s">
        <v>146</v>
      </c>
      <c r="Q91" s="1311"/>
      <c r="R91" s="1311"/>
      <c r="S91" s="1311"/>
      <c r="T91" s="1311"/>
      <c r="U91" s="1311"/>
      <c r="V91" s="1311"/>
      <c r="W91" s="1311"/>
      <c r="X91" s="1311"/>
      <c r="Y91" s="1311"/>
    </row>
    <row r="92" spans="2:25" s="247" customFormat="1" ht="30.75" customHeight="1">
      <c r="B92" s="336"/>
      <c r="C92" s="336"/>
      <c r="D92" s="337" t="s">
        <v>478</v>
      </c>
      <c r="E92" s="1301" t="s">
        <v>479</v>
      </c>
      <c r="F92" s="1302"/>
      <c r="G92" s="1302"/>
      <c r="H92" s="1303"/>
      <c r="I92" s="338" t="s">
        <v>472</v>
      </c>
      <c r="J92" s="1299" t="s">
        <v>480</v>
      </c>
      <c r="K92" s="1300"/>
      <c r="L92" s="339" t="s">
        <v>480</v>
      </c>
      <c r="M92" s="340">
        <v>500000</v>
      </c>
      <c r="N92" s="333" t="s">
        <v>481</v>
      </c>
      <c r="O92" s="250"/>
      <c r="P92" s="1311"/>
      <c r="Q92" s="1311"/>
      <c r="R92" s="1311"/>
      <c r="S92" s="1311"/>
      <c r="T92" s="1311"/>
      <c r="U92" s="1311"/>
      <c r="V92" s="1311"/>
      <c r="W92" s="1311"/>
      <c r="X92" s="1311"/>
      <c r="Y92" s="1311"/>
    </row>
    <row r="93" spans="1:24" s="247" customFormat="1" ht="30.75" customHeight="1">
      <c r="A93" s="336"/>
      <c r="B93" s="336"/>
      <c r="C93" s="336"/>
      <c r="D93" s="341" t="s">
        <v>482</v>
      </c>
      <c r="E93" s="1296" t="s">
        <v>483</v>
      </c>
      <c r="F93" s="1297"/>
      <c r="G93" s="1297"/>
      <c r="H93" s="1298"/>
      <c r="I93" s="342" t="s">
        <v>473</v>
      </c>
      <c r="J93" s="1299" t="s">
        <v>484</v>
      </c>
      <c r="K93" s="1300"/>
      <c r="L93" s="343" t="s">
        <v>480</v>
      </c>
      <c r="M93" s="340">
        <v>100000</v>
      </c>
      <c r="N93" s="344" t="s">
        <v>481</v>
      </c>
      <c r="O93" s="250"/>
      <c r="P93" s="250"/>
      <c r="Q93" s="345"/>
      <c r="R93" s="329"/>
      <c r="U93" s="346"/>
      <c r="X93" s="243"/>
    </row>
    <row r="94" spans="1:24" s="247" customFormat="1" ht="30.75" customHeight="1">
      <c r="A94" s="336"/>
      <c r="B94" s="336"/>
      <c r="C94" s="336"/>
      <c r="D94" s="341" t="s">
        <v>493</v>
      </c>
      <c r="E94" s="1301" t="s">
        <v>494</v>
      </c>
      <c r="F94" s="1302"/>
      <c r="G94" s="1302"/>
      <c r="H94" s="1303"/>
      <c r="I94" s="341" t="s">
        <v>493</v>
      </c>
      <c r="J94" s="1299" t="s">
        <v>495</v>
      </c>
      <c r="K94" s="1300"/>
      <c r="L94" s="339" t="s">
        <v>495</v>
      </c>
      <c r="M94" s="340">
        <v>500001</v>
      </c>
      <c r="N94" s="333" t="s">
        <v>481</v>
      </c>
      <c r="O94" s="250"/>
      <c r="P94" s="250"/>
      <c r="Q94" s="347"/>
      <c r="R94" s="329"/>
      <c r="U94" s="346"/>
      <c r="X94" s="243"/>
    </row>
    <row r="95" spans="1:24" s="247" customFormat="1" ht="12.75">
      <c r="A95" s="336"/>
      <c r="B95" s="336"/>
      <c r="C95" s="336"/>
      <c r="D95" s="348"/>
      <c r="E95" s="349"/>
      <c r="F95" s="349"/>
      <c r="G95" s="349"/>
      <c r="H95" s="349"/>
      <c r="I95" s="348"/>
      <c r="J95" s="316"/>
      <c r="K95" s="250"/>
      <c r="L95" s="316"/>
      <c r="M95" s="350"/>
      <c r="N95" s="319"/>
      <c r="O95" s="250"/>
      <c r="P95" s="250"/>
      <c r="Q95" s="345"/>
      <c r="R95" s="329"/>
      <c r="X95" s="243"/>
    </row>
    <row r="96" spans="4:24" s="247" customFormat="1" ht="12.75">
      <c r="D96" s="351"/>
      <c r="O96" s="250"/>
      <c r="P96" s="250"/>
      <c r="Q96" s="345"/>
      <c r="R96" s="329"/>
      <c r="X96" s="243"/>
    </row>
    <row r="97" spans="1:24" s="247" customFormat="1" ht="33" customHeight="1">
      <c r="A97" s="1287" t="s">
        <v>79</v>
      </c>
      <c r="B97" s="1288"/>
      <c r="C97" s="1288"/>
      <c r="D97" s="1288"/>
      <c r="E97" s="1288"/>
      <c r="F97" s="1289"/>
      <c r="N97" s="250"/>
      <c r="O97" s="1290"/>
      <c r="P97" s="1291"/>
      <c r="Q97" s="352"/>
      <c r="R97" s="329"/>
      <c r="X97" s="243"/>
    </row>
    <row r="98" spans="1:24" s="247" customFormat="1" ht="12.75">
      <c r="A98" s="353"/>
      <c r="B98" s="354"/>
      <c r="C98" s="354"/>
      <c r="D98" s="354"/>
      <c r="E98" s="250"/>
      <c r="F98" s="287"/>
      <c r="Q98" s="329"/>
      <c r="R98" s="329"/>
      <c r="X98" s="243"/>
    </row>
    <row r="99" spans="1:24" s="247" customFormat="1" ht="12.75">
      <c r="A99" s="353"/>
      <c r="B99" s="354"/>
      <c r="C99" s="354"/>
      <c r="D99" s="354"/>
      <c r="E99" s="250"/>
      <c r="F99" s="287"/>
      <c r="Q99" s="329"/>
      <c r="R99" s="329"/>
      <c r="X99" s="243"/>
    </row>
    <row r="100" spans="1:24" s="247" customFormat="1" ht="12.75">
      <c r="A100" s="353"/>
      <c r="B100" s="354"/>
      <c r="C100" s="354"/>
      <c r="D100" s="354"/>
      <c r="E100" s="250"/>
      <c r="F100" s="287"/>
      <c r="Q100" s="329"/>
      <c r="R100" s="329"/>
      <c r="X100" s="243"/>
    </row>
    <row r="101" spans="1:24" s="247" customFormat="1" ht="12.75">
      <c r="A101" s="355"/>
      <c r="B101" s="250"/>
      <c r="C101" s="250"/>
      <c r="D101" s="250"/>
      <c r="E101" s="250"/>
      <c r="F101" s="287"/>
      <c r="Q101" s="329"/>
      <c r="R101" s="329"/>
      <c r="X101" s="243"/>
    </row>
    <row r="102" spans="1:24" s="247" customFormat="1" ht="12.75">
      <c r="A102" s="355"/>
      <c r="B102" s="250"/>
      <c r="C102" s="250"/>
      <c r="D102" s="250"/>
      <c r="E102" s="250"/>
      <c r="F102" s="287"/>
      <c r="Q102" s="329"/>
      <c r="R102" s="329"/>
      <c r="X102" s="243"/>
    </row>
    <row r="103" spans="1:24" s="247" customFormat="1" ht="12.75">
      <c r="A103" s="1292" t="s">
        <v>147</v>
      </c>
      <c r="B103" s="1293"/>
      <c r="C103" s="1293"/>
      <c r="D103" s="1293"/>
      <c r="E103" s="1293"/>
      <c r="F103" s="1294"/>
      <c r="Q103" s="329"/>
      <c r="R103" s="329"/>
      <c r="X103" s="243"/>
    </row>
    <row r="104" spans="17:24" s="247" customFormat="1" ht="12.75">
      <c r="Q104" s="356"/>
      <c r="R104" s="356"/>
      <c r="X104" s="243"/>
    </row>
    <row r="105" spans="17:24" s="247" customFormat="1" ht="12.75">
      <c r="Q105" s="356"/>
      <c r="R105" s="356"/>
      <c r="X105" s="243"/>
    </row>
    <row r="106" spans="1:24" s="247" customFormat="1" ht="12.75">
      <c r="A106" s="1295"/>
      <c r="B106" s="1295"/>
      <c r="C106" s="1295"/>
      <c r="D106" s="1295"/>
      <c r="E106" s="1295"/>
      <c r="F106" s="1295"/>
      <c r="G106" s="1295"/>
      <c r="H106" s="250"/>
      <c r="I106" s="250"/>
      <c r="J106" s="250"/>
      <c r="K106" s="250"/>
      <c r="L106" s="250"/>
      <c r="M106" s="250"/>
      <c r="N106" s="250"/>
      <c r="Q106" s="329"/>
      <c r="R106" s="329"/>
      <c r="X106" s="243"/>
    </row>
    <row r="107" spans="1:24" s="247" customFormat="1" ht="12.75">
      <c r="A107" s="1295"/>
      <c r="B107" s="1295"/>
      <c r="C107" s="1295"/>
      <c r="D107" s="1295"/>
      <c r="E107" s="1295"/>
      <c r="F107" s="1295"/>
      <c r="G107" s="1295"/>
      <c r="H107" s="250"/>
      <c r="I107" s="250"/>
      <c r="J107" s="250"/>
      <c r="K107" s="250"/>
      <c r="L107" s="250"/>
      <c r="M107" s="250"/>
      <c r="N107" s="250"/>
      <c r="Q107" s="329"/>
      <c r="R107" s="329"/>
      <c r="X107" s="243"/>
    </row>
    <row r="108" spans="1:24" s="247" customFormat="1" ht="12.75">
      <c r="A108" s="351"/>
      <c r="B108" s="351"/>
      <c r="C108" s="351"/>
      <c r="D108" s="351"/>
      <c r="Q108" s="329"/>
      <c r="R108" s="329"/>
      <c r="X108" s="243"/>
    </row>
    <row r="109" spans="1:24" s="247" customFormat="1" ht="12.75">
      <c r="A109" s="250"/>
      <c r="B109" s="358"/>
      <c r="C109" s="358"/>
      <c r="D109" s="250"/>
      <c r="E109" s="358"/>
      <c r="F109" s="358"/>
      <c r="Q109" s="329"/>
      <c r="R109" s="329"/>
      <c r="X109" s="243"/>
    </row>
    <row r="110" spans="1:24" s="247" customFormat="1" ht="12.75">
      <c r="A110" s="250"/>
      <c r="B110" s="358"/>
      <c r="C110" s="358"/>
      <c r="D110" s="250"/>
      <c r="E110" s="358"/>
      <c r="F110" s="358"/>
      <c r="Q110" s="329"/>
      <c r="R110" s="329"/>
      <c r="X110" s="243"/>
    </row>
    <row r="111" spans="17:24" s="247" customFormat="1" ht="12.75">
      <c r="Q111" s="329"/>
      <c r="R111" s="329"/>
      <c r="X111" s="243"/>
    </row>
    <row r="112" spans="17:24" s="247" customFormat="1" ht="12.75">
      <c r="Q112" s="329"/>
      <c r="R112" s="329"/>
      <c r="X112" s="243"/>
    </row>
    <row r="113" spans="17:24" s="247" customFormat="1" ht="12.75">
      <c r="Q113" s="329"/>
      <c r="R113" s="329"/>
      <c r="X113" s="243"/>
    </row>
    <row r="114" spans="17:24" s="247" customFormat="1" ht="12.75">
      <c r="Q114" s="329"/>
      <c r="R114" s="329"/>
      <c r="X114" s="243"/>
    </row>
    <row r="115" spans="17:24" s="247" customFormat="1" ht="12.75">
      <c r="Q115" s="329"/>
      <c r="R115" s="329"/>
      <c r="X115" s="243"/>
    </row>
    <row r="116" spans="17:24" s="247" customFormat="1" ht="12.75">
      <c r="Q116" s="329"/>
      <c r="R116" s="329"/>
      <c r="X116" s="243"/>
    </row>
    <row r="117" spans="1:4" ht="12.75">
      <c r="A117" s="44"/>
      <c r="B117" s="44"/>
      <c r="C117" s="44"/>
      <c r="D117" s="44"/>
    </row>
    <row r="118" spans="1:4" ht="12.75">
      <c r="A118" s="44"/>
      <c r="B118" s="44"/>
      <c r="C118" s="44"/>
      <c r="D118" s="44"/>
    </row>
    <row r="119" spans="1:4" ht="12.75">
      <c r="A119" s="44"/>
      <c r="B119" s="44"/>
      <c r="C119" s="44"/>
      <c r="D119" s="44"/>
    </row>
    <row r="120" spans="1:4" ht="12.75">
      <c r="A120" s="44"/>
      <c r="B120" s="44"/>
      <c r="C120" s="44"/>
      <c r="D120" s="44"/>
    </row>
    <row r="121" spans="1:4" ht="12.75">
      <c r="A121" s="44"/>
      <c r="B121" s="44"/>
      <c r="C121" s="44"/>
      <c r="D121" s="44"/>
    </row>
    <row r="122" spans="1:4" ht="12.75">
      <c r="A122" s="44"/>
      <c r="B122" s="44"/>
      <c r="C122" s="44"/>
      <c r="D122" s="44"/>
    </row>
    <row r="123" spans="1:4" ht="12.75">
      <c r="A123" s="44"/>
      <c r="B123" s="44"/>
      <c r="C123" s="44"/>
      <c r="D123" s="44"/>
    </row>
    <row r="124" spans="1:4" ht="12.75">
      <c r="A124" s="44"/>
      <c r="B124" s="44"/>
      <c r="C124" s="44"/>
      <c r="D124" s="44"/>
    </row>
    <row r="125" spans="1:4" ht="12.75">
      <c r="A125" s="44"/>
      <c r="B125" s="44"/>
      <c r="C125" s="44"/>
      <c r="D125" s="44"/>
    </row>
    <row r="126" spans="1:4" ht="12.75">
      <c r="A126" s="44"/>
      <c r="B126" s="44"/>
      <c r="C126" s="44"/>
      <c r="D126" s="44"/>
    </row>
    <row r="127" spans="1:4" ht="12.75">
      <c r="A127" s="44"/>
      <c r="B127" s="44"/>
      <c r="C127" s="44"/>
      <c r="D127" s="44"/>
    </row>
    <row r="128" spans="1:4" ht="12.75">
      <c r="A128" s="44"/>
      <c r="B128" s="44"/>
      <c r="C128" s="44"/>
      <c r="D128" s="44"/>
    </row>
    <row r="129" spans="1:4" ht="12.75">
      <c r="A129" s="44"/>
      <c r="B129" s="44"/>
      <c r="C129" s="44"/>
      <c r="D129" s="44"/>
    </row>
    <row r="130" spans="1:4" ht="12.75">
      <c r="A130" s="44"/>
      <c r="B130" s="44"/>
      <c r="C130" s="44"/>
      <c r="D130" s="44"/>
    </row>
    <row r="131" spans="1:4" ht="12.75">
      <c r="A131" s="44"/>
      <c r="B131" s="44"/>
      <c r="C131" s="44"/>
      <c r="D131" s="44"/>
    </row>
    <row r="132" spans="1:4" ht="12.75">
      <c r="A132" s="44"/>
      <c r="B132" s="44"/>
      <c r="C132" s="44"/>
      <c r="D132" s="44"/>
    </row>
    <row r="133" spans="1:3" ht="12.75">
      <c r="A133" s="44"/>
      <c r="B133" s="44"/>
      <c r="C133" s="44"/>
    </row>
    <row r="134" spans="1:3" ht="12.75">
      <c r="A134" s="44"/>
      <c r="B134" s="44"/>
      <c r="C134" s="44"/>
    </row>
    <row r="135" ht="12.75">
      <c r="A135" s="44"/>
    </row>
  </sheetData>
  <mergeCells count="527">
    <mergeCell ref="W83:W84"/>
    <mergeCell ref="X83:X84"/>
    <mergeCell ref="A107:G107"/>
    <mergeCell ref="Q83:Q84"/>
    <mergeCell ref="R83:R84"/>
    <mergeCell ref="S83:S84"/>
    <mergeCell ref="T83:T84"/>
    <mergeCell ref="U83:U84"/>
    <mergeCell ref="V83:V84"/>
    <mergeCell ref="A83:A84"/>
    <mergeCell ref="B83:B84"/>
    <mergeCell ref="C83:C84"/>
    <mergeCell ref="D83:D84"/>
    <mergeCell ref="O83:O84"/>
    <mergeCell ref="P83:P84"/>
    <mergeCell ref="S81:S82"/>
    <mergeCell ref="T81:T82"/>
    <mergeCell ref="U81:U82"/>
    <mergeCell ref="V81:V82"/>
    <mergeCell ref="W81:W82"/>
    <mergeCell ref="X81:X82"/>
    <mergeCell ref="W79:W80"/>
    <mergeCell ref="X79:X80"/>
    <mergeCell ref="A81:A82"/>
    <mergeCell ref="B81:B82"/>
    <mergeCell ref="C81:C82"/>
    <mergeCell ref="D81:D82"/>
    <mergeCell ref="O81:O82"/>
    <mergeCell ref="P81:P82"/>
    <mergeCell ref="Q81:Q82"/>
    <mergeCell ref="R81:R82"/>
    <mergeCell ref="Q79:Q80"/>
    <mergeCell ref="R79:R80"/>
    <mergeCell ref="S79:S80"/>
    <mergeCell ref="T79:T80"/>
    <mergeCell ref="U79:U80"/>
    <mergeCell ref="V79:V80"/>
    <mergeCell ref="A79:A80"/>
    <mergeCell ref="B79:B80"/>
    <mergeCell ref="C79:C80"/>
    <mergeCell ref="D79:D80"/>
    <mergeCell ref="O79:O80"/>
    <mergeCell ref="P79:P80"/>
    <mergeCell ref="S77:S78"/>
    <mergeCell ref="T77:T78"/>
    <mergeCell ref="U77:U78"/>
    <mergeCell ref="V77:V78"/>
    <mergeCell ref="W77:W78"/>
    <mergeCell ref="X77:X78"/>
    <mergeCell ref="W75:W76"/>
    <mergeCell ref="X75:X76"/>
    <mergeCell ref="A77:A78"/>
    <mergeCell ref="B77:B78"/>
    <mergeCell ref="C77:C78"/>
    <mergeCell ref="D77:D78"/>
    <mergeCell ref="O77:O78"/>
    <mergeCell ref="P77:P78"/>
    <mergeCell ref="Q77:Q78"/>
    <mergeCell ref="R77:R78"/>
    <mergeCell ref="Q75:Q76"/>
    <mergeCell ref="R75:R76"/>
    <mergeCell ref="S75:S76"/>
    <mergeCell ref="T75:T76"/>
    <mergeCell ref="U75:U76"/>
    <mergeCell ref="V75:V76"/>
    <mergeCell ref="A75:A76"/>
    <mergeCell ref="B75:B76"/>
    <mergeCell ref="C75:C76"/>
    <mergeCell ref="D75:D76"/>
    <mergeCell ref="O75:O76"/>
    <mergeCell ref="P75:P76"/>
    <mergeCell ref="S73:S74"/>
    <mergeCell ref="T73:T74"/>
    <mergeCell ref="U73:U74"/>
    <mergeCell ref="V73:V74"/>
    <mergeCell ref="W73:W74"/>
    <mergeCell ref="X73:X74"/>
    <mergeCell ref="W71:W72"/>
    <mergeCell ref="X71:X72"/>
    <mergeCell ref="A73:A74"/>
    <mergeCell ref="B73:B74"/>
    <mergeCell ref="C73:C74"/>
    <mergeCell ref="D73:D74"/>
    <mergeCell ref="O73:O74"/>
    <mergeCell ref="P73:P74"/>
    <mergeCell ref="Q73:Q74"/>
    <mergeCell ref="R73:R74"/>
    <mergeCell ref="Q71:Q72"/>
    <mergeCell ref="R71:R72"/>
    <mergeCell ref="S71:S72"/>
    <mergeCell ref="T71:T72"/>
    <mergeCell ref="U71:U72"/>
    <mergeCell ref="V71:V72"/>
    <mergeCell ref="A71:A72"/>
    <mergeCell ref="B71:B72"/>
    <mergeCell ref="C71:C72"/>
    <mergeCell ref="D71:D72"/>
    <mergeCell ref="O71:O72"/>
    <mergeCell ref="P71:P72"/>
    <mergeCell ref="S69:S70"/>
    <mergeCell ref="T69:T70"/>
    <mergeCell ref="U69:U70"/>
    <mergeCell ref="V69:V70"/>
    <mergeCell ref="W69:W70"/>
    <mergeCell ref="X69:X70"/>
    <mergeCell ref="W67:W68"/>
    <mergeCell ref="X67:X68"/>
    <mergeCell ref="A69:A70"/>
    <mergeCell ref="B69:B70"/>
    <mergeCell ref="C69:C70"/>
    <mergeCell ref="D69:D70"/>
    <mergeCell ref="O69:O70"/>
    <mergeCell ref="P69:P70"/>
    <mergeCell ref="Q69:Q70"/>
    <mergeCell ref="R69:R70"/>
    <mergeCell ref="Q67:Q68"/>
    <mergeCell ref="R67:R68"/>
    <mergeCell ref="S67:S68"/>
    <mergeCell ref="T67:T68"/>
    <mergeCell ref="U67:U68"/>
    <mergeCell ref="V67:V68"/>
    <mergeCell ref="A67:A68"/>
    <mergeCell ref="B67:B68"/>
    <mergeCell ref="C67:C68"/>
    <mergeCell ref="D67:D68"/>
    <mergeCell ref="O67:O68"/>
    <mergeCell ref="P67:P68"/>
    <mergeCell ref="S65:S66"/>
    <mergeCell ref="T65:T66"/>
    <mergeCell ref="U65:U66"/>
    <mergeCell ref="V65:V66"/>
    <mergeCell ref="W65:W66"/>
    <mergeCell ref="X65:X66"/>
    <mergeCell ref="W63:W64"/>
    <mergeCell ref="X63:X64"/>
    <mergeCell ref="A65:A66"/>
    <mergeCell ref="B65:B66"/>
    <mergeCell ref="C65:C66"/>
    <mergeCell ref="D65:D66"/>
    <mergeCell ref="O65:O66"/>
    <mergeCell ref="P65:P66"/>
    <mergeCell ref="Q65:Q66"/>
    <mergeCell ref="R65:R66"/>
    <mergeCell ref="Q63:Q64"/>
    <mergeCell ref="R63:R64"/>
    <mergeCell ref="S63:S64"/>
    <mergeCell ref="T63:T64"/>
    <mergeCell ref="U63:U64"/>
    <mergeCell ref="V63:V64"/>
    <mergeCell ref="A63:A64"/>
    <mergeCell ref="B63:B64"/>
    <mergeCell ref="C63:C64"/>
    <mergeCell ref="D63:D64"/>
    <mergeCell ref="O63:O64"/>
    <mergeCell ref="P63:P64"/>
    <mergeCell ref="S61:S62"/>
    <mergeCell ref="T61:T62"/>
    <mergeCell ref="U61:U62"/>
    <mergeCell ref="V61:V62"/>
    <mergeCell ref="W61:W62"/>
    <mergeCell ref="X61:X62"/>
    <mergeCell ref="W59:W60"/>
    <mergeCell ref="X59:X60"/>
    <mergeCell ref="A61:A62"/>
    <mergeCell ref="B61:B62"/>
    <mergeCell ref="C61:C62"/>
    <mergeCell ref="D61:D62"/>
    <mergeCell ref="O61:O62"/>
    <mergeCell ref="P61:P62"/>
    <mergeCell ref="Q61:Q62"/>
    <mergeCell ref="R61:R62"/>
    <mergeCell ref="Q59:Q60"/>
    <mergeCell ref="R59:R60"/>
    <mergeCell ref="S59:S60"/>
    <mergeCell ref="T59:T60"/>
    <mergeCell ref="U59:U60"/>
    <mergeCell ref="V59:V60"/>
    <mergeCell ref="A59:A60"/>
    <mergeCell ref="B59:B60"/>
    <mergeCell ref="C59:C60"/>
    <mergeCell ref="D59:D60"/>
    <mergeCell ref="O59:O60"/>
    <mergeCell ref="P59:P60"/>
    <mergeCell ref="S57:S58"/>
    <mergeCell ref="T57:T58"/>
    <mergeCell ref="U57:U58"/>
    <mergeCell ref="V57:V58"/>
    <mergeCell ref="W57:W58"/>
    <mergeCell ref="X57:X58"/>
    <mergeCell ref="W55:W56"/>
    <mergeCell ref="X55:X56"/>
    <mergeCell ref="A57:A58"/>
    <mergeCell ref="B57:B58"/>
    <mergeCell ref="C57:C58"/>
    <mergeCell ref="D57:D58"/>
    <mergeCell ref="O57:O58"/>
    <mergeCell ref="P57:P58"/>
    <mergeCell ref="Q57:Q58"/>
    <mergeCell ref="R57:R58"/>
    <mergeCell ref="Q55:Q56"/>
    <mergeCell ref="R55:R56"/>
    <mergeCell ref="S55:S56"/>
    <mergeCell ref="T55:T56"/>
    <mergeCell ref="U55:U56"/>
    <mergeCell ref="V55:V56"/>
    <mergeCell ref="A55:A56"/>
    <mergeCell ref="B55:B56"/>
    <mergeCell ref="C55:C56"/>
    <mergeCell ref="D55:D56"/>
    <mergeCell ref="O55:O56"/>
    <mergeCell ref="P55:P56"/>
    <mergeCell ref="Q53:Q54"/>
    <mergeCell ref="R53:R54"/>
    <mergeCell ref="S53:S54"/>
    <mergeCell ref="T53:T54"/>
    <mergeCell ref="U53:U54"/>
    <mergeCell ref="V53:V54"/>
    <mergeCell ref="A53:A54"/>
    <mergeCell ref="B53:B54"/>
    <mergeCell ref="C53:C54"/>
    <mergeCell ref="D53:D54"/>
    <mergeCell ref="O53:O54"/>
    <mergeCell ref="P53:P54"/>
    <mergeCell ref="Q51:Q52"/>
    <mergeCell ref="R51:R52"/>
    <mergeCell ref="S51:S52"/>
    <mergeCell ref="T51:T52"/>
    <mergeCell ref="U51:U52"/>
    <mergeCell ref="V51:V52"/>
    <mergeCell ref="S49:S50"/>
    <mergeCell ref="T49:T50"/>
    <mergeCell ref="U49:U50"/>
    <mergeCell ref="V49:V50"/>
    <mergeCell ref="A51:A52"/>
    <mergeCell ref="B51:B52"/>
    <mergeCell ref="C51:C52"/>
    <mergeCell ref="D51:D52"/>
    <mergeCell ref="O51:O52"/>
    <mergeCell ref="P51:P52"/>
    <mergeCell ref="W53:W54"/>
    <mergeCell ref="X53:X54"/>
    <mergeCell ref="A49:A50"/>
    <mergeCell ref="B49:B50"/>
    <mergeCell ref="C49:C50"/>
    <mergeCell ref="D49:D50"/>
    <mergeCell ref="O49:O50"/>
    <mergeCell ref="P49:P50"/>
    <mergeCell ref="Q49:Q50"/>
    <mergeCell ref="R49:R50"/>
    <mergeCell ref="W47:W48"/>
    <mergeCell ref="X47:X48"/>
    <mergeCell ref="W49:W50"/>
    <mergeCell ref="X49:X50"/>
    <mergeCell ref="W51:W52"/>
    <mergeCell ref="X51:X52"/>
    <mergeCell ref="Q47:Q48"/>
    <mergeCell ref="R47:R48"/>
    <mergeCell ref="S47:S48"/>
    <mergeCell ref="T47:T48"/>
    <mergeCell ref="U47:U48"/>
    <mergeCell ref="V47:V48"/>
    <mergeCell ref="A47:A48"/>
    <mergeCell ref="B47:B48"/>
    <mergeCell ref="C47:C48"/>
    <mergeCell ref="D47:D48"/>
    <mergeCell ref="O47:O48"/>
    <mergeCell ref="P47:P48"/>
    <mergeCell ref="T43:T44"/>
    <mergeCell ref="U43:U44"/>
    <mergeCell ref="V43:V44"/>
    <mergeCell ref="W43:W44"/>
    <mergeCell ref="X43:X44"/>
    <mergeCell ref="Y43:Y44"/>
    <mergeCell ref="W39:W40"/>
    <mergeCell ref="X39:X40"/>
    <mergeCell ref="Y39:Y40"/>
    <mergeCell ref="A43:A44"/>
    <mergeCell ref="B43:B44"/>
    <mergeCell ref="C43:C44"/>
    <mergeCell ref="D43:D44"/>
    <mergeCell ref="Q43:Q44"/>
    <mergeCell ref="R43:R44"/>
    <mergeCell ref="S43:S44"/>
    <mergeCell ref="Q39:Q40"/>
    <mergeCell ref="R39:R40"/>
    <mergeCell ref="S39:S40"/>
    <mergeCell ref="T39:T40"/>
    <mergeCell ref="U39:U40"/>
    <mergeCell ref="V39:V40"/>
    <mergeCell ref="A39:A40"/>
    <mergeCell ref="B39:B40"/>
    <mergeCell ref="C39:C40"/>
    <mergeCell ref="D39:D40"/>
    <mergeCell ref="O39:O40"/>
    <mergeCell ref="P39:P40"/>
    <mergeCell ref="T37:T38"/>
    <mergeCell ref="U37:U38"/>
    <mergeCell ref="V37:V38"/>
    <mergeCell ref="W37:W38"/>
    <mergeCell ref="X37:X38"/>
    <mergeCell ref="Y37:Y38"/>
    <mergeCell ref="Y35:Y36"/>
    <mergeCell ref="A37:A38"/>
    <mergeCell ref="B37:B38"/>
    <mergeCell ref="C37:C38"/>
    <mergeCell ref="D37:D38"/>
    <mergeCell ref="O37:O38"/>
    <mergeCell ref="P37:P38"/>
    <mergeCell ref="Q37:Q38"/>
    <mergeCell ref="R37:R38"/>
    <mergeCell ref="S37:S38"/>
    <mergeCell ref="S35:S36"/>
    <mergeCell ref="T35:T36"/>
    <mergeCell ref="U35:U36"/>
    <mergeCell ref="V35:V36"/>
    <mergeCell ref="W35:W36"/>
    <mergeCell ref="X35:X36"/>
    <mergeCell ref="X32:X34"/>
    <mergeCell ref="Y32:Y34"/>
    <mergeCell ref="A35:A36"/>
    <mergeCell ref="B35:B36"/>
    <mergeCell ref="C35:C36"/>
    <mergeCell ref="D35:D36"/>
    <mergeCell ref="O35:O36"/>
    <mergeCell ref="P35:P36"/>
    <mergeCell ref="Q35:Q36"/>
    <mergeCell ref="R35:R36"/>
    <mergeCell ref="R32:R34"/>
    <mergeCell ref="S32:S34"/>
    <mergeCell ref="T32:T34"/>
    <mergeCell ref="U32:U34"/>
    <mergeCell ref="V32:V34"/>
    <mergeCell ref="W32:W34"/>
    <mergeCell ref="W29:W31"/>
    <mergeCell ref="X29:X31"/>
    <mergeCell ref="Y29:Y31"/>
    <mergeCell ref="A32:A34"/>
    <mergeCell ref="B32:B34"/>
    <mergeCell ref="C32:C33"/>
    <mergeCell ref="D32:D34"/>
    <mergeCell ref="O32:O34"/>
    <mergeCell ref="P32:P34"/>
    <mergeCell ref="Q32:Q34"/>
    <mergeCell ref="Q29:Q31"/>
    <mergeCell ref="R29:R31"/>
    <mergeCell ref="S29:S31"/>
    <mergeCell ref="T29:T31"/>
    <mergeCell ref="U29:U31"/>
    <mergeCell ref="V29:V31"/>
    <mergeCell ref="A29:A31"/>
    <mergeCell ref="B29:B31"/>
    <mergeCell ref="C29:C30"/>
    <mergeCell ref="D29:D31"/>
    <mergeCell ref="O29:O31"/>
    <mergeCell ref="P29:P31"/>
    <mergeCell ref="T27:T28"/>
    <mergeCell ref="U27:U28"/>
    <mergeCell ref="V27:V28"/>
    <mergeCell ref="W27:W28"/>
    <mergeCell ref="X27:X28"/>
    <mergeCell ref="Y27:Y28"/>
    <mergeCell ref="Y25:Y26"/>
    <mergeCell ref="A27:A28"/>
    <mergeCell ref="B27:B28"/>
    <mergeCell ref="C27:C28"/>
    <mergeCell ref="D27:D28"/>
    <mergeCell ref="O27:O28"/>
    <mergeCell ref="P27:P28"/>
    <mergeCell ref="Q27:Q28"/>
    <mergeCell ref="R27:R28"/>
    <mergeCell ref="S27:S28"/>
    <mergeCell ref="S25:S26"/>
    <mergeCell ref="T25:T26"/>
    <mergeCell ref="U25:U26"/>
    <mergeCell ref="V25:V26"/>
    <mergeCell ref="W25:W26"/>
    <mergeCell ref="X25:X26"/>
    <mergeCell ref="X23:X24"/>
    <mergeCell ref="Y23:Y24"/>
    <mergeCell ref="A25:A26"/>
    <mergeCell ref="B25:B26"/>
    <mergeCell ref="C25:C26"/>
    <mergeCell ref="D25:D26"/>
    <mergeCell ref="O25:O26"/>
    <mergeCell ref="P25:P26"/>
    <mergeCell ref="Q25:Q26"/>
    <mergeCell ref="R25:R26"/>
    <mergeCell ref="R23:R24"/>
    <mergeCell ref="S23:S24"/>
    <mergeCell ref="T23:T24"/>
    <mergeCell ref="U23:U24"/>
    <mergeCell ref="V23:V24"/>
    <mergeCell ref="W23:W24"/>
    <mergeCell ref="W21:W22"/>
    <mergeCell ref="X21:X22"/>
    <mergeCell ref="Y21:Y22"/>
    <mergeCell ref="A23:A24"/>
    <mergeCell ref="B23:B24"/>
    <mergeCell ref="C23:C24"/>
    <mergeCell ref="D23:D24"/>
    <mergeCell ref="O23:O24"/>
    <mergeCell ref="P23:P24"/>
    <mergeCell ref="Q23:Q24"/>
    <mergeCell ref="Q21:Q22"/>
    <mergeCell ref="R21:R22"/>
    <mergeCell ref="S21:S22"/>
    <mergeCell ref="T21:T22"/>
    <mergeCell ref="U21:U22"/>
    <mergeCell ref="V21:V22"/>
    <mergeCell ref="A21:A22"/>
    <mergeCell ref="B21:B22"/>
    <mergeCell ref="C21:C22"/>
    <mergeCell ref="D21:D22"/>
    <mergeCell ref="O21:O22"/>
    <mergeCell ref="P21:P22"/>
    <mergeCell ref="T19:T20"/>
    <mergeCell ref="U19:U20"/>
    <mergeCell ref="V19:V20"/>
    <mergeCell ref="W19:W20"/>
    <mergeCell ref="X19:X20"/>
    <mergeCell ref="Y19:Y20"/>
    <mergeCell ref="Y16:Y18"/>
    <mergeCell ref="A19:A20"/>
    <mergeCell ref="B19:B20"/>
    <mergeCell ref="C19:C20"/>
    <mergeCell ref="D19:D20"/>
    <mergeCell ref="O19:O20"/>
    <mergeCell ref="P19:P20"/>
    <mergeCell ref="Q19:Q20"/>
    <mergeCell ref="R19:R20"/>
    <mergeCell ref="S19:S20"/>
    <mergeCell ref="S16:S18"/>
    <mergeCell ref="T16:T18"/>
    <mergeCell ref="U16:U18"/>
    <mergeCell ref="V16:V18"/>
    <mergeCell ref="W16:W18"/>
    <mergeCell ref="X16:X18"/>
    <mergeCell ref="X14:X15"/>
    <mergeCell ref="Y14:Y15"/>
    <mergeCell ref="A16:A18"/>
    <mergeCell ref="B16:B18"/>
    <mergeCell ref="C16:C17"/>
    <mergeCell ref="D16:D18"/>
    <mergeCell ref="O16:O18"/>
    <mergeCell ref="P16:P18"/>
    <mergeCell ref="Q16:Q18"/>
    <mergeCell ref="R16:R18"/>
    <mergeCell ref="R14:R15"/>
    <mergeCell ref="S14:S15"/>
    <mergeCell ref="T14:T15"/>
    <mergeCell ref="U14:U15"/>
    <mergeCell ref="V14:V15"/>
    <mergeCell ref="W14:W15"/>
    <mergeCell ref="W12:W13"/>
    <mergeCell ref="X12:X13"/>
    <mergeCell ref="Y12:Y13"/>
    <mergeCell ref="A14:A15"/>
    <mergeCell ref="B14:B15"/>
    <mergeCell ref="C14:C15"/>
    <mergeCell ref="D14:D15"/>
    <mergeCell ref="O14:O15"/>
    <mergeCell ref="P14:P15"/>
    <mergeCell ref="Q14:Q15"/>
    <mergeCell ref="Q12:Q13"/>
    <mergeCell ref="R12:R13"/>
    <mergeCell ref="S12:S13"/>
    <mergeCell ref="T12:T13"/>
    <mergeCell ref="U12:U13"/>
    <mergeCell ref="V12:V13"/>
    <mergeCell ref="A12:A13"/>
    <mergeCell ref="B12:B13"/>
    <mergeCell ref="C12:C13"/>
    <mergeCell ref="D12:D13"/>
    <mergeCell ref="O12:O13"/>
    <mergeCell ref="P12:P13"/>
    <mergeCell ref="M8:M9"/>
    <mergeCell ref="N8:N9"/>
    <mergeCell ref="O8:O9"/>
    <mergeCell ref="P8:P9"/>
    <mergeCell ref="Q8:R8"/>
    <mergeCell ref="S8:T8"/>
    <mergeCell ref="X7:X9"/>
    <mergeCell ref="Y7:Y9"/>
    <mergeCell ref="A8:A9"/>
    <mergeCell ref="B8:B9"/>
    <mergeCell ref="C8:C9"/>
    <mergeCell ref="D8:D9"/>
    <mergeCell ref="E8:E9"/>
    <mergeCell ref="F8:F9"/>
    <mergeCell ref="G8:G9"/>
    <mergeCell ref="H8:H9"/>
    <mergeCell ref="Q6:W6"/>
    <mergeCell ref="E7:H7"/>
    <mergeCell ref="J7:L7"/>
    <mergeCell ref="M7:P7"/>
    <mergeCell ref="Q7:T7"/>
    <mergeCell ref="U7:W8"/>
    <mergeCell ref="I8:I9"/>
    <mergeCell ref="J8:J9"/>
    <mergeCell ref="K8:K9"/>
    <mergeCell ref="L8:L9"/>
    <mergeCell ref="E47:K84"/>
    <mergeCell ref="Y47:Y84"/>
    <mergeCell ref="L73:N84"/>
    <mergeCell ref="B85:P85"/>
    <mergeCell ref="A1:Y1"/>
    <mergeCell ref="A2:Y2"/>
    <mergeCell ref="A3:Y3"/>
    <mergeCell ref="A4:Z4"/>
    <mergeCell ref="A6:D7"/>
    <mergeCell ref="E6:P6"/>
    <mergeCell ref="O88:P88"/>
    <mergeCell ref="J90:N90"/>
    <mergeCell ref="D91:I91"/>
    <mergeCell ref="J91:K91"/>
    <mergeCell ref="L91:M91"/>
    <mergeCell ref="P91:Y92"/>
    <mergeCell ref="E92:H92"/>
    <mergeCell ref="J92:K92"/>
    <mergeCell ref="A97:F97"/>
    <mergeCell ref="O97:P97"/>
    <mergeCell ref="A103:F103"/>
    <mergeCell ref="A106:G106"/>
    <mergeCell ref="E93:H93"/>
    <mergeCell ref="J93:K93"/>
    <mergeCell ref="E94:H94"/>
    <mergeCell ref="J94:K94"/>
  </mergeCells>
  <printOptions horizontalCentered="1" verticalCentered="1"/>
  <pageMargins left="0.984251968503937" right="0.3937007874015748" top="0.3937007874015748" bottom="0.3937007874015748" header="0" footer="0.1968503937007874"/>
  <pageSetup fitToHeight="4" horizontalDpi="600" verticalDpi="600" orientation="landscape" paperSize="5" scale="43" r:id="rId3"/>
  <headerFooter alignWithMargins="0">
    <oddFooter>&amp;R&amp;P de &amp;N
VERSION 31 MARZO 2008</oddFooter>
  </headerFooter>
  <rowBreaks count="3" manualBreakCount="3">
    <brk id="41" max="16383" man="1"/>
    <brk id="72" max="16383" man="1"/>
    <brk id="98" max="16383" man="1"/>
  </rowBreaks>
  <legacyDrawing r:id="rId2"/>
</worksheet>
</file>

<file path=xl/worksheets/sheet7.xml><?xml version="1.0" encoding="utf-8"?>
<worksheet xmlns="http://schemas.openxmlformats.org/spreadsheetml/2006/main" xmlns:r="http://schemas.openxmlformats.org/officeDocument/2006/relationships">
  <dimension ref="A1:AE39"/>
  <sheetViews>
    <sheetView workbookViewId="0" topLeftCell="A1">
      <selection activeCell="A4" sqref="A4:Z4"/>
    </sheetView>
  </sheetViews>
  <sheetFormatPr defaultColWidth="11.421875" defaultRowHeight="12.75"/>
  <cols>
    <col min="1" max="1" width="32.7109375" style="44" customWidth="1"/>
    <col min="2" max="2" width="9.00390625" style="44" customWidth="1"/>
    <col min="3" max="3" width="10.140625" style="44" customWidth="1"/>
    <col min="4" max="4" width="12.421875" style="44" customWidth="1"/>
    <col min="5" max="5" width="12.28125" style="44" customWidth="1"/>
    <col min="6" max="7" width="11.421875" style="44" customWidth="1"/>
    <col min="8" max="8" width="13.57421875" style="44" customWidth="1"/>
    <col min="9" max="11" width="11.421875" style="44" customWidth="1"/>
    <col min="12" max="12" width="13.8515625" style="44" customWidth="1"/>
    <col min="13" max="16" width="11.421875" style="44" customWidth="1"/>
    <col min="17" max="17" width="13.00390625" style="44" customWidth="1"/>
    <col min="18" max="20" width="11.421875" style="44" customWidth="1"/>
    <col min="21" max="21" width="13.28125" style="44" customWidth="1"/>
    <col min="22" max="22" width="16.28125" style="44" customWidth="1"/>
    <col min="23" max="23" width="12.7109375" style="44" customWidth="1"/>
    <col min="24" max="24" width="15.7109375" style="44" customWidth="1"/>
    <col min="25" max="25" width="20.421875" style="44" customWidth="1"/>
    <col min="26" max="16384" width="11.421875" style="44" customWidth="1"/>
  </cols>
  <sheetData>
    <row r="1" spans="1:23" s="237" customFormat="1" ht="15.75">
      <c r="A1" s="986" t="s">
        <v>181</v>
      </c>
      <c r="B1" s="986"/>
      <c r="C1" s="986"/>
      <c r="D1" s="986"/>
      <c r="E1" s="986"/>
      <c r="F1" s="986"/>
      <c r="G1" s="986"/>
      <c r="H1" s="986"/>
      <c r="I1" s="986"/>
      <c r="J1" s="986"/>
      <c r="K1" s="986"/>
      <c r="L1" s="986"/>
      <c r="M1" s="986"/>
      <c r="N1" s="986"/>
      <c r="O1" s="986"/>
      <c r="P1" s="986"/>
      <c r="Q1" s="986"/>
      <c r="R1" s="986"/>
      <c r="S1" s="986"/>
      <c r="T1" s="986"/>
      <c r="U1" s="986"/>
      <c r="V1" s="986"/>
      <c r="W1" s="986"/>
    </row>
    <row r="2" spans="1:23" s="237" customFormat="1" ht="15.75">
      <c r="A2" s="986" t="s">
        <v>182</v>
      </c>
      <c r="B2" s="986"/>
      <c r="C2" s="986"/>
      <c r="D2" s="986"/>
      <c r="E2" s="986"/>
      <c r="F2" s="986"/>
      <c r="G2" s="986"/>
      <c r="H2" s="986"/>
      <c r="I2" s="986"/>
      <c r="J2" s="986"/>
      <c r="K2" s="986"/>
      <c r="L2" s="986"/>
      <c r="M2" s="986"/>
      <c r="N2" s="986"/>
      <c r="O2" s="986"/>
      <c r="P2" s="986"/>
      <c r="Q2" s="986"/>
      <c r="R2" s="986"/>
      <c r="S2" s="986"/>
      <c r="T2" s="986"/>
      <c r="U2" s="986"/>
      <c r="V2" s="986"/>
      <c r="W2" s="986"/>
    </row>
    <row r="3" spans="1:23" s="237" customFormat="1" ht="15.75">
      <c r="A3" s="986" t="s">
        <v>183</v>
      </c>
      <c r="B3" s="986"/>
      <c r="C3" s="986"/>
      <c r="D3" s="986"/>
      <c r="E3" s="986"/>
      <c r="F3" s="986"/>
      <c r="G3" s="986"/>
      <c r="H3" s="986"/>
      <c r="I3" s="986"/>
      <c r="J3" s="986"/>
      <c r="K3" s="986"/>
      <c r="L3" s="986"/>
      <c r="M3" s="986"/>
      <c r="N3" s="986"/>
      <c r="O3" s="986"/>
      <c r="P3" s="986"/>
      <c r="Q3" s="986"/>
      <c r="R3" s="986"/>
      <c r="S3" s="986"/>
      <c r="T3" s="986"/>
      <c r="U3" s="986"/>
      <c r="V3" s="986"/>
      <c r="W3" s="986"/>
    </row>
    <row r="4" spans="1:31" s="237" customFormat="1" ht="15.6" customHeight="1">
      <c r="A4" s="987" t="s">
        <v>728</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238"/>
      <c r="AB4" s="238"/>
      <c r="AC4" s="238"/>
      <c r="AD4" s="238"/>
      <c r="AE4" s="238"/>
    </row>
    <row r="5" spans="1:23" ht="12.75">
      <c r="A5" s="988"/>
      <c r="B5" s="988"/>
      <c r="C5" s="988"/>
      <c r="D5" s="988"/>
      <c r="E5" s="988"/>
      <c r="F5" s="988"/>
      <c r="G5" s="988"/>
      <c r="H5" s="988"/>
      <c r="I5" s="988"/>
      <c r="J5" s="988"/>
      <c r="K5" s="988"/>
      <c r="L5" s="988"/>
      <c r="M5" s="988"/>
      <c r="N5" s="988"/>
      <c r="O5" s="988"/>
      <c r="P5" s="988"/>
      <c r="Q5" s="988"/>
      <c r="R5" s="988"/>
      <c r="S5" s="988"/>
      <c r="T5" s="988"/>
      <c r="U5" s="988"/>
      <c r="V5" s="988"/>
      <c r="W5" s="988"/>
    </row>
    <row r="6" spans="1:25" ht="12.75">
      <c r="A6" s="1398" t="s">
        <v>164</v>
      </c>
      <c r="B6" s="1399"/>
      <c r="C6" s="1399"/>
      <c r="D6" s="1400"/>
      <c r="E6" s="1338"/>
      <c r="F6" s="1338"/>
      <c r="G6" s="1338"/>
      <c r="H6" s="1339"/>
      <c r="I6" s="244" t="s">
        <v>463</v>
      </c>
      <c r="J6" s="1338" t="s">
        <v>464</v>
      </c>
      <c r="K6" s="1338"/>
      <c r="L6" s="1338"/>
      <c r="M6" s="1338" t="s">
        <v>465</v>
      </c>
      <c r="N6" s="1338"/>
      <c r="O6" s="1338"/>
      <c r="P6" s="1338"/>
      <c r="Q6" s="1396" t="s">
        <v>466</v>
      </c>
      <c r="R6" s="1397"/>
      <c r="S6" s="1397"/>
      <c r="T6" s="1397"/>
      <c r="U6" s="409" t="s">
        <v>184</v>
      </c>
      <c r="V6" s="410"/>
      <c r="W6" s="411">
        <v>11.2</v>
      </c>
      <c r="X6" s="412"/>
      <c r="Y6" s="413"/>
    </row>
    <row r="7" spans="1:25" ht="12.75">
      <c r="A7" s="982" t="s">
        <v>549</v>
      </c>
      <c r="B7" s="982" t="s">
        <v>550</v>
      </c>
      <c r="C7" s="251" t="s">
        <v>37</v>
      </c>
      <c r="D7" s="982" t="s">
        <v>552</v>
      </c>
      <c r="E7" s="1004" t="s">
        <v>553</v>
      </c>
      <c r="F7" s="1004" t="s">
        <v>554</v>
      </c>
      <c r="G7" s="1004" t="s">
        <v>555</v>
      </c>
      <c r="H7" s="1004" t="s">
        <v>556</v>
      </c>
      <c r="I7" s="1004" t="s">
        <v>557</v>
      </c>
      <c r="J7" s="1331" t="s">
        <v>558</v>
      </c>
      <c r="K7" s="1341" t="s">
        <v>559</v>
      </c>
      <c r="L7" s="1004" t="s">
        <v>560</v>
      </c>
      <c r="M7" s="1004" t="s">
        <v>561</v>
      </c>
      <c r="N7" s="1004" t="s">
        <v>562</v>
      </c>
      <c r="O7" s="1004" t="s">
        <v>563</v>
      </c>
      <c r="P7" s="1004" t="s">
        <v>564</v>
      </c>
      <c r="Q7" s="993" t="s">
        <v>468</v>
      </c>
      <c r="R7" s="994"/>
      <c r="S7" s="993" t="s">
        <v>469</v>
      </c>
      <c r="T7" s="994"/>
      <c r="U7" s="984" t="s">
        <v>569</v>
      </c>
      <c r="V7" s="984" t="s">
        <v>185</v>
      </c>
      <c r="W7" s="1001" t="s">
        <v>585</v>
      </c>
      <c r="X7" s="985" t="s">
        <v>586</v>
      </c>
      <c r="Y7" s="1004" t="s">
        <v>606</v>
      </c>
    </row>
    <row r="8" spans="1:25" ht="42" customHeight="1">
      <c r="A8" s="983"/>
      <c r="B8" s="983"/>
      <c r="C8" s="253" t="s">
        <v>490</v>
      </c>
      <c r="D8" s="983"/>
      <c r="E8" s="983"/>
      <c r="F8" s="983"/>
      <c r="G8" s="983"/>
      <c r="H8" s="983"/>
      <c r="I8" s="983"/>
      <c r="J8" s="1393"/>
      <c r="K8" s="1341"/>
      <c r="L8" s="983"/>
      <c r="M8" s="983"/>
      <c r="N8" s="983"/>
      <c r="O8" s="983"/>
      <c r="P8" s="983"/>
      <c r="Q8" s="414" t="s">
        <v>639</v>
      </c>
      <c r="R8" s="414" t="s">
        <v>640</v>
      </c>
      <c r="S8" s="414" t="s">
        <v>639</v>
      </c>
      <c r="T8" s="414" t="s">
        <v>640</v>
      </c>
      <c r="U8" s="985"/>
      <c r="V8" s="985"/>
      <c r="W8" s="1002"/>
      <c r="X8" s="1003"/>
      <c r="Y8" s="1005"/>
    </row>
    <row r="9" spans="1:25" s="247" customFormat="1" ht="12.75">
      <c r="A9" s="253" t="s">
        <v>470</v>
      </c>
      <c r="B9" s="415"/>
      <c r="C9" s="416"/>
      <c r="D9" s="416"/>
      <c r="E9" s="416"/>
      <c r="F9" s="416"/>
      <c r="G9" s="416"/>
      <c r="H9" s="416"/>
      <c r="I9" s="416"/>
      <c r="J9" s="416"/>
      <c r="K9" s="416"/>
      <c r="L9" s="416"/>
      <c r="M9" s="416"/>
      <c r="N9" s="416"/>
      <c r="O9" s="416"/>
      <c r="P9" s="416"/>
      <c r="Q9" s="417"/>
      <c r="R9" s="417"/>
      <c r="S9" s="418"/>
      <c r="T9" s="418"/>
      <c r="U9" s="419"/>
      <c r="V9" s="419"/>
      <c r="W9" s="419"/>
      <c r="X9" s="840"/>
      <c r="Y9" s="841"/>
    </row>
    <row r="10" spans="1:25" s="247" customFormat="1" ht="25.5" customHeight="1">
      <c r="A10" s="1320" t="s">
        <v>165</v>
      </c>
      <c r="B10" s="1394" t="s">
        <v>115</v>
      </c>
      <c r="C10" s="1245" t="s">
        <v>166</v>
      </c>
      <c r="D10" s="1364" t="s">
        <v>167</v>
      </c>
      <c r="E10" s="842">
        <v>39569</v>
      </c>
      <c r="F10" s="842">
        <v>39569</v>
      </c>
      <c r="G10" s="842">
        <v>39569</v>
      </c>
      <c r="H10" s="842">
        <v>39600</v>
      </c>
      <c r="I10" s="842">
        <v>39630</v>
      </c>
      <c r="J10" s="842">
        <v>39630</v>
      </c>
      <c r="K10" s="842">
        <v>39630</v>
      </c>
      <c r="L10" s="842">
        <v>39661</v>
      </c>
      <c r="M10" s="842">
        <v>39661</v>
      </c>
      <c r="N10" s="842">
        <v>39692</v>
      </c>
      <c r="O10" s="344"/>
      <c r="P10" s="344"/>
      <c r="Q10" s="989">
        <v>5894725.2</v>
      </c>
      <c r="R10" s="989">
        <f>+Q10/W6</f>
        <v>526314.75</v>
      </c>
      <c r="S10" s="989"/>
      <c r="T10" s="989"/>
      <c r="U10" s="989">
        <v>5010516.43</v>
      </c>
      <c r="V10" s="989">
        <v>884208.77</v>
      </c>
      <c r="W10" s="989">
        <f>+U10+V10</f>
        <v>5894725.199999999</v>
      </c>
      <c r="X10" s="991" t="s">
        <v>500</v>
      </c>
      <c r="Y10" s="1364"/>
    </row>
    <row r="11" spans="1:25" s="247" customFormat="1" ht="18.75" customHeight="1">
      <c r="A11" s="1000"/>
      <c r="B11" s="1395"/>
      <c r="C11" s="1246"/>
      <c r="D11" s="1357"/>
      <c r="E11" s="420" t="s">
        <v>471</v>
      </c>
      <c r="F11" s="420" t="s">
        <v>471</v>
      </c>
      <c r="G11" s="420" t="s">
        <v>471</v>
      </c>
      <c r="H11" s="420" t="s">
        <v>471</v>
      </c>
      <c r="I11" s="420" t="s">
        <v>471</v>
      </c>
      <c r="J11" s="420" t="s">
        <v>471</v>
      </c>
      <c r="K11" s="420" t="s">
        <v>471</v>
      </c>
      <c r="L11" s="420" t="s">
        <v>471</v>
      </c>
      <c r="M11" s="420" t="s">
        <v>471</v>
      </c>
      <c r="N11" s="420" t="s">
        <v>471</v>
      </c>
      <c r="O11" s="344"/>
      <c r="P11" s="344"/>
      <c r="Q11" s="990"/>
      <c r="R11" s="990"/>
      <c r="S11" s="990"/>
      <c r="T11" s="990"/>
      <c r="U11" s="990"/>
      <c r="V11" s="990"/>
      <c r="W11" s="990"/>
      <c r="X11" s="992"/>
      <c r="Y11" s="1357"/>
    </row>
    <row r="12" spans="1:25" s="247" customFormat="1" ht="12.75">
      <c r="A12" s="248" t="s">
        <v>485</v>
      </c>
      <c r="B12" s="433"/>
      <c r="C12" s="421"/>
      <c r="D12" s="421"/>
      <c r="E12" s="422"/>
      <c r="F12" s="422"/>
      <c r="G12" s="422"/>
      <c r="H12" s="422"/>
      <c r="I12" s="422"/>
      <c r="J12" s="422"/>
      <c r="K12" s="422"/>
      <c r="L12" s="422"/>
      <c r="M12" s="422"/>
      <c r="N12" s="422"/>
      <c r="O12" s="423"/>
      <c r="P12" s="843"/>
      <c r="Q12" s="424">
        <f aca="true" t="shared" si="0" ref="Q12:W12">SUM(Q10)</f>
        <v>5894725.2</v>
      </c>
      <c r="R12" s="424">
        <f t="shared" si="0"/>
        <v>526314.75</v>
      </c>
      <c r="S12" s="424">
        <f t="shared" si="0"/>
        <v>0</v>
      </c>
      <c r="T12" s="424">
        <f t="shared" si="0"/>
        <v>0</v>
      </c>
      <c r="U12" s="424">
        <f t="shared" si="0"/>
        <v>5010516.43</v>
      </c>
      <c r="V12" s="424">
        <f t="shared" si="0"/>
        <v>884208.77</v>
      </c>
      <c r="W12" s="424">
        <f t="shared" si="0"/>
        <v>5894725.199999999</v>
      </c>
      <c r="X12" s="425"/>
      <c r="Y12" s="843"/>
    </row>
    <row r="13" spans="1:25" s="247" customFormat="1" ht="33.75" customHeight="1">
      <c r="A13" s="436" t="s">
        <v>186</v>
      </c>
      <c r="B13" s="844"/>
      <c r="C13" s="426"/>
      <c r="D13" s="845"/>
      <c r="E13" s="437"/>
      <c r="F13" s="437"/>
      <c r="G13" s="437"/>
      <c r="H13" s="437"/>
      <c r="I13" s="437"/>
      <c r="J13" s="437"/>
      <c r="K13" s="437"/>
      <c r="L13" s="437"/>
      <c r="M13" s="437"/>
      <c r="N13" s="437"/>
      <c r="O13" s="426"/>
      <c r="P13" s="426"/>
      <c r="Q13" s="417"/>
      <c r="R13" s="417"/>
      <c r="S13" s="846"/>
      <c r="T13" s="846"/>
      <c r="U13" s="438"/>
      <c r="V13" s="438"/>
      <c r="W13" s="438"/>
      <c r="X13" s="847"/>
      <c r="Y13" s="439"/>
    </row>
    <row r="14" spans="1:25" s="273" customFormat="1" ht="56.45" customHeight="1">
      <c r="A14" s="997" t="s">
        <v>180</v>
      </c>
      <c r="B14" s="1394" t="s">
        <v>135</v>
      </c>
      <c r="C14" s="1355" t="s">
        <v>166</v>
      </c>
      <c r="D14" s="1355" t="s">
        <v>168</v>
      </c>
      <c r="E14" s="1407" t="s">
        <v>547</v>
      </c>
      <c r="F14" s="1305"/>
      <c r="G14" s="1305"/>
      <c r="H14" s="1305"/>
      <c r="I14" s="1305"/>
      <c r="J14" s="1305"/>
      <c r="K14" s="1408"/>
      <c r="L14" s="288">
        <v>39661</v>
      </c>
      <c r="M14" s="288">
        <v>39661</v>
      </c>
      <c r="N14" s="288">
        <v>39692</v>
      </c>
      <c r="O14" s="370"/>
      <c r="P14" s="370"/>
      <c r="Q14" s="989">
        <f>+W14</f>
        <v>4522422.6</v>
      </c>
      <c r="R14" s="989">
        <f>+Q14/W6</f>
        <v>403787.73214285716</v>
      </c>
      <c r="S14" s="989"/>
      <c r="T14" s="989"/>
      <c r="U14" s="989">
        <v>3894793.1408695653</v>
      </c>
      <c r="V14" s="989">
        <v>627629.4591304347</v>
      </c>
      <c r="W14" s="989">
        <f>+U14+V14</f>
        <v>4522422.6</v>
      </c>
      <c r="X14" s="1417" t="s">
        <v>169</v>
      </c>
      <c r="Y14" s="997" t="s">
        <v>187</v>
      </c>
    </row>
    <row r="15" spans="1:25" s="273" customFormat="1" ht="90" customHeight="1">
      <c r="A15" s="998"/>
      <c r="B15" s="1395"/>
      <c r="C15" s="1356"/>
      <c r="D15" s="1356"/>
      <c r="E15" s="1409"/>
      <c r="F15" s="1305"/>
      <c r="G15" s="1305"/>
      <c r="H15" s="1305"/>
      <c r="I15" s="1305"/>
      <c r="J15" s="1305"/>
      <c r="K15" s="1408"/>
      <c r="L15" s="440" t="s">
        <v>471</v>
      </c>
      <c r="M15" s="440" t="s">
        <v>471</v>
      </c>
      <c r="N15" s="440" t="s">
        <v>471</v>
      </c>
      <c r="O15" s="370"/>
      <c r="P15" s="370"/>
      <c r="Q15" s="990"/>
      <c r="R15" s="990"/>
      <c r="S15" s="990"/>
      <c r="T15" s="990"/>
      <c r="U15" s="990"/>
      <c r="V15" s="990"/>
      <c r="W15" s="990"/>
      <c r="X15" s="1418"/>
      <c r="Y15" s="1358"/>
    </row>
    <row r="16" spans="1:25" s="247" customFormat="1" ht="32.25" customHeight="1">
      <c r="A16" s="304" t="s">
        <v>188</v>
      </c>
      <c r="B16" s="848"/>
      <c r="C16" s="849"/>
      <c r="D16" s="850"/>
      <c r="E16" s="441"/>
      <c r="F16" s="441"/>
      <c r="G16" s="441"/>
      <c r="H16" s="441"/>
      <c r="I16" s="441"/>
      <c r="J16" s="441"/>
      <c r="K16" s="441"/>
      <c r="L16" s="441"/>
      <c r="M16" s="441"/>
      <c r="N16" s="441"/>
      <c r="O16" s="849"/>
      <c r="P16" s="849"/>
      <c r="Q16" s="434">
        <f aca="true" t="shared" si="1" ref="Q16:W16">SUM(Q14:Q15)</f>
        <v>4522422.6</v>
      </c>
      <c r="R16" s="434">
        <f t="shared" si="1"/>
        <v>403787.73214285716</v>
      </c>
      <c r="S16" s="434">
        <f t="shared" si="1"/>
        <v>0</v>
      </c>
      <c r="T16" s="434">
        <f t="shared" si="1"/>
        <v>0</v>
      </c>
      <c r="U16" s="434">
        <f t="shared" si="1"/>
        <v>3894793.1408695653</v>
      </c>
      <c r="V16" s="434">
        <f t="shared" si="1"/>
        <v>627629.4591304347</v>
      </c>
      <c r="W16" s="434">
        <f t="shared" si="1"/>
        <v>4522422.6</v>
      </c>
      <c r="X16" s="851"/>
      <c r="Y16" s="442"/>
    </row>
    <row r="17" spans="1:25" s="247" customFormat="1" ht="21" customHeight="1">
      <c r="A17" s="852" t="s">
        <v>518</v>
      </c>
      <c r="B17" s="778"/>
      <c r="C17" s="778"/>
      <c r="D17" s="778"/>
      <c r="E17" s="778"/>
      <c r="F17" s="778"/>
      <c r="G17" s="778"/>
      <c r="H17" s="778"/>
      <c r="I17" s="778"/>
      <c r="J17" s="778"/>
      <c r="K17" s="778"/>
      <c r="L17" s="778"/>
      <c r="M17" s="778"/>
      <c r="N17" s="778"/>
      <c r="O17" s="778"/>
      <c r="P17" s="778"/>
      <c r="Q17" s="853">
        <f aca="true" t="shared" si="2" ref="Q17:W17">+Q12+Q16</f>
        <v>10417147.8</v>
      </c>
      <c r="R17" s="853">
        <f t="shared" si="2"/>
        <v>930102.4821428572</v>
      </c>
      <c r="S17" s="853">
        <f t="shared" si="2"/>
        <v>0</v>
      </c>
      <c r="T17" s="853">
        <f t="shared" si="2"/>
        <v>0</v>
      </c>
      <c r="U17" s="853">
        <f>+U12+U16</f>
        <v>8905309.570869565</v>
      </c>
      <c r="V17" s="853">
        <f t="shared" si="2"/>
        <v>1511838.2291304348</v>
      </c>
      <c r="W17" s="853">
        <f t="shared" si="2"/>
        <v>10417147.799999999</v>
      </c>
      <c r="X17" s="366"/>
      <c r="Y17" s="445"/>
    </row>
    <row r="18" spans="1:25" ht="12.75">
      <c r="A18" s="129"/>
      <c r="B18" s="129"/>
      <c r="C18" s="129"/>
      <c r="D18" s="129"/>
      <c r="E18" s="129"/>
      <c r="F18" s="129"/>
      <c r="G18" s="129"/>
      <c r="H18" s="129"/>
      <c r="I18" s="129"/>
      <c r="J18" s="129"/>
      <c r="K18" s="129"/>
      <c r="L18" s="129"/>
      <c r="M18" s="129"/>
      <c r="N18" s="129"/>
      <c r="O18" s="129"/>
      <c r="P18" s="129"/>
      <c r="Q18" s="130"/>
      <c r="R18" s="130"/>
      <c r="S18" s="131"/>
      <c r="T18" s="131"/>
      <c r="U18" s="130"/>
      <c r="V18" s="130"/>
      <c r="W18" s="130"/>
      <c r="X18" s="129"/>
      <c r="Y18" s="446"/>
    </row>
    <row r="19" spans="1:25" ht="34.5" customHeight="1">
      <c r="A19" s="326"/>
      <c r="B19" s="326"/>
      <c r="C19" s="326"/>
      <c r="D19" s="1416" t="s">
        <v>491</v>
      </c>
      <c r="E19" s="1416"/>
      <c r="F19" s="1416"/>
      <c r="G19" s="1416"/>
      <c r="H19" s="1416"/>
      <c r="I19" s="1416"/>
      <c r="J19" s="1309" t="s">
        <v>475</v>
      </c>
      <c r="K19" s="1309"/>
      <c r="L19" s="1310" t="s">
        <v>476</v>
      </c>
      <c r="M19" s="1310"/>
      <c r="N19" s="334" t="s">
        <v>477</v>
      </c>
      <c r="Q19" s="447"/>
      <c r="R19" s="448"/>
      <c r="S19" s="399"/>
      <c r="T19" s="399"/>
      <c r="U19" s="447"/>
      <c r="V19" s="447"/>
      <c r="W19" s="447"/>
      <c r="Y19" s="446"/>
    </row>
    <row r="20" spans="2:25" ht="30.75" customHeight="1">
      <c r="B20" s="449"/>
      <c r="C20" s="449"/>
      <c r="D20" s="337" t="s">
        <v>478</v>
      </c>
      <c r="E20" s="1301" t="s">
        <v>479</v>
      </c>
      <c r="F20" s="1302"/>
      <c r="G20" s="1302"/>
      <c r="H20" s="1303"/>
      <c r="I20" s="338" t="s">
        <v>472</v>
      </c>
      <c r="J20" s="1299" t="s">
        <v>480</v>
      </c>
      <c r="K20" s="1300"/>
      <c r="L20" s="339" t="s">
        <v>480</v>
      </c>
      <c r="M20" s="340">
        <v>500000</v>
      </c>
      <c r="N20" s="333" t="s">
        <v>481</v>
      </c>
      <c r="O20" s="450"/>
      <c r="Q20" s="241"/>
      <c r="R20" s="241"/>
      <c r="U20" s="241"/>
      <c r="V20" s="241"/>
      <c r="W20" s="241"/>
      <c r="Y20" s="446"/>
    </row>
    <row r="21" spans="1:25" ht="36" customHeight="1">
      <c r="A21" s="449"/>
      <c r="B21" s="449"/>
      <c r="C21" s="449"/>
      <c r="D21" s="341" t="s">
        <v>482</v>
      </c>
      <c r="E21" s="1296" t="s">
        <v>483</v>
      </c>
      <c r="F21" s="1297"/>
      <c r="G21" s="1297"/>
      <c r="H21" s="1298"/>
      <c r="I21" s="342" t="s">
        <v>473</v>
      </c>
      <c r="J21" s="1299" t="s">
        <v>484</v>
      </c>
      <c r="K21" s="1300"/>
      <c r="L21" s="343" t="s">
        <v>480</v>
      </c>
      <c r="M21" s="340">
        <v>100000</v>
      </c>
      <c r="N21" s="344" t="s">
        <v>481</v>
      </c>
      <c r="Q21" s="241"/>
      <c r="R21" s="241"/>
      <c r="U21" s="241"/>
      <c r="V21" s="241"/>
      <c r="W21" s="241"/>
      <c r="Y21" s="446"/>
    </row>
    <row r="22" spans="1:25" ht="31.5" customHeight="1">
      <c r="A22" s="449"/>
      <c r="B22" s="449"/>
      <c r="C22" s="449"/>
      <c r="D22" s="341" t="s">
        <v>493</v>
      </c>
      <c r="E22" s="1301" t="s">
        <v>494</v>
      </c>
      <c r="F22" s="1302"/>
      <c r="G22" s="1302"/>
      <c r="H22" s="1303"/>
      <c r="I22" s="341" t="s">
        <v>493</v>
      </c>
      <c r="J22" s="1299" t="s">
        <v>495</v>
      </c>
      <c r="K22" s="1300"/>
      <c r="L22" s="339" t="s">
        <v>495</v>
      </c>
      <c r="M22" s="340">
        <v>500001</v>
      </c>
      <c r="N22" s="333" t="s">
        <v>481</v>
      </c>
      <c r="Q22" s="241"/>
      <c r="R22" s="241"/>
      <c r="U22" s="241"/>
      <c r="V22" s="241"/>
      <c r="W22" s="241"/>
      <c r="Y22" s="451"/>
    </row>
    <row r="23" spans="4:25" ht="12.75">
      <c r="D23" s="239"/>
      <c r="Q23" s="241"/>
      <c r="R23" s="241"/>
      <c r="U23" s="241"/>
      <c r="V23" s="241"/>
      <c r="W23" s="241"/>
      <c r="Y23" s="451"/>
    </row>
    <row r="24" spans="1:25" ht="12.75">
      <c r="A24" s="1410" t="s">
        <v>492</v>
      </c>
      <c r="B24" s="1411"/>
      <c r="C24" s="1411"/>
      <c r="D24" s="1411"/>
      <c r="E24" s="1411"/>
      <c r="F24" s="1412"/>
      <c r="Q24" s="241"/>
      <c r="R24" s="241"/>
      <c r="U24" s="241"/>
      <c r="V24" s="241"/>
      <c r="W24" s="241"/>
      <c r="Y24" s="451"/>
    </row>
    <row r="25" spans="1:25" ht="12.75">
      <c r="A25" s="1413" t="s">
        <v>183</v>
      </c>
      <c r="B25" s="1414"/>
      <c r="C25" s="1414"/>
      <c r="D25" s="1414"/>
      <c r="E25" s="1414"/>
      <c r="F25" s="1415"/>
      <c r="Q25" s="241"/>
      <c r="R25" s="241"/>
      <c r="U25" s="241"/>
      <c r="V25" s="241"/>
      <c r="W25" s="241"/>
      <c r="Y25" s="452"/>
    </row>
    <row r="26" spans="1:25" ht="12.75">
      <c r="A26" s="453"/>
      <c r="B26" s="145"/>
      <c r="C26" s="145"/>
      <c r="D26" s="145"/>
      <c r="E26" s="129"/>
      <c r="F26" s="146"/>
      <c r="Q26" s="241"/>
      <c r="R26" s="241"/>
      <c r="U26" s="241"/>
      <c r="V26" s="241"/>
      <c r="W26" s="241"/>
      <c r="Y26" s="452"/>
    </row>
    <row r="27" spans="1:25" ht="12.75">
      <c r="A27" s="453"/>
      <c r="B27" s="145"/>
      <c r="C27" s="145"/>
      <c r="D27" s="145"/>
      <c r="E27" s="129"/>
      <c r="F27" s="146"/>
      <c r="Q27" s="241"/>
      <c r="R27" s="241"/>
      <c r="U27" s="241"/>
      <c r="V27" s="241"/>
      <c r="W27" s="241"/>
      <c r="Y27" s="452"/>
    </row>
    <row r="28" spans="1:25" ht="12.75">
      <c r="A28" s="453"/>
      <c r="B28" s="145"/>
      <c r="C28" s="145"/>
      <c r="D28" s="145"/>
      <c r="E28" s="129"/>
      <c r="F28" s="146"/>
      <c r="Q28" s="241"/>
      <c r="R28" s="241"/>
      <c r="U28" s="241"/>
      <c r="V28" s="241"/>
      <c r="W28" s="241"/>
      <c r="Y28" s="452"/>
    </row>
    <row r="29" spans="1:25" ht="12.75">
      <c r="A29" s="453"/>
      <c r="B29" s="145"/>
      <c r="C29" s="145"/>
      <c r="D29" s="145"/>
      <c r="E29" s="129"/>
      <c r="F29" s="146"/>
      <c r="Q29" s="241"/>
      <c r="R29" s="241"/>
      <c r="U29" s="241"/>
      <c r="V29" s="241"/>
      <c r="W29" s="241"/>
      <c r="Y29" s="452"/>
    </row>
    <row r="30" spans="1:25" ht="12.75">
      <c r="A30" s="453"/>
      <c r="B30" s="145"/>
      <c r="C30" s="145"/>
      <c r="D30" s="145"/>
      <c r="E30" s="129"/>
      <c r="F30" s="146"/>
      <c r="Q30" s="241"/>
      <c r="R30" s="241"/>
      <c r="U30" s="241"/>
      <c r="V30" s="241"/>
      <c r="W30" s="241"/>
      <c r="Y30" s="452"/>
    </row>
    <row r="31" spans="1:25" ht="12.75">
      <c r="A31" s="453"/>
      <c r="B31" s="145"/>
      <c r="C31" s="145"/>
      <c r="D31" s="145"/>
      <c r="E31" s="129"/>
      <c r="F31" s="146"/>
      <c r="Q31" s="241"/>
      <c r="R31" s="241"/>
      <c r="U31" s="241"/>
      <c r="V31" s="241"/>
      <c r="W31" s="241"/>
      <c r="Y31" s="452"/>
    </row>
    <row r="32" spans="1:23" ht="12.75">
      <c r="A32" s="1401" t="s">
        <v>189</v>
      </c>
      <c r="B32" s="1402"/>
      <c r="C32" s="1402"/>
      <c r="D32" s="1402"/>
      <c r="E32" s="1402"/>
      <c r="F32" s="1403"/>
      <c r="Q32" s="241"/>
      <c r="R32" s="241"/>
      <c r="U32" s="241"/>
      <c r="V32" s="241"/>
      <c r="W32" s="241"/>
    </row>
    <row r="33" spans="1:23" ht="12.75">
      <c r="A33" s="1401" t="s">
        <v>190</v>
      </c>
      <c r="B33" s="1402"/>
      <c r="C33" s="1402"/>
      <c r="D33" s="1402"/>
      <c r="E33" s="1402"/>
      <c r="F33" s="1403"/>
      <c r="Q33" s="241"/>
      <c r="R33" s="241"/>
      <c r="U33" s="241"/>
      <c r="V33" s="241"/>
      <c r="W33" s="241"/>
    </row>
    <row r="34" spans="1:23" ht="12.75">
      <c r="A34" s="1404"/>
      <c r="B34" s="1405"/>
      <c r="C34" s="1405"/>
      <c r="D34" s="1405"/>
      <c r="E34" s="1405"/>
      <c r="F34" s="1406"/>
      <c r="Q34" s="241"/>
      <c r="R34" s="241"/>
      <c r="U34" s="241"/>
      <c r="V34" s="241"/>
      <c r="W34" s="241"/>
    </row>
    <row r="35" spans="17:23" ht="12.75">
      <c r="Q35" s="454"/>
      <c r="R35" s="454"/>
      <c r="S35" s="455"/>
      <c r="T35" s="455"/>
      <c r="U35" s="454"/>
      <c r="V35" s="454"/>
      <c r="W35" s="454"/>
    </row>
    <row r="36" spans="17:23" ht="12.75">
      <c r="Q36" s="454"/>
      <c r="R36" s="454"/>
      <c r="S36" s="455"/>
      <c r="T36" s="455"/>
      <c r="U36" s="454"/>
      <c r="V36" s="454"/>
      <c r="W36" s="454"/>
    </row>
    <row r="37" spans="17:23" ht="12.75">
      <c r="Q37" s="454"/>
      <c r="R37" s="454"/>
      <c r="S37" s="455"/>
      <c r="T37" s="455"/>
      <c r="U37" s="454"/>
      <c r="V37" s="454"/>
      <c r="W37" s="454"/>
    </row>
    <row r="38" spans="17:23" ht="12.75">
      <c r="Q38" s="454"/>
      <c r="R38" s="454"/>
      <c r="S38" s="455"/>
      <c r="T38" s="455"/>
      <c r="U38" s="454"/>
      <c r="V38" s="454"/>
      <c r="W38" s="454"/>
    </row>
    <row r="39" spans="17:23" ht="12.75">
      <c r="Q39" s="454"/>
      <c r="R39" s="454"/>
      <c r="S39" s="455"/>
      <c r="T39" s="455"/>
      <c r="U39" s="454"/>
      <c r="V39" s="454"/>
      <c r="W39" s="454"/>
    </row>
  </sheetData>
  <mergeCells count="73">
    <mergeCell ref="Y14:Y15"/>
    <mergeCell ref="D19:I19"/>
    <mergeCell ref="J19:K19"/>
    <mergeCell ref="L19:M19"/>
    <mergeCell ref="X14:X15"/>
    <mergeCell ref="A32:F32"/>
    <mergeCell ref="A33:F33"/>
    <mergeCell ref="A34:F34"/>
    <mergeCell ref="E14:K15"/>
    <mergeCell ref="E20:H20"/>
    <mergeCell ref="E22:H22"/>
    <mergeCell ref="J22:K22"/>
    <mergeCell ref="A24:F24"/>
    <mergeCell ref="A25:F25"/>
    <mergeCell ref="A14:A15"/>
    <mergeCell ref="B14:B15"/>
    <mergeCell ref="C14:C15"/>
    <mergeCell ref="D14:D15"/>
    <mergeCell ref="V7:V8"/>
    <mergeCell ref="O7:O8"/>
    <mergeCell ref="P7:P8"/>
    <mergeCell ref="Q7:R7"/>
    <mergeCell ref="S7:T7"/>
    <mergeCell ref="U7:U8"/>
    <mergeCell ref="T10:T11"/>
    <mergeCell ref="W7:W8"/>
    <mergeCell ref="Q14:Q15"/>
    <mergeCell ref="R14:R15"/>
    <mergeCell ref="S14:S15"/>
    <mergeCell ref="T14:T15"/>
    <mergeCell ref="V14:V15"/>
    <mergeCell ref="W14:W15"/>
    <mergeCell ref="V10:V11"/>
    <mergeCell ref="W10:W11"/>
    <mergeCell ref="U14:U15"/>
    <mergeCell ref="U10:U11"/>
    <mergeCell ref="A1:W1"/>
    <mergeCell ref="A2:W2"/>
    <mergeCell ref="A3:W3"/>
    <mergeCell ref="Q6:T6"/>
    <mergeCell ref="A5:W5"/>
    <mergeCell ref="A6:D6"/>
    <mergeCell ref="E6:H6"/>
    <mergeCell ref="J6:L6"/>
    <mergeCell ref="M6:P6"/>
    <mergeCell ref="M7:M8"/>
    <mergeCell ref="N7:N8"/>
    <mergeCell ref="A7:A8"/>
    <mergeCell ref="B7:B8"/>
    <mergeCell ref="D7:D8"/>
    <mergeCell ref="E7:E8"/>
    <mergeCell ref="F7:F8"/>
    <mergeCell ref="G7:G8"/>
    <mergeCell ref="H7:H8"/>
    <mergeCell ref="I7:I8"/>
    <mergeCell ref="K7:K8"/>
    <mergeCell ref="L7:L8"/>
    <mergeCell ref="B10:B11"/>
    <mergeCell ref="C10:C11"/>
    <mergeCell ref="D10:D11"/>
    <mergeCell ref="Q10:Q11"/>
    <mergeCell ref="R10:R11"/>
    <mergeCell ref="S10:S11"/>
    <mergeCell ref="E21:H21"/>
    <mergeCell ref="A4:Z4"/>
    <mergeCell ref="X10:X11"/>
    <mergeCell ref="Y10:Y11"/>
    <mergeCell ref="J21:K21"/>
    <mergeCell ref="J20:K20"/>
    <mergeCell ref="J7:J8"/>
    <mergeCell ref="X7:X8"/>
    <mergeCell ref="Y7:Y8"/>
    <mergeCell ref="A10:A11"/>
  </mergeCells>
  <printOptions horizontalCentered="1" verticalCentered="1"/>
  <pageMargins left="0.984251968503937" right="0.3937007874015748" top="0.3937007874015748" bottom="0.3937007874015748" header="0" footer="0.1968503937007874"/>
  <pageSetup horizontalDpi="600" verticalDpi="600" orientation="landscape" paperSize="5" scale="49" r:id="rId1"/>
  <headerFooter alignWithMargins="0">
    <oddFooter>&amp;R&amp;P de &amp;N
VERSION 31 MARZO 2008</oddFooter>
  </headerFooter>
</worksheet>
</file>

<file path=xl/worksheets/sheet8.xml><?xml version="1.0" encoding="utf-8"?>
<worksheet xmlns="http://schemas.openxmlformats.org/spreadsheetml/2006/main" xmlns:r="http://schemas.openxmlformats.org/officeDocument/2006/relationships">
  <dimension ref="A1:AD26"/>
  <sheetViews>
    <sheetView workbookViewId="0" topLeftCell="A1">
      <selection activeCell="A3" sqref="A3:H3"/>
    </sheetView>
  </sheetViews>
  <sheetFormatPr defaultColWidth="11.421875" defaultRowHeight="12.75"/>
  <cols>
    <col min="1" max="1" width="42.7109375" style="44" customWidth="1"/>
    <col min="2" max="2" width="18.28125" style="44" customWidth="1"/>
    <col min="3" max="4" width="16.8515625" style="44" customWidth="1"/>
    <col min="5" max="5" width="17.8515625" style="44" customWidth="1"/>
    <col min="6" max="6" width="14.28125" style="44" customWidth="1"/>
    <col min="7" max="7" width="19.140625" style="44" customWidth="1"/>
    <col min="8" max="8" width="50.140625" style="44" customWidth="1"/>
    <col min="9" max="16384" width="11.421875" style="44" customWidth="1"/>
  </cols>
  <sheetData>
    <row r="1" spans="1:8" s="237" customFormat="1" ht="15.75" customHeight="1">
      <c r="A1" s="986" t="s">
        <v>181</v>
      </c>
      <c r="B1" s="986"/>
      <c r="C1" s="986"/>
      <c r="D1" s="986"/>
      <c r="E1" s="986"/>
      <c r="F1" s="986"/>
      <c r="G1" s="986"/>
      <c r="H1" s="986"/>
    </row>
    <row r="2" spans="1:8" s="237" customFormat="1" ht="15.75" customHeight="1">
      <c r="A2" s="986" t="s">
        <v>182</v>
      </c>
      <c r="B2" s="986"/>
      <c r="C2" s="986"/>
      <c r="D2" s="986"/>
      <c r="E2" s="986"/>
      <c r="F2" s="986"/>
      <c r="G2" s="986"/>
      <c r="H2" s="986"/>
    </row>
    <row r="3" spans="1:8" s="237" customFormat="1" ht="15.75" customHeight="1">
      <c r="A3" s="986" t="s">
        <v>183</v>
      </c>
      <c r="B3" s="986"/>
      <c r="C3" s="986"/>
      <c r="D3" s="986"/>
      <c r="E3" s="986"/>
      <c r="F3" s="986"/>
      <c r="G3" s="986"/>
      <c r="H3" s="986"/>
    </row>
    <row r="4" spans="1:28" s="237" customFormat="1" ht="15.6" customHeight="1">
      <c r="A4" s="860"/>
      <c r="B4" s="860"/>
      <c r="C4" s="860"/>
      <c r="D4" s="860"/>
      <c r="E4" s="860"/>
      <c r="F4" s="860"/>
      <c r="G4" s="860"/>
      <c r="H4" s="860"/>
      <c r="I4" s="860"/>
      <c r="J4" s="860"/>
      <c r="K4" s="860"/>
      <c r="L4" s="860"/>
      <c r="M4" s="860"/>
      <c r="N4" s="860"/>
      <c r="O4" s="860"/>
      <c r="P4" s="860"/>
      <c r="Q4" s="860"/>
      <c r="R4" s="860"/>
      <c r="S4" s="860"/>
      <c r="T4" s="860"/>
      <c r="U4" s="860"/>
      <c r="V4" s="860"/>
      <c r="W4" s="860"/>
      <c r="X4" s="860"/>
      <c r="Y4" s="860"/>
      <c r="Z4" s="860"/>
      <c r="AA4" s="238"/>
      <c r="AB4" s="238"/>
    </row>
    <row r="5" spans="1:26" s="237" customFormat="1" ht="15.6" customHeight="1">
      <c r="A5" s="987" t="s">
        <v>715</v>
      </c>
      <c r="B5" s="987"/>
      <c r="C5" s="987"/>
      <c r="D5" s="987"/>
      <c r="E5" s="987"/>
      <c r="F5" s="987"/>
      <c r="G5" s="987"/>
      <c r="H5" s="987"/>
      <c r="I5" s="238"/>
      <c r="J5" s="238"/>
      <c r="K5" s="238"/>
      <c r="L5" s="238"/>
      <c r="M5" s="238"/>
      <c r="N5" s="238"/>
      <c r="O5" s="238"/>
      <c r="P5" s="238"/>
      <c r="Q5" s="238"/>
      <c r="R5" s="238"/>
      <c r="S5" s="238"/>
      <c r="T5" s="238"/>
      <c r="U5" s="238"/>
      <c r="V5" s="238"/>
      <c r="W5" s="238"/>
      <c r="X5" s="238"/>
      <c r="Y5" s="238"/>
      <c r="Z5" s="238"/>
    </row>
    <row r="6" spans="1:12" s="237" customFormat="1" ht="15.6" customHeight="1">
      <c r="A6" s="777"/>
      <c r="B6" s="777"/>
      <c r="C6" s="777"/>
      <c r="D6" s="777"/>
      <c r="E6" s="777"/>
      <c r="F6" s="777"/>
      <c r="G6" s="777"/>
      <c r="H6" s="777"/>
      <c r="I6" s="238"/>
      <c r="J6" s="238"/>
      <c r="K6" s="238"/>
      <c r="L6" s="238"/>
    </row>
    <row r="7" spans="1:6" ht="12.75">
      <c r="A7" s="988"/>
      <c r="B7" s="988"/>
      <c r="C7" s="988"/>
      <c r="D7" s="988"/>
      <c r="E7" s="988"/>
      <c r="F7" s="988"/>
    </row>
    <row r="8" spans="1:8" ht="33" customHeight="1">
      <c r="A8" s="776" t="s">
        <v>571</v>
      </c>
      <c r="B8" s="993" t="s">
        <v>468</v>
      </c>
      <c r="C8" s="994"/>
      <c r="D8" s="409" t="s">
        <v>184</v>
      </c>
      <c r="E8" s="410"/>
      <c r="F8" s="411"/>
      <c r="G8" s="779" t="s">
        <v>572</v>
      </c>
      <c r="H8" s="780">
        <v>11.2</v>
      </c>
    </row>
    <row r="9" spans="1:8" ht="12.75" customHeight="1">
      <c r="A9" s="982" t="s">
        <v>573</v>
      </c>
      <c r="B9" s="995"/>
      <c r="C9" s="996"/>
      <c r="D9" s="984" t="s">
        <v>569</v>
      </c>
      <c r="E9" s="984" t="s">
        <v>185</v>
      </c>
      <c r="F9" s="1001" t="s">
        <v>585</v>
      </c>
      <c r="G9" s="985" t="s">
        <v>586</v>
      </c>
      <c r="H9" s="1004" t="s">
        <v>606</v>
      </c>
    </row>
    <row r="10" spans="1:8" ht="42" customHeight="1">
      <c r="A10" s="983"/>
      <c r="B10" s="775" t="s">
        <v>639</v>
      </c>
      <c r="C10" s="775" t="s">
        <v>640</v>
      </c>
      <c r="D10" s="985"/>
      <c r="E10" s="985"/>
      <c r="F10" s="1002"/>
      <c r="G10" s="1003"/>
      <c r="H10" s="1005"/>
    </row>
    <row r="11" spans="1:8" s="247" customFormat="1" ht="36" customHeight="1">
      <c r="A11" s="248" t="s">
        <v>574</v>
      </c>
      <c r="B11" s="428"/>
      <c r="C11" s="781"/>
      <c r="D11" s="417"/>
      <c r="E11" s="417"/>
      <c r="F11" s="417"/>
      <c r="G11" s="429"/>
      <c r="H11" s="430"/>
    </row>
    <row r="12" spans="1:8" s="247" customFormat="1" ht="156" customHeight="1">
      <c r="A12" s="997" t="s">
        <v>575</v>
      </c>
      <c r="B12" s="989">
        <f>+F12</f>
        <v>6869335.199999999</v>
      </c>
      <c r="C12" s="989">
        <f>+B12/11.2</f>
        <v>613333.5</v>
      </c>
      <c r="D12" s="989">
        <v>5319197.97</v>
      </c>
      <c r="E12" s="989">
        <v>1550137.23</v>
      </c>
      <c r="F12" s="989">
        <f>SUM(D12:E13)</f>
        <v>6869335.199999999</v>
      </c>
      <c r="G12" s="991" t="s">
        <v>349</v>
      </c>
      <c r="H12" s="999" t="s">
        <v>170</v>
      </c>
    </row>
    <row r="13" spans="1:8" s="247" customFormat="1" ht="119.25" customHeight="1">
      <c r="A13" s="998"/>
      <c r="B13" s="990"/>
      <c r="C13" s="990"/>
      <c r="D13" s="990"/>
      <c r="E13" s="990"/>
      <c r="F13" s="990"/>
      <c r="G13" s="992"/>
      <c r="H13" s="1000"/>
    </row>
    <row r="14" spans="1:8" s="247" customFormat="1" ht="25.5">
      <c r="A14" s="432" t="s">
        <v>577</v>
      </c>
      <c r="B14" s="278">
        <f>SUM(B12)</f>
        <v>6869335.199999999</v>
      </c>
      <c r="C14" s="278">
        <f>SUM(C12)</f>
        <v>613333.5</v>
      </c>
      <c r="D14" s="278">
        <f>SUM(D12)</f>
        <v>5319197.97</v>
      </c>
      <c r="E14" s="278">
        <f>SUM(E12)</f>
        <v>1550137.23</v>
      </c>
      <c r="F14" s="278">
        <f>SUM(F12)</f>
        <v>6869335.199999999</v>
      </c>
      <c r="G14" s="425"/>
      <c r="H14" s="421"/>
    </row>
    <row r="15" spans="1:8" ht="12.75">
      <c r="A15" s="129"/>
      <c r="B15" s="130"/>
      <c r="C15" s="130"/>
      <c r="D15" s="130"/>
      <c r="E15" s="130"/>
      <c r="F15" s="130"/>
      <c r="G15" s="129"/>
      <c r="H15" s="446"/>
    </row>
    <row r="16" spans="2:8" ht="12.75">
      <c r="B16" s="454"/>
      <c r="C16" s="454"/>
      <c r="D16" s="454"/>
      <c r="E16" s="454"/>
      <c r="F16" s="454"/>
      <c r="H16" s="129"/>
    </row>
    <row r="17" spans="2:8" ht="12.75">
      <c r="B17" s="454"/>
      <c r="C17" s="454"/>
      <c r="D17" s="454"/>
      <c r="E17" s="454"/>
      <c r="F17" s="454"/>
      <c r="H17" s="129"/>
    </row>
    <row r="18" spans="1:30" ht="12.75">
      <c r="A18" s="1419" t="s">
        <v>701</v>
      </c>
      <c r="B18" s="1420"/>
      <c r="C18" s="1420"/>
      <c r="D18" s="1420"/>
      <c r="E18" s="1420"/>
      <c r="F18" s="1421"/>
      <c r="G18" s="395"/>
      <c r="H18" s="388"/>
      <c r="I18" s="395"/>
      <c r="J18" s="395"/>
      <c r="K18" s="395"/>
      <c r="L18" s="395"/>
      <c r="M18" s="395"/>
      <c r="N18" s="395"/>
      <c r="O18" s="395"/>
      <c r="P18" s="395"/>
      <c r="Q18" s="395"/>
      <c r="R18" s="395"/>
      <c r="S18" s="395"/>
      <c r="T18" s="395"/>
      <c r="U18" s="395"/>
      <c r="V18" s="395"/>
      <c r="W18" s="242"/>
      <c r="AD18" s="247"/>
    </row>
    <row r="19" spans="1:30" ht="12.75">
      <c r="A19" s="1413" t="s">
        <v>183</v>
      </c>
      <c r="B19" s="1414"/>
      <c r="C19" s="1414"/>
      <c r="D19" s="1414"/>
      <c r="E19" s="1414"/>
      <c r="F19" s="1415"/>
      <c r="G19" s="395"/>
      <c r="H19" s="388"/>
      <c r="I19" s="395"/>
      <c r="J19" s="395"/>
      <c r="K19" s="395"/>
      <c r="L19" s="395"/>
      <c r="M19" s="395"/>
      <c r="N19" s="395"/>
      <c r="O19" s="395"/>
      <c r="P19" s="395"/>
      <c r="Q19" s="395"/>
      <c r="R19" s="395"/>
      <c r="S19" s="395"/>
      <c r="T19" s="395"/>
      <c r="U19" s="395"/>
      <c r="V19" s="395"/>
      <c r="W19" s="242"/>
      <c r="AD19" s="247"/>
    </row>
    <row r="20" spans="1:30" ht="12.75">
      <c r="A20" s="494"/>
      <c r="B20" s="408"/>
      <c r="C20" s="408"/>
      <c r="D20" s="408"/>
      <c r="E20" s="408"/>
      <c r="F20" s="495"/>
      <c r="G20" s="395"/>
      <c r="H20" s="395"/>
      <c r="I20" s="395"/>
      <c r="J20" s="395"/>
      <c r="K20" s="395"/>
      <c r="L20" s="395"/>
      <c r="M20" s="395"/>
      <c r="N20" s="395"/>
      <c r="O20" s="395"/>
      <c r="P20" s="395"/>
      <c r="Q20" s="395"/>
      <c r="R20" s="395"/>
      <c r="S20" s="395"/>
      <c r="T20" s="395"/>
      <c r="U20" s="395"/>
      <c r="V20" s="395"/>
      <c r="W20" s="242"/>
      <c r="AD20" s="247"/>
    </row>
    <row r="21" spans="1:30" ht="12.75">
      <c r="A21" s="494"/>
      <c r="B21" s="408"/>
      <c r="C21" s="408"/>
      <c r="D21" s="408"/>
      <c r="E21" s="408"/>
      <c r="F21" s="495"/>
      <c r="G21" s="395"/>
      <c r="H21" s="395"/>
      <c r="I21" s="395"/>
      <c r="J21" s="395"/>
      <c r="K21" s="395"/>
      <c r="L21" s="395"/>
      <c r="M21" s="395"/>
      <c r="N21" s="395"/>
      <c r="O21" s="395"/>
      <c r="P21" s="395"/>
      <c r="Q21" s="395"/>
      <c r="R21" s="395"/>
      <c r="S21" s="395"/>
      <c r="T21" s="395"/>
      <c r="U21" s="395"/>
      <c r="V21" s="395"/>
      <c r="W21" s="242"/>
      <c r="AD21" s="247"/>
    </row>
    <row r="22" spans="1:30" ht="12.75">
      <c r="A22" s="496"/>
      <c r="B22" s="399"/>
      <c r="C22" s="399"/>
      <c r="D22" s="399"/>
      <c r="E22" s="399"/>
      <c r="F22" s="497"/>
      <c r="G22" s="395"/>
      <c r="H22" s="498"/>
      <c r="I22" s="498"/>
      <c r="J22" s="498"/>
      <c r="K22" s="498"/>
      <c r="L22" s="498"/>
      <c r="M22" s="498"/>
      <c r="N22" s="498"/>
      <c r="O22" s="498"/>
      <c r="P22" s="498"/>
      <c r="Q22" s="498"/>
      <c r="R22" s="498"/>
      <c r="S22" s="407"/>
      <c r="T22" s="407"/>
      <c r="U22" s="395"/>
      <c r="V22" s="395"/>
      <c r="W22" s="242"/>
      <c r="AD22" s="247"/>
    </row>
    <row r="23" spans="1:30" ht="20.25" customHeight="1">
      <c r="A23" s="1401" t="s">
        <v>189</v>
      </c>
      <c r="B23" s="1402"/>
      <c r="C23" s="1402"/>
      <c r="D23" s="1402"/>
      <c r="E23" s="1402"/>
      <c r="F23" s="1403"/>
      <c r="G23" s="395"/>
      <c r="H23" s="395"/>
      <c r="I23" s="395"/>
      <c r="J23" s="395"/>
      <c r="K23" s="395"/>
      <c r="L23" s="395"/>
      <c r="M23" s="395"/>
      <c r="N23" s="395"/>
      <c r="O23" s="395"/>
      <c r="P23" s="395"/>
      <c r="Q23" s="395"/>
      <c r="R23" s="395"/>
      <c r="S23" s="395"/>
      <c r="T23" s="395"/>
      <c r="U23" s="395"/>
      <c r="V23" s="395"/>
      <c r="W23" s="242"/>
      <c r="AD23" s="247"/>
    </row>
    <row r="24" spans="1:30" ht="18.75" customHeight="1">
      <c r="A24" s="1422" t="s">
        <v>190</v>
      </c>
      <c r="B24" s="1422"/>
      <c r="C24" s="1422"/>
      <c r="D24" s="1422"/>
      <c r="E24" s="1422"/>
      <c r="F24" s="1403"/>
      <c r="G24" s="395"/>
      <c r="H24" s="395"/>
      <c r="I24" s="395"/>
      <c r="J24" s="395"/>
      <c r="K24" s="395"/>
      <c r="L24" s="395"/>
      <c r="M24" s="395"/>
      <c r="N24" s="395"/>
      <c r="O24" s="395"/>
      <c r="P24" s="395"/>
      <c r="Q24" s="395"/>
      <c r="R24" s="395"/>
      <c r="S24" s="395"/>
      <c r="T24" s="395"/>
      <c r="U24" s="395"/>
      <c r="V24" s="395"/>
      <c r="W24" s="242"/>
      <c r="AD24" s="247"/>
    </row>
    <row r="25" spans="1:30" ht="12.75">
      <c r="A25" s="499"/>
      <c r="B25" s="379"/>
      <c r="C25" s="379"/>
      <c r="D25" s="379"/>
      <c r="E25" s="379"/>
      <c r="F25" s="500"/>
      <c r="G25" s="395"/>
      <c r="H25" s="395"/>
      <c r="I25" s="395"/>
      <c r="J25" s="395"/>
      <c r="K25" s="395"/>
      <c r="L25" s="395"/>
      <c r="M25" s="395"/>
      <c r="N25" s="395"/>
      <c r="O25" s="395"/>
      <c r="P25" s="395"/>
      <c r="Q25" s="395"/>
      <c r="R25" s="395"/>
      <c r="S25" s="395"/>
      <c r="T25" s="395"/>
      <c r="U25" s="395"/>
      <c r="V25" s="395"/>
      <c r="W25" s="242"/>
      <c r="AD25" s="247"/>
    </row>
    <row r="26" spans="1:30" ht="12.75">
      <c r="A26" s="129"/>
      <c r="B26" s="129"/>
      <c r="C26" s="129"/>
      <c r="D26" s="129"/>
      <c r="E26" s="129"/>
      <c r="F26" s="129"/>
      <c r="G26" s="395"/>
      <c r="H26" s="395"/>
      <c r="I26" s="395"/>
      <c r="J26" s="395"/>
      <c r="K26" s="395"/>
      <c r="L26" s="395"/>
      <c r="M26" s="395"/>
      <c r="N26" s="395"/>
      <c r="O26" s="395"/>
      <c r="P26" s="395"/>
      <c r="Q26" s="395"/>
      <c r="R26" s="395"/>
      <c r="S26" s="395"/>
      <c r="T26" s="395"/>
      <c r="U26" s="395"/>
      <c r="V26" s="395"/>
      <c r="W26" s="242"/>
      <c r="AD26" s="247"/>
    </row>
  </sheetData>
  <mergeCells count="24">
    <mergeCell ref="B8:C9"/>
    <mergeCell ref="A9:A10"/>
    <mergeCell ref="D9:D10"/>
    <mergeCell ref="E9:E10"/>
    <mergeCell ref="D12:D13"/>
    <mergeCell ref="E12:E13"/>
    <mergeCell ref="F12:F13"/>
    <mergeCell ref="G12:G13"/>
    <mergeCell ref="F9:F10"/>
    <mergeCell ref="A1:H1"/>
    <mergeCell ref="A2:H2"/>
    <mergeCell ref="A3:H3"/>
    <mergeCell ref="A5:H5"/>
    <mergeCell ref="A7:F7"/>
    <mergeCell ref="A18:F18"/>
    <mergeCell ref="A19:F19"/>
    <mergeCell ref="A23:F23"/>
    <mergeCell ref="H12:H13"/>
    <mergeCell ref="A24:F24"/>
    <mergeCell ref="G9:G10"/>
    <mergeCell ref="H9:H10"/>
    <mergeCell ref="A12:A13"/>
    <mergeCell ref="B12:B13"/>
    <mergeCell ref="C12:C1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Z69"/>
  <sheetViews>
    <sheetView workbookViewId="0" topLeftCell="A1">
      <selection activeCell="A3" sqref="A3:W3"/>
    </sheetView>
  </sheetViews>
  <sheetFormatPr defaultColWidth="11.421875" defaultRowHeight="12.75"/>
  <cols>
    <col min="1" max="1" width="32.7109375" style="44" customWidth="1"/>
    <col min="2" max="2" width="9.00390625" style="44" customWidth="1"/>
    <col min="3" max="3" width="9.7109375" style="44" customWidth="1"/>
    <col min="4" max="4" width="12.7109375" style="44" customWidth="1"/>
    <col min="5" max="5" width="12.421875" style="44" customWidth="1"/>
    <col min="6" max="7" width="11.421875" style="44" customWidth="1"/>
    <col min="8" max="8" width="12.421875" style="44" customWidth="1"/>
    <col min="9" max="11" width="11.421875" style="44" customWidth="1"/>
    <col min="12" max="12" width="14.140625" style="44" customWidth="1"/>
    <col min="13" max="16" width="11.421875" style="44" customWidth="1"/>
    <col min="17" max="17" width="13.421875" style="44" customWidth="1"/>
    <col min="18" max="20" width="11.421875" style="44" customWidth="1"/>
    <col min="21" max="21" width="14.421875" style="44" customWidth="1"/>
    <col min="22" max="22" width="16.7109375" style="44" customWidth="1"/>
    <col min="23" max="23" width="13.28125" style="44" customWidth="1"/>
    <col min="24" max="24" width="15.7109375" style="44" customWidth="1"/>
    <col min="25" max="25" width="23.7109375" style="44" customWidth="1"/>
    <col min="26" max="16384" width="11.421875" style="44" customWidth="1"/>
  </cols>
  <sheetData>
    <row r="1" spans="1:23" s="501" customFormat="1" ht="18">
      <c r="A1" s="1423" t="s">
        <v>181</v>
      </c>
      <c r="B1" s="1423"/>
      <c r="C1" s="1423"/>
      <c r="D1" s="1423"/>
      <c r="E1" s="1423"/>
      <c r="F1" s="1423"/>
      <c r="G1" s="1423"/>
      <c r="H1" s="1423"/>
      <c r="I1" s="1423"/>
      <c r="J1" s="1423"/>
      <c r="K1" s="1423"/>
      <c r="L1" s="1423"/>
      <c r="M1" s="1423"/>
      <c r="N1" s="1423"/>
      <c r="O1" s="1423"/>
      <c r="P1" s="1423"/>
      <c r="Q1" s="1423"/>
      <c r="R1" s="1423"/>
      <c r="S1" s="1423"/>
      <c r="T1" s="1423"/>
      <c r="U1" s="1423"/>
      <c r="V1" s="1423"/>
      <c r="W1" s="1423"/>
    </row>
    <row r="2" spans="1:23" s="501" customFormat="1" ht="18">
      <c r="A2" s="1423" t="s">
        <v>192</v>
      </c>
      <c r="B2" s="1423"/>
      <c r="C2" s="1423"/>
      <c r="D2" s="1423"/>
      <c r="E2" s="1423"/>
      <c r="F2" s="1423"/>
      <c r="G2" s="1423"/>
      <c r="H2" s="1423"/>
      <c r="I2" s="1423"/>
      <c r="J2" s="1423"/>
      <c r="K2" s="1423"/>
      <c r="L2" s="1423"/>
      <c r="M2" s="1423"/>
      <c r="N2" s="1423"/>
      <c r="O2" s="1423"/>
      <c r="P2" s="1423"/>
      <c r="Q2" s="1423"/>
      <c r="R2" s="1423"/>
      <c r="S2" s="1423"/>
      <c r="T2" s="1423"/>
      <c r="U2" s="1423"/>
      <c r="V2" s="1423"/>
      <c r="W2" s="1423"/>
    </row>
    <row r="3" spans="1:23" s="501" customFormat="1" ht="18">
      <c r="A3" s="1423" t="s">
        <v>193</v>
      </c>
      <c r="B3" s="1423"/>
      <c r="C3" s="1423"/>
      <c r="D3" s="1423"/>
      <c r="E3" s="1423"/>
      <c r="F3" s="1423"/>
      <c r="G3" s="1423"/>
      <c r="H3" s="1423"/>
      <c r="I3" s="1423"/>
      <c r="J3" s="1423"/>
      <c r="K3" s="1423"/>
      <c r="L3" s="1423"/>
      <c r="M3" s="1423"/>
      <c r="N3" s="1423"/>
      <c r="O3" s="1423"/>
      <c r="P3" s="1423"/>
      <c r="Q3" s="1423"/>
      <c r="R3" s="1423"/>
      <c r="S3" s="1423"/>
      <c r="T3" s="1423"/>
      <c r="U3" s="1423"/>
      <c r="V3" s="1423"/>
      <c r="W3" s="1423"/>
    </row>
    <row r="4" spans="1:26" s="501" customFormat="1" ht="18" customHeight="1">
      <c r="A4" s="1281" t="s">
        <v>715</v>
      </c>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860"/>
    </row>
    <row r="5" spans="1:23" ht="12.75">
      <c r="A5" s="988"/>
      <c r="B5" s="988"/>
      <c r="C5" s="988"/>
      <c r="D5" s="988"/>
      <c r="E5" s="988"/>
      <c r="F5" s="988"/>
      <c r="G5" s="988"/>
      <c r="H5" s="988"/>
      <c r="I5" s="988"/>
      <c r="J5" s="988"/>
      <c r="K5" s="988"/>
      <c r="L5" s="988"/>
      <c r="M5" s="988"/>
      <c r="N5" s="988"/>
      <c r="O5" s="988"/>
      <c r="P5" s="988"/>
      <c r="Q5" s="988"/>
      <c r="R5" s="988"/>
      <c r="S5" s="988"/>
      <c r="T5" s="988"/>
      <c r="U5" s="988"/>
      <c r="V5" s="988"/>
      <c r="W5" s="988"/>
    </row>
    <row r="6" spans="1:25" ht="12.75">
      <c r="A6" s="1398" t="s">
        <v>194</v>
      </c>
      <c r="B6" s="1399"/>
      <c r="C6" s="1399"/>
      <c r="D6" s="1400"/>
      <c r="E6" s="1338"/>
      <c r="F6" s="1338"/>
      <c r="G6" s="1338"/>
      <c r="H6" s="1339"/>
      <c r="I6" s="244" t="s">
        <v>463</v>
      </c>
      <c r="J6" s="1338" t="s">
        <v>464</v>
      </c>
      <c r="K6" s="1338"/>
      <c r="L6" s="1338"/>
      <c r="M6" s="1338" t="s">
        <v>465</v>
      </c>
      <c r="N6" s="1338"/>
      <c r="O6" s="1338"/>
      <c r="P6" s="1338"/>
      <c r="Q6" s="1396" t="s">
        <v>466</v>
      </c>
      <c r="R6" s="1397"/>
      <c r="S6" s="1397"/>
      <c r="T6" s="1397"/>
      <c r="U6" s="1424" t="s">
        <v>467</v>
      </c>
      <c r="V6" s="1425"/>
      <c r="W6" s="1426"/>
      <c r="X6" s="412"/>
      <c r="Y6" s="413"/>
    </row>
    <row r="7" spans="1:25" ht="25.5">
      <c r="A7" s="982" t="s">
        <v>549</v>
      </c>
      <c r="B7" s="982" t="s">
        <v>550</v>
      </c>
      <c r="C7" s="251" t="s">
        <v>37</v>
      </c>
      <c r="D7" s="982" t="s">
        <v>552</v>
      </c>
      <c r="E7" s="1004" t="s">
        <v>553</v>
      </c>
      <c r="F7" s="1004" t="s">
        <v>554</v>
      </c>
      <c r="G7" s="1004" t="s">
        <v>555</v>
      </c>
      <c r="H7" s="1004" t="s">
        <v>556</v>
      </c>
      <c r="I7" s="1004" t="s">
        <v>557</v>
      </c>
      <c r="J7" s="1331" t="s">
        <v>558</v>
      </c>
      <c r="K7" s="1341" t="s">
        <v>559</v>
      </c>
      <c r="L7" s="1004" t="s">
        <v>560</v>
      </c>
      <c r="M7" s="1004" t="s">
        <v>561</v>
      </c>
      <c r="N7" s="1004" t="s">
        <v>562</v>
      </c>
      <c r="O7" s="1004" t="s">
        <v>563</v>
      </c>
      <c r="P7" s="1004" t="s">
        <v>564</v>
      </c>
      <c r="Q7" s="993" t="s">
        <v>468</v>
      </c>
      <c r="R7" s="994"/>
      <c r="S7" s="993" t="s">
        <v>469</v>
      </c>
      <c r="T7" s="994"/>
      <c r="U7" s="984" t="s">
        <v>569</v>
      </c>
      <c r="V7" s="984" t="s">
        <v>570</v>
      </c>
      <c r="W7" s="1001" t="s">
        <v>585</v>
      </c>
      <c r="X7" s="985" t="s">
        <v>586</v>
      </c>
      <c r="Y7" s="1004" t="s">
        <v>606</v>
      </c>
    </row>
    <row r="8" spans="1:25" ht="42" customHeight="1">
      <c r="A8" s="983"/>
      <c r="B8" s="983"/>
      <c r="C8" s="253" t="s">
        <v>490</v>
      </c>
      <c r="D8" s="983"/>
      <c r="E8" s="983"/>
      <c r="F8" s="983"/>
      <c r="G8" s="983"/>
      <c r="H8" s="983"/>
      <c r="I8" s="983"/>
      <c r="J8" s="1393"/>
      <c r="K8" s="1341"/>
      <c r="L8" s="983"/>
      <c r="M8" s="983"/>
      <c r="N8" s="983"/>
      <c r="O8" s="983"/>
      <c r="P8" s="983"/>
      <c r="Q8" s="414" t="s">
        <v>639</v>
      </c>
      <c r="R8" s="414" t="s">
        <v>640</v>
      </c>
      <c r="S8" s="414" t="s">
        <v>195</v>
      </c>
      <c r="T8" s="414" t="s">
        <v>196</v>
      </c>
      <c r="U8" s="985"/>
      <c r="V8" s="985"/>
      <c r="W8" s="1002"/>
      <c r="X8" s="1003"/>
      <c r="Y8" s="1005"/>
    </row>
    <row r="9" spans="1:25" ht="20.25" customHeight="1">
      <c r="A9" s="253" t="s">
        <v>470</v>
      </c>
      <c r="B9" s="415"/>
      <c r="C9" s="416"/>
      <c r="D9" s="416"/>
      <c r="E9" s="416"/>
      <c r="F9" s="416"/>
      <c r="G9" s="416"/>
      <c r="H9" s="416"/>
      <c r="I9" s="416"/>
      <c r="J9" s="416"/>
      <c r="K9" s="416"/>
      <c r="L9" s="416"/>
      <c r="M9" s="416"/>
      <c r="N9" s="416"/>
      <c r="O9" s="416"/>
      <c r="P9" s="416"/>
      <c r="Q9" s="417"/>
      <c r="R9" s="417"/>
      <c r="S9" s="418"/>
      <c r="T9" s="418"/>
      <c r="U9" s="502"/>
      <c r="V9" s="502"/>
      <c r="W9" s="502"/>
      <c r="X9" s="503"/>
      <c r="Y9" s="1355"/>
    </row>
    <row r="10" spans="1:25" ht="12.75">
      <c r="A10" s="1427" t="s">
        <v>197</v>
      </c>
      <c r="B10" s="1310" t="s">
        <v>105</v>
      </c>
      <c r="C10" s="1429" t="s">
        <v>496</v>
      </c>
      <c r="D10" s="1245" t="s">
        <v>198</v>
      </c>
      <c r="E10" s="263" t="s">
        <v>199</v>
      </c>
      <c r="F10" s="263" t="s">
        <v>199</v>
      </c>
      <c r="G10" s="263" t="s">
        <v>199</v>
      </c>
      <c r="H10" s="263" t="s">
        <v>200</v>
      </c>
      <c r="I10" s="263" t="s">
        <v>201</v>
      </c>
      <c r="J10" s="263" t="s">
        <v>201</v>
      </c>
      <c r="K10" s="263" t="s">
        <v>201</v>
      </c>
      <c r="L10" s="288" t="s">
        <v>202</v>
      </c>
      <c r="M10" s="288" t="s">
        <v>203</v>
      </c>
      <c r="N10" s="288" t="s">
        <v>203</v>
      </c>
      <c r="O10" s="1431"/>
      <c r="P10" s="1431"/>
      <c r="Q10" s="1432">
        <v>29767.09</v>
      </c>
      <c r="R10" s="1432">
        <f>Q10/11.2</f>
        <v>2657.775892857143</v>
      </c>
      <c r="S10" s="1434"/>
      <c r="T10" s="1434"/>
      <c r="U10" s="1436">
        <f>Q10/1.15</f>
        <v>25884.426086956522</v>
      </c>
      <c r="V10" s="1436">
        <f>Q10-U10</f>
        <v>3882.663913043478</v>
      </c>
      <c r="W10" s="1436">
        <f>U10+V10</f>
        <v>29767.09</v>
      </c>
      <c r="X10" s="1364" t="s">
        <v>204</v>
      </c>
      <c r="Y10" s="1376"/>
    </row>
    <row r="11" spans="1:25" ht="21.75" customHeight="1">
      <c r="A11" s="1428"/>
      <c r="B11" s="1310"/>
      <c r="C11" s="1430"/>
      <c r="D11" s="1246"/>
      <c r="E11" s="505" t="s">
        <v>471</v>
      </c>
      <c r="F11" s="505" t="s">
        <v>471</v>
      </c>
      <c r="G11" s="505" t="s">
        <v>471</v>
      </c>
      <c r="H11" s="505" t="s">
        <v>471</v>
      </c>
      <c r="I11" s="505" t="s">
        <v>471</v>
      </c>
      <c r="J11" s="505" t="s">
        <v>471</v>
      </c>
      <c r="K11" s="505" t="s">
        <v>471</v>
      </c>
      <c r="L11" s="505" t="s">
        <v>471</v>
      </c>
      <c r="M11" s="420" t="s">
        <v>471</v>
      </c>
      <c r="N11" s="420" t="s">
        <v>471</v>
      </c>
      <c r="O11" s="1005"/>
      <c r="P11" s="1005"/>
      <c r="Q11" s="1433"/>
      <c r="R11" s="1433"/>
      <c r="S11" s="1435"/>
      <c r="T11" s="1435"/>
      <c r="U11" s="1437"/>
      <c r="V11" s="1437"/>
      <c r="W11" s="1046"/>
      <c r="X11" s="1357"/>
      <c r="Y11" s="1376"/>
    </row>
    <row r="12" spans="1:25" ht="12.75" customHeight="1">
      <c r="A12" s="1427" t="s">
        <v>205</v>
      </c>
      <c r="B12" s="1310" t="s">
        <v>105</v>
      </c>
      <c r="C12" s="1429" t="s">
        <v>496</v>
      </c>
      <c r="D12" s="1245" t="s">
        <v>198</v>
      </c>
      <c r="E12" s="263" t="s">
        <v>199</v>
      </c>
      <c r="F12" s="263" t="s">
        <v>199</v>
      </c>
      <c r="G12" s="263" t="s">
        <v>199</v>
      </c>
      <c r="H12" s="263" t="s">
        <v>200</v>
      </c>
      <c r="I12" s="263" t="s">
        <v>201</v>
      </c>
      <c r="J12" s="263" t="s">
        <v>201</v>
      </c>
      <c r="K12" s="263" t="s">
        <v>201</v>
      </c>
      <c r="L12" s="288" t="s">
        <v>202</v>
      </c>
      <c r="M12" s="288" t="s">
        <v>203</v>
      </c>
      <c r="N12" s="288" t="s">
        <v>203</v>
      </c>
      <c r="O12" s="1431"/>
      <c r="P12" s="1431"/>
      <c r="Q12" s="1432">
        <v>20398.9</v>
      </c>
      <c r="R12" s="1432">
        <f>Q12/11.2</f>
        <v>1821.3303571428573</v>
      </c>
      <c r="S12" s="1434"/>
      <c r="T12" s="1434"/>
      <c r="U12" s="1436">
        <f>Q12/1.15</f>
        <v>17738.17391304348</v>
      </c>
      <c r="V12" s="1436">
        <f>Q12-U12</f>
        <v>2660.7260869565216</v>
      </c>
      <c r="W12" s="1436">
        <f>U12+V12</f>
        <v>20398.9</v>
      </c>
      <c r="X12" s="1364" t="s">
        <v>204</v>
      </c>
      <c r="Y12" s="1376"/>
    </row>
    <row r="13" spans="1:25" ht="18" customHeight="1">
      <c r="A13" s="1428"/>
      <c r="B13" s="1310"/>
      <c r="C13" s="1430"/>
      <c r="D13" s="1246"/>
      <c r="E13" s="505" t="s">
        <v>471</v>
      </c>
      <c r="F13" s="505" t="s">
        <v>471</v>
      </c>
      <c r="G13" s="505" t="s">
        <v>471</v>
      </c>
      <c r="H13" s="505" t="s">
        <v>471</v>
      </c>
      <c r="I13" s="505" t="s">
        <v>471</v>
      </c>
      <c r="J13" s="505" t="s">
        <v>471</v>
      </c>
      <c r="K13" s="505" t="s">
        <v>471</v>
      </c>
      <c r="L13" s="505" t="s">
        <v>471</v>
      </c>
      <c r="M13" s="420" t="s">
        <v>471</v>
      </c>
      <c r="N13" s="420" t="s">
        <v>471</v>
      </c>
      <c r="O13" s="1005"/>
      <c r="P13" s="1005"/>
      <c r="Q13" s="1433"/>
      <c r="R13" s="1433"/>
      <c r="S13" s="1435"/>
      <c r="T13" s="1435"/>
      <c r="U13" s="1437"/>
      <c r="V13" s="1437"/>
      <c r="W13" s="1046"/>
      <c r="X13" s="1357"/>
      <c r="Y13" s="1376"/>
    </row>
    <row r="14" spans="1:25" ht="12.75" customHeight="1">
      <c r="A14" s="1427" t="s">
        <v>206</v>
      </c>
      <c r="B14" s="1310" t="s">
        <v>105</v>
      </c>
      <c r="C14" s="1429" t="s">
        <v>496</v>
      </c>
      <c r="D14" s="1245" t="s">
        <v>198</v>
      </c>
      <c r="E14" s="263" t="s">
        <v>199</v>
      </c>
      <c r="F14" s="263" t="s">
        <v>199</v>
      </c>
      <c r="G14" s="263" t="s">
        <v>199</v>
      </c>
      <c r="H14" s="263" t="s">
        <v>200</v>
      </c>
      <c r="I14" s="263" t="s">
        <v>201</v>
      </c>
      <c r="J14" s="263" t="s">
        <v>201</v>
      </c>
      <c r="K14" s="263" t="s">
        <v>201</v>
      </c>
      <c r="L14" s="288" t="s">
        <v>202</v>
      </c>
      <c r="M14" s="288" t="s">
        <v>203</v>
      </c>
      <c r="N14" s="288" t="s">
        <v>203</v>
      </c>
      <c r="O14" s="1431"/>
      <c r="P14" s="1431"/>
      <c r="Q14" s="1432">
        <v>26365.52</v>
      </c>
      <c r="R14" s="1432">
        <f>Q14/11.2</f>
        <v>2354.0642857142857</v>
      </c>
      <c r="S14" s="1434"/>
      <c r="T14" s="1434"/>
      <c r="U14" s="1436">
        <f>Q14/1.15</f>
        <v>22926.539130434783</v>
      </c>
      <c r="V14" s="1436">
        <f>Q14-U14</f>
        <v>3438.9808695652173</v>
      </c>
      <c r="W14" s="1436">
        <f>U14+V14</f>
        <v>26365.52</v>
      </c>
      <c r="X14" s="1364" t="s">
        <v>204</v>
      </c>
      <c r="Y14" s="1376"/>
    </row>
    <row r="15" spans="1:25" ht="20.25" customHeight="1">
      <c r="A15" s="1428"/>
      <c r="B15" s="1310"/>
      <c r="C15" s="1430"/>
      <c r="D15" s="1246"/>
      <c r="E15" s="505" t="s">
        <v>471</v>
      </c>
      <c r="F15" s="505" t="s">
        <v>471</v>
      </c>
      <c r="G15" s="505" t="s">
        <v>471</v>
      </c>
      <c r="H15" s="505" t="s">
        <v>471</v>
      </c>
      <c r="I15" s="505" t="s">
        <v>471</v>
      </c>
      <c r="J15" s="505" t="s">
        <v>471</v>
      </c>
      <c r="K15" s="505" t="s">
        <v>471</v>
      </c>
      <c r="L15" s="505" t="s">
        <v>471</v>
      </c>
      <c r="M15" s="420" t="s">
        <v>471</v>
      </c>
      <c r="N15" s="420" t="s">
        <v>471</v>
      </c>
      <c r="O15" s="1005"/>
      <c r="P15" s="1005"/>
      <c r="Q15" s="1433"/>
      <c r="R15" s="1433"/>
      <c r="S15" s="1435"/>
      <c r="T15" s="1435"/>
      <c r="U15" s="1437"/>
      <c r="V15" s="1437"/>
      <c r="W15" s="1046"/>
      <c r="X15" s="1357"/>
      <c r="Y15" s="1376"/>
    </row>
    <row r="16" spans="1:25" ht="12.75" customHeight="1">
      <c r="A16" s="1438" t="s">
        <v>207</v>
      </c>
      <c r="B16" s="1310" t="s">
        <v>105</v>
      </c>
      <c r="C16" s="1429" t="s">
        <v>496</v>
      </c>
      <c r="D16" s="1245" t="s">
        <v>198</v>
      </c>
      <c r="E16" s="263" t="s">
        <v>199</v>
      </c>
      <c r="F16" s="263" t="s">
        <v>199</v>
      </c>
      <c r="G16" s="263" t="s">
        <v>199</v>
      </c>
      <c r="H16" s="263" t="s">
        <v>200</v>
      </c>
      <c r="I16" s="263" t="s">
        <v>201</v>
      </c>
      <c r="J16" s="263" t="s">
        <v>201</v>
      </c>
      <c r="K16" s="263" t="s">
        <v>201</v>
      </c>
      <c r="L16" s="288" t="s">
        <v>202</v>
      </c>
      <c r="M16" s="288" t="s">
        <v>203</v>
      </c>
      <c r="N16" s="288" t="s">
        <v>203</v>
      </c>
      <c r="O16" s="1431"/>
      <c r="P16" s="1431"/>
      <c r="Q16" s="1432">
        <f>25000*1.15</f>
        <v>28749.999999999996</v>
      </c>
      <c r="R16" s="1432">
        <f>Q16/11.2</f>
        <v>2566.964285714286</v>
      </c>
      <c r="S16" s="1434"/>
      <c r="T16" s="1434"/>
      <c r="U16" s="1436">
        <f>Q16/1.15</f>
        <v>25000</v>
      </c>
      <c r="V16" s="1436">
        <f>Q16-U16</f>
        <v>3749.9999999999964</v>
      </c>
      <c r="W16" s="1436">
        <f>U16+V16</f>
        <v>28749.999999999996</v>
      </c>
      <c r="X16" s="1364" t="s">
        <v>204</v>
      </c>
      <c r="Y16" s="1376"/>
    </row>
    <row r="17" spans="1:25" ht="18.75" customHeight="1">
      <c r="A17" s="1439"/>
      <c r="B17" s="1310"/>
      <c r="C17" s="1430"/>
      <c r="D17" s="1246"/>
      <c r="E17" s="505" t="s">
        <v>471</v>
      </c>
      <c r="F17" s="505" t="s">
        <v>471</v>
      </c>
      <c r="G17" s="505" t="s">
        <v>471</v>
      </c>
      <c r="H17" s="505" t="s">
        <v>471</v>
      </c>
      <c r="I17" s="505" t="s">
        <v>471</v>
      </c>
      <c r="J17" s="505" t="s">
        <v>471</v>
      </c>
      <c r="K17" s="505" t="s">
        <v>471</v>
      </c>
      <c r="L17" s="505" t="s">
        <v>471</v>
      </c>
      <c r="M17" s="420" t="s">
        <v>471</v>
      </c>
      <c r="N17" s="420" t="s">
        <v>471</v>
      </c>
      <c r="O17" s="1005"/>
      <c r="P17" s="1005"/>
      <c r="Q17" s="1433"/>
      <c r="R17" s="1433"/>
      <c r="S17" s="1435"/>
      <c r="T17" s="1435"/>
      <c r="U17" s="1437"/>
      <c r="V17" s="1437"/>
      <c r="W17" s="1046"/>
      <c r="X17" s="1357"/>
      <c r="Y17" s="1376"/>
    </row>
    <row r="18" spans="1:25" ht="12.75" customHeight="1">
      <c r="A18" s="1438" t="s">
        <v>208</v>
      </c>
      <c r="B18" s="1310" t="s">
        <v>105</v>
      </c>
      <c r="C18" s="1429" t="s">
        <v>496</v>
      </c>
      <c r="D18" s="1245" t="s">
        <v>198</v>
      </c>
      <c r="E18" s="263" t="s">
        <v>199</v>
      </c>
      <c r="F18" s="263" t="s">
        <v>199</v>
      </c>
      <c r="G18" s="263" t="s">
        <v>199</v>
      </c>
      <c r="H18" s="263" t="s">
        <v>200</v>
      </c>
      <c r="I18" s="263" t="s">
        <v>201</v>
      </c>
      <c r="J18" s="263" t="s">
        <v>201</v>
      </c>
      <c r="K18" s="263" t="s">
        <v>201</v>
      </c>
      <c r="L18" s="288" t="s">
        <v>202</v>
      </c>
      <c r="M18" s="288" t="s">
        <v>203</v>
      </c>
      <c r="N18" s="288" t="s">
        <v>203</v>
      </c>
      <c r="O18" s="1431"/>
      <c r="P18" s="1431"/>
      <c r="Q18" s="1432">
        <f>9000*1.15</f>
        <v>10350</v>
      </c>
      <c r="R18" s="1432">
        <f>Q18/11.2</f>
        <v>924.1071428571429</v>
      </c>
      <c r="S18" s="1434"/>
      <c r="T18" s="1434"/>
      <c r="U18" s="1436">
        <f>Q18/1.15</f>
        <v>9000</v>
      </c>
      <c r="V18" s="1436">
        <f>Q18-U18</f>
        <v>1350</v>
      </c>
      <c r="W18" s="1436">
        <f>U18+V18</f>
        <v>10350</v>
      </c>
      <c r="X18" s="1364" t="s">
        <v>204</v>
      </c>
      <c r="Y18" s="1376"/>
    </row>
    <row r="19" spans="1:25" ht="18.75" customHeight="1">
      <c r="A19" s="1439"/>
      <c r="B19" s="1310"/>
      <c r="C19" s="1430"/>
      <c r="D19" s="1246"/>
      <c r="E19" s="505" t="s">
        <v>471</v>
      </c>
      <c r="F19" s="505" t="s">
        <v>471</v>
      </c>
      <c r="G19" s="505" t="s">
        <v>471</v>
      </c>
      <c r="H19" s="505" t="s">
        <v>471</v>
      </c>
      <c r="I19" s="505" t="s">
        <v>471</v>
      </c>
      <c r="J19" s="505" t="s">
        <v>471</v>
      </c>
      <c r="K19" s="505" t="s">
        <v>471</v>
      </c>
      <c r="L19" s="505" t="s">
        <v>471</v>
      </c>
      <c r="M19" s="420" t="s">
        <v>471</v>
      </c>
      <c r="N19" s="420" t="s">
        <v>471</v>
      </c>
      <c r="O19" s="1005"/>
      <c r="P19" s="1005"/>
      <c r="Q19" s="1433"/>
      <c r="R19" s="1433"/>
      <c r="S19" s="1435"/>
      <c r="T19" s="1435"/>
      <c r="U19" s="1437"/>
      <c r="V19" s="1437"/>
      <c r="W19" s="1046"/>
      <c r="X19" s="1357"/>
      <c r="Y19" s="1376"/>
    </row>
    <row r="20" spans="1:25" ht="12.75" customHeight="1">
      <c r="A20" s="1438" t="s">
        <v>209</v>
      </c>
      <c r="B20" s="1310" t="s">
        <v>105</v>
      </c>
      <c r="C20" s="1429" t="s">
        <v>496</v>
      </c>
      <c r="D20" s="1245" t="s">
        <v>198</v>
      </c>
      <c r="E20" s="263" t="s">
        <v>199</v>
      </c>
      <c r="F20" s="263" t="s">
        <v>199</v>
      </c>
      <c r="G20" s="263" t="s">
        <v>199</v>
      </c>
      <c r="H20" s="263" t="s">
        <v>200</v>
      </c>
      <c r="I20" s="263" t="s">
        <v>201</v>
      </c>
      <c r="J20" s="263" t="s">
        <v>201</v>
      </c>
      <c r="K20" s="263" t="s">
        <v>201</v>
      </c>
      <c r="L20" s="288" t="s">
        <v>202</v>
      </c>
      <c r="M20" s="288" t="s">
        <v>203</v>
      </c>
      <c r="N20" s="288" t="s">
        <v>203</v>
      </c>
      <c r="O20" s="1431"/>
      <c r="P20" s="1431"/>
      <c r="Q20" s="1432">
        <f>20000*1.15</f>
        <v>23000</v>
      </c>
      <c r="R20" s="1432">
        <f>Q20/11.2</f>
        <v>2053.571428571429</v>
      </c>
      <c r="S20" s="1434"/>
      <c r="T20" s="1434"/>
      <c r="U20" s="1436">
        <f>Q20/1.15</f>
        <v>20000</v>
      </c>
      <c r="V20" s="1436">
        <f>Q20-U20</f>
        <v>3000</v>
      </c>
      <c r="W20" s="1436">
        <f>U20+V20</f>
        <v>23000</v>
      </c>
      <c r="X20" s="1364" t="s">
        <v>204</v>
      </c>
      <c r="Y20" s="1376"/>
    </row>
    <row r="21" spans="1:25" ht="18.75" customHeight="1">
      <c r="A21" s="1439"/>
      <c r="B21" s="1310"/>
      <c r="C21" s="1430"/>
      <c r="D21" s="1246"/>
      <c r="E21" s="505" t="s">
        <v>471</v>
      </c>
      <c r="F21" s="505" t="s">
        <v>471</v>
      </c>
      <c r="G21" s="505" t="s">
        <v>471</v>
      </c>
      <c r="H21" s="505" t="s">
        <v>471</v>
      </c>
      <c r="I21" s="505" t="s">
        <v>471</v>
      </c>
      <c r="J21" s="505" t="s">
        <v>471</v>
      </c>
      <c r="K21" s="505" t="s">
        <v>471</v>
      </c>
      <c r="L21" s="505" t="s">
        <v>471</v>
      </c>
      <c r="M21" s="420" t="s">
        <v>471</v>
      </c>
      <c r="N21" s="420" t="s">
        <v>471</v>
      </c>
      <c r="O21" s="1005"/>
      <c r="P21" s="1005"/>
      <c r="Q21" s="1433"/>
      <c r="R21" s="1433"/>
      <c r="S21" s="1435"/>
      <c r="T21" s="1435"/>
      <c r="U21" s="1437"/>
      <c r="V21" s="1437"/>
      <c r="W21" s="1046"/>
      <c r="X21" s="1357"/>
      <c r="Y21" s="1376"/>
    </row>
    <row r="22" spans="1:25" ht="12.75" customHeight="1">
      <c r="A22" s="1438" t="s">
        <v>210</v>
      </c>
      <c r="B22" s="1310" t="s">
        <v>105</v>
      </c>
      <c r="C22" s="1429" t="s">
        <v>496</v>
      </c>
      <c r="D22" s="1245" t="s">
        <v>198</v>
      </c>
      <c r="E22" s="263" t="s">
        <v>199</v>
      </c>
      <c r="F22" s="263" t="s">
        <v>199</v>
      </c>
      <c r="G22" s="263" t="s">
        <v>199</v>
      </c>
      <c r="H22" s="263" t="s">
        <v>200</v>
      </c>
      <c r="I22" s="263" t="s">
        <v>201</v>
      </c>
      <c r="J22" s="263" t="s">
        <v>201</v>
      </c>
      <c r="K22" s="263" t="s">
        <v>201</v>
      </c>
      <c r="L22" s="288" t="s">
        <v>202</v>
      </c>
      <c r="M22" s="288" t="s">
        <v>203</v>
      </c>
      <c r="N22" s="288" t="s">
        <v>203</v>
      </c>
      <c r="O22" s="1431"/>
      <c r="P22" s="1431"/>
      <c r="Q22" s="1432">
        <f>6000*1.15</f>
        <v>6899.999999999999</v>
      </c>
      <c r="R22" s="1432">
        <f>Q22/11.2</f>
        <v>616.0714285714286</v>
      </c>
      <c r="S22" s="1434"/>
      <c r="T22" s="1434"/>
      <c r="U22" s="1436">
        <f>Q22/1.15</f>
        <v>6000</v>
      </c>
      <c r="V22" s="1436">
        <f>Q22-U22</f>
        <v>899.9999999999991</v>
      </c>
      <c r="W22" s="1436">
        <f>U22+V22</f>
        <v>6899.999999999999</v>
      </c>
      <c r="X22" s="1364" t="s">
        <v>204</v>
      </c>
      <c r="Y22" s="1376"/>
    </row>
    <row r="23" spans="1:25" ht="18.75" customHeight="1">
      <c r="A23" s="1439"/>
      <c r="B23" s="1310"/>
      <c r="C23" s="1430"/>
      <c r="D23" s="1246"/>
      <c r="E23" s="505" t="s">
        <v>471</v>
      </c>
      <c r="F23" s="505" t="s">
        <v>471</v>
      </c>
      <c r="G23" s="505" t="s">
        <v>471</v>
      </c>
      <c r="H23" s="505" t="s">
        <v>471</v>
      </c>
      <c r="I23" s="505" t="s">
        <v>471</v>
      </c>
      <c r="J23" s="505" t="s">
        <v>471</v>
      </c>
      <c r="K23" s="505" t="s">
        <v>471</v>
      </c>
      <c r="L23" s="505" t="s">
        <v>471</v>
      </c>
      <c r="M23" s="420" t="s">
        <v>471</v>
      </c>
      <c r="N23" s="420" t="s">
        <v>471</v>
      </c>
      <c r="O23" s="1005"/>
      <c r="P23" s="1005"/>
      <c r="Q23" s="1433"/>
      <c r="R23" s="1433"/>
      <c r="S23" s="1435"/>
      <c r="T23" s="1435"/>
      <c r="U23" s="1437"/>
      <c r="V23" s="1437"/>
      <c r="W23" s="1046"/>
      <c r="X23" s="1357"/>
      <c r="Y23" s="1376"/>
    </row>
    <row r="24" spans="1:25" ht="12.75" customHeight="1">
      <c r="A24" s="1427" t="s">
        <v>211</v>
      </c>
      <c r="B24" s="1310" t="s">
        <v>590</v>
      </c>
      <c r="C24" s="1429" t="s">
        <v>646</v>
      </c>
      <c r="D24" s="1245" t="s">
        <v>198</v>
      </c>
      <c r="E24" s="263" t="s">
        <v>199</v>
      </c>
      <c r="F24" s="263" t="s">
        <v>199</v>
      </c>
      <c r="G24" s="263" t="s">
        <v>199</v>
      </c>
      <c r="H24" s="263" t="s">
        <v>200</v>
      </c>
      <c r="I24" s="263" t="s">
        <v>201</v>
      </c>
      <c r="J24" s="263" t="s">
        <v>201</v>
      </c>
      <c r="K24" s="263" t="s">
        <v>201</v>
      </c>
      <c r="L24" s="288" t="s">
        <v>202</v>
      </c>
      <c r="M24" s="288" t="s">
        <v>203</v>
      </c>
      <c r="N24" s="288" t="s">
        <v>203</v>
      </c>
      <c r="O24" s="1431"/>
      <c r="P24" s="1431"/>
      <c r="Q24" s="1432">
        <v>23920</v>
      </c>
      <c r="R24" s="1432">
        <f>Q24/11.2</f>
        <v>2135.714285714286</v>
      </c>
      <c r="S24" s="1434"/>
      <c r="T24" s="1434"/>
      <c r="U24" s="1436">
        <f>Q24/1.15</f>
        <v>20800</v>
      </c>
      <c r="V24" s="1436">
        <f>Q24-U24</f>
        <v>3120</v>
      </c>
      <c r="W24" s="1436">
        <f>U24+V24</f>
        <v>23920</v>
      </c>
      <c r="X24" s="1364" t="s">
        <v>204</v>
      </c>
      <c r="Y24" s="1376"/>
    </row>
    <row r="25" spans="1:25" ht="18.75" customHeight="1">
      <c r="A25" s="1428"/>
      <c r="B25" s="1310"/>
      <c r="C25" s="1430"/>
      <c r="D25" s="1246"/>
      <c r="E25" s="505" t="s">
        <v>471</v>
      </c>
      <c r="F25" s="505" t="s">
        <v>471</v>
      </c>
      <c r="G25" s="505" t="s">
        <v>471</v>
      </c>
      <c r="H25" s="505" t="s">
        <v>471</v>
      </c>
      <c r="I25" s="505" t="s">
        <v>471</v>
      </c>
      <c r="J25" s="505" t="s">
        <v>471</v>
      </c>
      <c r="K25" s="505" t="s">
        <v>471</v>
      </c>
      <c r="L25" s="505" t="s">
        <v>471</v>
      </c>
      <c r="M25" s="420" t="s">
        <v>471</v>
      </c>
      <c r="N25" s="420" t="s">
        <v>471</v>
      </c>
      <c r="O25" s="1005"/>
      <c r="P25" s="1005"/>
      <c r="Q25" s="1433"/>
      <c r="R25" s="1433"/>
      <c r="S25" s="1435"/>
      <c r="T25" s="1435"/>
      <c r="U25" s="1437"/>
      <c r="V25" s="1437"/>
      <c r="W25" s="1046"/>
      <c r="X25" s="1357"/>
      <c r="Y25" s="1376"/>
    </row>
    <row r="26" spans="1:25" ht="23.25" customHeight="1">
      <c r="A26" s="248" t="s">
        <v>485</v>
      </c>
      <c r="B26" s="433"/>
      <c r="C26" s="506"/>
      <c r="D26" s="421"/>
      <c r="E26" s="422"/>
      <c r="F26" s="422"/>
      <c r="G26" s="422"/>
      <c r="H26" s="422"/>
      <c r="I26" s="422"/>
      <c r="J26" s="422"/>
      <c r="K26" s="422"/>
      <c r="L26" s="422"/>
      <c r="M26" s="507"/>
      <c r="N26" s="507"/>
      <c r="O26" s="121"/>
      <c r="P26" s="508"/>
      <c r="Q26" s="509">
        <f>SUM(Q9:Q25)</f>
        <v>169451.51</v>
      </c>
      <c r="R26" s="509">
        <f>SUM(R9:R25)</f>
        <v>15129.59910714286</v>
      </c>
      <c r="S26" s="509">
        <f>SUM(S9:S25)</f>
        <v>0</v>
      </c>
      <c r="T26" s="509">
        <f>SUM(T9:T25)</f>
        <v>0</v>
      </c>
      <c r="U26" s="509">
        <f>SUM(U10:U25)</f>
        <v>147349.13913043478</v>
      </c>
      <c r="V26" s="509">
        <f>SUM(V10:V25)</f>
        <v>22102.370869565213</v>
      </c>
      <c r="W26" s="509">
        <f>SUM(U26:V26)</f>
        <v>169451.50999999998</v>
      </c>
      <c r="X26" s="510"/>
      <c r="Y26" s="511"/>
    </row>
    <row r="27" spans="1:25" ht="18" customHeight="1">
      <c r="A27" s="248" t="s">
        <v>212</v>
      </c>
      <c r="B27" s="512"/>
      <c r="C27" s="513"/>
      <c r="D27" s="45"/>
      <c r="E27" s="45"/>
      <c r="F27" s="427"/>
      <c r="G27" s="45"/>
      <c r="H27" s="45"/>
      <c r="I27" s="45"/>
      <c r="J27" s="45"/>
      <c r="K27" s="45"/>
      <c r="L27" s="45"/>
      <c r="M27" s="379"/>
      <c r="N27" s="379"/>
      <c r="O27" s="45"/>
      <c r="P27" s="45"/>
      <c r="Q27" s="502"/>
      <c r="R27" s="514"/>
      <c r="S27" s="515"/>
      <c r="T27" s="515"/>
      <c r="U27" s="514"/>
      <c r="V27" s="514"/>
      <c r="W27" s="514"/>
      <c r="X27" s="516"/>
      <c r="Y27" s="430"/>
    </row>
    <row r="28" spans="1:25" ht="18" customHeight="1">
      <c r="A28" s="1438" t="s">
        <v>213</v>
      </c>
      <c r="B28" s="1310" t="s">
        <v>591</v>
      </c>
      <c r="C28" s="1429" t="s">
        <v>646</v>
      </c>
      <c r="D28" s="1245" t="s">
        <v>198</v>
      </c>
      <c r="E28" s="263" t="s">
        <v>199</v>
      </c>
      <c r="F28" s="263" t="s">
        <v>199</v>
      </c>
      <c r="G28" s="263" t="s">
        <v>199</v>
      </c>
      <c r="H28" s="263" t="s">
        <v>200</v>
      </c>
      <c r="I28" s="263" t="s">
        <v>201</v>
      </c>
      <c r="J28" s="263" t="s">
        <v>201</v>
      </c>
      <c r="K28" s="263" t="s">
        <v>201</v>
      </c>
      <c r="L28" s="288" t="s">
        <v>202</v>
      </c>
      <c r="M28" s="288" t="s">
        <v>203</v>
      </c>
      <c r="N28" s="288" t="s">
        <v>203</v>
      </c>
      <c r="O28" s="1020"/>
      <c r="P28" s="1020"/>
      <c r="Q28" s="1042">
        <v>24150</v>
      </c>
      <c r="R28" s="1042">
        <f>Q28/11.2</f>
        <v>2156.25</v>
      </c>
      <c r="S28" s="1020"/>
      <c r="T28" s="1020"/>
      <c r="U28" s="1047">
        <f>Q28/1.15</f>
        <v>21000</v>
      </c>
      <c r="V28" s="1047">
        <f>U28*0.15</f>
        <v>3150</v>
      </c>
      <c r="W28" s="1047">
        <f>U28+V28</f>
        <v>24150</v>
      </c>
      <c r="X28" s="1028" t="s">
        <v>499</v>
      </c>
      <c r="Y28" s="1245"/>
    </row>
    <row r="29" spans="1:25" ht="21" customHeight="1">
      <c r="A29" s="1439"/>
      <c r="B29" s="1310"/>
      <c r="C29" s="1430"/>
      <c r="D29" s="1246"/>
      <c r="E29" s="505" t="s">
        <v>471</v>
      </c>
      <c r="F29" s="505" t="s">
        <v>471</v>
      </c>
      <c r="G29" s="505" t="s">
        <v>471</v>
      </c>
      <c r="H29" s="505" t="s">
        <v>471</v>
      </c>
      <c r="I29" s="505" t="s">
        <v>471</v>
      </c>
      <c r="J29" s="505" t="s">
        <v>471</v>
      </c>
      <c r="K29" s="505" t="s">
        <v>471</v>
      </c>
      <c r="L29" s="505" t="s">
        <v>471</v>
      </c>
      <c r="M29" s="420" t="s">
        <v>471</v>
      </c>
      <c r="N29" s="420" t="s">
        <v>471</v>
      </c>
      <c r="O29" s="1440"/>
      <c r="P29" s="1440"/>
      <c r="Q29" s="1046"/>
      <c r="R29" s="1046"/>
      <c r="S29" s="1440"/>
      <c r="T29" s="1440"/>
      <c r="U29" s="1046"/>
      <c r="V29" s="1046"/>
      <c r="W29" s="1046"/>
      <c r="X29" s="1357"/>
      <c r="Y29" s="1357"/>
    </row>
    <row r="30" spans="1:25" ht="18" customHeight="1">
      <c r="A30" s="1438" t="s">
        <v>214</v>
      </c>
      <c r="B30" s="1310" t="s">
        <v>592</v>
      </c>
      <c r="C30" s="1429" t="s">
        <v>646</v>
      </c>
      <c r="D30" s="1245" t="s">
        <v>198</v>
      </c>
      <c r="E30" s="263" t="s">
        <v>199</v>
      </c>
      <c r="F30" s="263" t="s">
        <v>199</v>
      </c>
      <c r="G30" s="263" t="s">
        <v>199</v>
      </c>
      <c r="H30" s="263" t="s">
        <v>200</v>
      </c>
      <c r="I30" s="263" t="s">
        <v>201</v>
      </c>
      <c r="J30" s="263" t="s">
        <v>201</v>
      </c>
      <c r="K30" s="263" t="s">
        <v>201</v>
      </c>
      <c r="L30" s="288" t="s">
        <v>202</v>
      </c>
      <c r="M30" s="288" t="s">
        <v>203</v>
      </c>
      <c r="N30" s="288" t="s">
        <v>203</v>
      </c>
      <c r="O30" s="1020"/>
      <c r="P30" s="1020"/>
      <c r="Q30" s="1042">
        <v>17750.25</v>
      </c>
      <c r="R30" s="1042">
        <f>Q30/11.2</f>
        <v>1584.84375</v>
      </c>
      <c r="S30" s="1020"/>
      <c r="T30" s="1020"/>
      <c r="U30" s="1047">
        <f>Q30/1.15</f>
        <v>15435.000000000002</v>
      </c>
      <c r="V30" s="1047">
        <f>U30*0.15</f>
        <v>2315.25</v>
      </c>
      <c r="W30" s="1047">
        <f>U30+V30</f>
        <v>17750.25</v>
      </c>
      <c r="X30" s="1028" t="s">
        <v>499</v>
      </c>
      <c r="Y30" s="1245"/>
    </row>
    <row r="31" spans="1:25" ht="21" customHeight="1">
      <c r="A31" s="1439"/>
      <c r="B31" s="1310"/>
      <c r="C31" s="1430"/>
      <c r="D31" s="1246"/>
      <c r="E31" s="505" t="s">
        <v>471</v>
      </c>
      <c r="F31" s="505" t="s">
        <v>471</v>
      </c>
      <c r="G31" s="505" t="s">
        <v>471</v>
      </c>
      <c r="H31" s="505" t="s">
        <v>471</v>
      </c>
      <c r="I31" s="505" t="s">
        <v>471</v>
      </c>
      <c r="J31" s="505" t="s">
        <v>471</v>
      </c>
      <c r="K31" s="505" t="s">
        <v>471</v>
      </c>
      <c r="L31" s="505" t="s">
        <v>471</v>
      </c>
      <c r="M31" s="420" t="s">
        <v>471</v>
      </c>
      <c r="N31" s="420" t="s">
        <v>471</v>
      </c>
      <c r="O31" s="1440"/>
      <c r="P31" s="1440"/>
      <c r="Q31" s="1046"/>
      <c r="R31" s="1046"/>
      <c r="S31" s="1440"/>
      <c r="T31" s="1440"/>
      <c r="U31" s="1046"/>
      <c r="V31" s="1046"/>
      <c r="W31" s="1046"/>
      <c r="X31" s="1357"/>
      <c r="Y31" s="1357"/>
    </row>
    <row r="32" spans="1:25" ht="18" customHeight="1">
      <c r="A32" s="1438" t="s">
        <v>215</v>
      </c>
      <c r="B32" s="1310" t="s">
        <v>593</v>
      </c>
      <c r="C32" s="1429" t="s">
        <v>646</v>
      </c>
      <c r="D32" s="1245" t="s">
        <v>198</v>
      </c>
      <c r="E32" s="263" t="s">
        <v>199</v>
      </c>
      <c r="F32" s="263" t="s">
        <v>199</v>
      </c>
      <c r="G32" s="263" t="s">
        <v>199</v>
      </c>
      <c r="H32" s="263" t="s">
        <v>200</v>
      </c>
      <c r="I32" s="263" t="s">
        <v>201</v>
      </c>
      <c r="J32" s="263" t="s">
        <v>201</v>
      </c>
      <c r="K32" s="263" t="s">
        <v>201</v>
      </c>
      <c r="L32" s="288" t="s">
        <v>202</v>
      </c>
      <c r="M32" s="288" t="s">
        <v>203</v>
      </c>
      <c r="N32" s="288" t="s">
        <v>203</v>
      </c>
      <c r="O32" s="1020"/>
      <c r="P32" s="1020"/>
      <c r="Q32" s="1042">
        <v>23000</v>
      </c>
      <c r="R32" s="1042">
        <f>Q32/11.2</f>
        <v>2053.571428571429</v>
      </c>
      <c r="S32" s="1020"/>
      <c r="T32" s="1020"/>
      <c r="U32" s="1047">
        <f>Q32/1.15</f>
        <v>20000</v>
      </c>
      <c r="V32" s="1047">
        <f>U32*0.15</f>
        <v>3000</v>
      </c>
      <c r="W32" s="1047">
        <f>U32+V32</f>
        <v>23000</v>
      </c>
      <c r="X32" s="1028" t="s">
        <v>499</v>
      </c>
      <c r="Y32" s="1245"/>
    </row>
    <row r="33" spans="1:25" ht="21" customHeight="1">
      <c r="A33" s="1439"/>
      <c r="B33" s="1310"/>
      <c r="C33" s="1430"/>
      <c r="D33" s="1246"/>
      <c r="E33" s="505" t="s">
        <v>471</v>
      </c>
      <c r="F33" s="505" t="s">
        <v>471</v>
      </c>
      <c r="G33" s="505" t="s">
        <v>471</v>
      </c>
      <c r="H33" s="505" t="s">
        <v>471</v>
      </c>
      <c r="I33" s="505" t="s">
        <v>471</v>
      </c>
      <c r="J33" s="505" t="s">
        <v>471</v>
      </c>
      <c r="K33" s="505" t="s">
        <v>471</v>
      </c>
      <c r="L33" s="505" t="s">
        <v>471</v>
      </c>
      <c r="M33" s="420" t="s">
        <v>471</v>
      </c>
      <c r="N33" s="420" t="s">
        <v>471</v>
      </c>
      <c r="O33" s="1440"/>
      <c r="P33" s="1440"/>
      <c r="Q33" s="1046"/>
      <c r="R33" s="1046"/>
      <c r="S33" s="1440"/>
      <c r="T33" s="1440"/>
      <c r="U33" s="1046"/>
      <c r="V33" s="1046"/>
      <c r="W33" s="1046"/>
      <c r="X33" s="1357"/>
      <c r="Y33" s="1357"/>
    </row>
    <row r="34" spans="1:25" ht="18" customHeight="1">
      <c r="A34" s="1438" t="s">
        <v>216</v>
      </c>
      <c r="B34" s="1310" t="s">
        <v>594</v>
      </c>
      <c r="C34" s="1429" t="s">
        <v>646</v>
      </c>
      <c r="D34" s="1245" t="s">
        <v>198</v>
      </c>
      <c r="E34" s="263" t="s">
        <v>199</v>
      </c>
      <c r="F34" s="263" t="s">
        <v>199</v>
      </c>
      <c r="G34" s="263" t="s">
        <v>199</v>
      </c>
      <c r="H34" s="263" t="s">
        <v>200</v>
      </c>
      <c r="I34" s="263" t="s">
        <v>201</v>
      </c>
      <c r="J34" s="263" t="s">
        <v>201</v>
      </c>
      <c r="K34" s="263" t="s">
        <v>201</v>
      </c>
      <c r="L34" s="288" t="s">
        <v>202</v>
      </c>
      <c r="M34" s="288" t="s">
        <v>203</v>
      </c>
      <c r="N34" s="288" t="s">
        <v>203</v>
      </c>
      <c r="O34" s="1020"/>
      <c r="P34" s="1020"/>
      <c r="Q34" s="1042">
        <v>5750</v>
      </c>
      <c r="R34" s="1042">
        <f>Q34/11.2</f>
        <v>513.3928571428572</v>
      </c>
      <c r="S34" s="1020"/>
      <c r="T34" s="1020"/>
      <c r="U34" s="1047">
        <f>Q34/1.15</f>
        <v>5000</v>
      </c>
      <c r="V34" s="1047">
        <f>U34*0.15</f>
        <v>750</v>
      </c>
      <c r="W34" s="1047">
        <f>U34+V34</f>
        <v>5750</v>
      </c>
      <c r="X34" s="1028" t="s">
        <v>499</v>
      </c>
      <c r="Y34" s="1245"/>
    </row>
    <row r="35" spans="1:25" ht="21" customHeight="1">
      <c r="A35" s="1439"/>
      <c r="B35" s="1310"/>
      <c r="C35" s="1430"/>
      <c r="D35" s="1246"/>
      <c r="E35" s="505" t="s">
        <v>471</v>
      </c>
      <c r="F35" s="505" t="s">
        <v>471</v>
      </c>
      <c r="G35" s="505" t="s">
        <v>471</v>
      </c>
      <c r="H35" s="505" t="s">
        <v>471</v>
      </c>
      <c r="I35" s="505" t="s">
        <v>471</v>
      </c>
      <c r="J35" s="505" t="s">
        <v>471</v>
      </c>
      <c r="K35" s="505" t="s">
        <v>471</v>
      </c>
      <c r="L35" s="505" t="s">
        <v>471</v>
      </c>
      <c r="M35" s="420" t="s">
        <v>471</v>
      </c>
      <c r="N35" s="420" t="s">
        <v>471</v>
      </c>
      <c r="O35" s="1440"/>
      <c r="P35" s="1440"/>
      <c r="Q35" s="1046"/>
      <c r="R35" s="1046"/>
      <c r="S35" s="1440"/>
      <c r="T35" s="1440"/>
      <c r="U35" s="1046"/>
      <c r="V35" s="1046"/>
      <c r="W35" s="1046"/>
      <c r="X35" s="1357"/>
      <c r="Y35" s="1357"/>
    </row>
    <row r="36" spans="1:25" ht="18" customHeight="1">
      <c r="A36" s="1438" t="s">
        <v>217</v>
      </c>
      <c r="B36" s="1310" t="s">
        <v>595</v>
      </c>
      <c r="C36" s="1429" t="s">
        <v>646</v>
      </c>
      <c r="D36" s="1245" t="s">
        <v>198</v>
      </c>
      <c r="E36" s="263" t="s">
        <v>199</v>
      </c>
      <c r="F36" s="263" t="s">
        <v>199</v>
      </c>
      <c r="G36" s="263" t="s">
        <v>199</v>
      </c>
      <c r="H36" s="263" t="s">
        <v>200</v>
      </c>
      <c r="I36" s="263" t="s">
        <v>201</v>
      </c>
      <c r="J36" s="263" t="s">
        <v>201</v>
      </c>
      <c r="K36" s="263" t="s">
        <v>201</v>
      </c>
      <c r="L36" s="288" t="s">
        <v>202</v>
      </c>
      <c r="M36" s="288" t="s">
        <v>203</v>
      </c>
      <c r="N36" s="288" t="s">
        <v>203</v>
      </c>
      <c r="O36" s="1020"/>
      <c r="P36" s="1020"/>
      <c r="Q36" s="1042">
        <v>11500</v>
      </c>
      <c r="R36" s="1042">
        <f>Q36/11.2</f>
        <v>1026.7857142857144</v>
      </c>
      <c r="S36" s="1020"/>
      <c r="T36" s="1020"/>
      <c r="U36" s="1047">
        <f>Q36/1.15</f>
        <v>10000</v>
      </c>
      <c r="V36" s="1047">
        <f>U36*0.15</f>
        <v>1500</v>
      </c>
      <c r="W36" s="1047">
        <f>U36+V36</f>
        <v>11500</v>
      </c>
      <c r="X36" s="1028" t="s">
        <v>499</v>
      </c>
      <c r="Y36" s="1245"/>
    </row>
    <row r="37" spans="1:25" ht="21" customHeight="1">
      <c r="A37" s="1439"/>
      <c r="B37" s="1310"/>
      <c r="C37" s="1430"/>
      <c r="D37" s="1246"/>
      <c r="E37" s="505" t="s">
        <v>471</v>
      </c>
      <c r="F37" s="505" t="s">
        <v>471</v>
      </c>
      <c r="G37" s="505" t="s">
        <v>471</v>
      </c>
      <c r="H37" s="505" t="s">
        <v>471</v>
      </c>
      <c r="I37" s="505" t="s">
        <v>471</v>
      </c>
      <c r="J37" s="505" t="s">
        <v>471</v>
      </c>
      <c r="K37" s="505" t="s">
        <v>471</v>
      </c>
      <c r="L37" s="505" t="s">
        <v>471</v>
      </c>
      <c r="M37" s="420" t="s">
        <v>471</v>
      </c>
      <c r="N37" s="420" t="s">
        <v>471</v>
      </c>
      <c r="O37" s="1440"/>
      <c r="P37" s="1440"/>
      <c r="Q37" s="1046"/>
      <c r="R37" s="1046"/>
      <c r="S37" s="1440"/>
      <c r="T37" s="1440"/>
      <c r="U37" s="1046"/>
      <c r="V37" s="1046"/>
      <c r="W37" s="1046"/>
      <c r="X37" s="1357"/>
      <c r="Y37" s="1357"/>
    </row>
    <row r="38" spans="1:25" ht="18" customHeight="1">
      <c r="A38" s="1438" t="s">
        <v>218</v>
      </c>
      <c r="B38" s="1310" t="s">
        <v>596</v>
      </c>
      <c r="C38" s="1429" t="s">
        <v>646</v>
      </c>
      <c r="D38" s="1245" t="s">
        <v>198</v>
      </c>
      <c r="E38" s="263" t="s">
        <v>199</v>
      </c>
      <c r="F38" s="263" t="s">
        <v>199</v>
      </c>
      <c r="G38" s="263" t="s">
        <v>199</v>
      </c>
      <c r="H38" s="263" t="s">
        <v>200</v>
      </c>
      <c r="I38" s="263" t="s">
        <v>201</v>
      </c>
      <c r="J38" s="263" t="s">
        <v>201</v>
      </c>
      <c r="K38" s="263" t="s">
        <v>201</v>
      </c>
      <c r="L38" s="288" t="s">
        <v>202</v>
      </c>
      <c r="M38" s="288" t="s">
        <v>203</v>
      </c>
      <c r="N38" s="288" t="s">
        <v>203</v>
      </c>
      <c r="O38" s="1020"/>
      <c r="P38" s="1020"/>
      <c r="Q38" s="1042">
        <v>5750</v>
      </c>
      <c r="R38" s="1042">
        <f>Q38/11.2</f>
        <v>513.3928571428572</v>
      </c>
      <c r="S38" s="1020"/>
      <c r="T38" s="1020"/>
      <c r="U38" s="1047">
        <f>Q38/1.15</f>
        <v>5000</v>
      </c>
      <c r="V38" s="1047">
        <f>U38*0.15</f>
        <v>750</v>
      </c>
      <c r="W38" s="1047">
        <f>U38+V38</f>
        <v>5750</v>
      </c>
      <c r="X38" s="1028" t="s">
        <v>499</v>
      </c>
      <c r="Y38" s="1245"/>
    </row>
    <row r="39" spans="1:25" ht="21" customHeight="1">
      <c r="A39" s="1439"/>
      <c r="B39" s="1310"/>
      <c r="C39" s="1430"/>
      <c r="D39" s="1246"/>
      <c r="E39" s="505" t="s">
        <v>471</v>
      </c>
      <c r="F39" s="505" t="s">
        <v>471</v>
      </c>
      <c r="G39" s="505" t="s">
        <v>471</v>
      </c>
      <c r="H39" s="505" t="s">
        <v>471</v>
      </c>
      <c r="I39" s="505" t="s">
        <v>471</v>
      </c>
      <c r="J39" s="505" t="s">
        <v>471</v>
      </c>
      <c r="K39" s="505" t="s">
        <v>471</v>
      </c>
      <c r="L39" s="505" t="s">
        <v>471</v>
      </c>
      <c r="M39" s="420" t="s">
        <v>471</v>
      </c>
      <c r="N39" s="420" t="s">
        <v>471</v>
      </c>
      <c r="O39" s="1440"/>
      <c r="P39" s="1440"/>
      <c r="Q39" s="1046"/>
      <c r="R39" s="1046"/>
      <c r="S39" s="1440"/>
      <c r="T39" s="1440"/>
      <c r="U39" s="1046"/>
      <c r="V39" s="1046"/>
      <c r="W39" s="1046"/>
      <c r="X39" s="1357"/>
      <c r="Y39" s="1357"/>
    </row>
    <row r="40" spans="1:25" ht="18" customHeight="1">
      <c r="A40" s="1438" t="s">
        <v>219</v>
      </c>
      <c r="B40" s="1310" t="s">
        <v>597</v>
      </c>
      <c r="C40" s="1429" t="s">
        <v>646</v>
      </c>
      <c r="D40" s="1245" t="s">
        <v>198</v>
      </c>
      <c r="E40" s="263" t="s">
        <v>199</v>
      </c>
      <c r="F40" s="263" t="s">
        <v>199</v>
      </c>
      <c r="G40" s="263" t="s">
        <v>199</v>
      </c>
      <c r="H40" s="263" t="s">
        <v>200</v>
      </c>
      <c r="I40" s="263" t="s">
        <v>201</v>
      </c>
      <c r="J40" s="263" t="s">
        <v>201</v>
      </c>
      <c r="K40" s="263" t="s">
        <v>201</v>
      </c>
      <c r="L40" s="288" t="s">
        <v>202</v>
      </c>
      <c r="M40" s="288" t="s">
        <v>203</v>
      </c>
      <c r="N40" s="288" t="s">
        <v>203</v>
      </c>
      <c r="O40" s="1020"/>
      <c r="P40" s="1020"/>
      <c r="Q40" s="1042">
        <v>6900</v>
      </c>
      <c r="R40" s="1042">
        <f>Q40/11.2</f>
        <v>616.0714285714286</v>
      </c>
      <c r="S40" s="1020"/>
      <c r="T40" s="1020"/>
      <c r="U40" s="1047">
        <f>Q40/1.15</f>
        <v>6000.000000000001</v>
      </c>
      <c r="V40" s="1047">
        <f>U40*0.15</f>
        <v>900.0000000000001</v>
      </c>
      <c r="W40" s="1047">
        <f>U40+V40</f>
        <v>6900.000000000001</v>
      </c>
      <c r="X40" s="1028" t="s">
        <v>499</v>
      </c>
      <c r="Y40" s="1245"/>
    </row>
    <row r="41" spans="1:25" ht="21" customHeight="1">
      <c r="A41" s="1439"/>
      <c r="B41" s="1310"/>
      <c r="C41" s="1430"/>
      <c r="D41" s="1246"/>
      <c r="E41" s="505" t="s">
        <v>471</v>
      </c>
      <c r="F41" s="505" t="s">
        <v>471</v>
      </c>
      <c r="G41" s="505" t="s">
        <v>471</v>
      </c>
      <c r="H41" s="505" t="s">
        <v>471</v>
      </c>
      <c r="I41" s="505" t="s">
        <v>471</v>
      </c>
      <c r="J41" s="505" t="s">
        <v>471</v>
      </c>
      <c r="K41" s="505" t="s">
        <v>471</v>
      </c>
      <c r="L41" s="505" t="s">
        <v>471</v>
      </c>
      <c r="M41" s="420" t="s">
        <v>471</v>
      </c>
      <c r="N41" s="420" t="s">
        <v>471</v>
      </c>
      <c r="O41" s="1440"/>
      <c r="P41" s="1440"/>
      <c r="Q41" s="1046"/>
      <c r="R41" s="1046"/>
      <c r="S41" s="1440"/>
      <c r="T41" s="1440"/>
      <c r="U41" s="1046"/>
      <c r="V41" s="1046"/>
      <c r="W41" s="1046"/>
      <c r="X41" s="1357"/>
      <c r="Y41" s="1357"/>
    </row>
    <row r="42" spans="1:25" ht="25.5" customHeight="1">
      <c r="A42" s="432" t="s">
        <v>220</v>
      </c>
      <c r="B42" s="364"/>
      <c r="C42" s="517"/>
      <c r="D42" s="421"/>
      <c r="E42" s="507"/>
      <c r="F42" s="507"/>
      <c r="G42" s="507"/>
      <c r="H42" s="518"/>
      <c r="I42" s="518"/>
      <c r="J42" s="518"/>
      <c r="K42" s="518"/>
      <c r="L42" s="507"/>
      <c r="M42" s="507"/>
      <c r="N42" s="507"/>
      <c r="O42" s="519"/>
      <c r="P42" s="520"/>
      <c r="Q42" s="521">
        <f>SUM(Q28:Q41)</f>
        <v>94800.25</v>
      </c>
      <c r="R42" s="521">
        <f>SUM(R28:R41)</f>
        <v>8464.308035714286</v>
      </c>
      <c r="S42" s="521">
        <f>SUM(S40)</f>
        <v>0</v>
      </c>
      <c r="T42" s="521">
        <f>SUM(T40)</f>
        <v>0</v>
      </c>
      <c r="U42" s="521">
        <f>SUM(U28:U41)</f>
        <v>82435</v>
      </c>
      <c r="V42" s="521">
        <f>SUM(V28:V41)</f>
        <v>12365.25</v>
      </c>
      <c r="W42" s="521">
        <f>SUM(W28:W41)</f>
        <v>94800.25</v>
      </c>
      <c r="X42" s="510"/>
      <c r="Y42" s="522"/>
    </row>
    <row r="43" spans="1:25" ht="25.5">
      <c r="A43" s="248" t="s">
        <v>487</v>
      </c>
      <c r="B43" s="512"/>
      <c r="C43" s="513"/>
      <c r="D43" s="45"/>
      <c r="E43" s="45"/>
      <c r="F43" s="427"/>
      <c r="G43" s="45"/>
      <c r="H43" s="45"/>
      <c r="I43" s="45"/>
      <c r="J43" s="45"/>
      <c r="K43" s="45"/>
      <c r="L43" s="45"/>
      <c r="M43" s="45"/>
      <c r="N43" s="45"/>
      <c r="O43" s="45"/>
      <c r="P43" s="45"/>
      <c r="Q43" s="502"/>
      <c r="R43" s="514"/>
      <c r="S43" s="515"/>
      <c r="T43" s="515"/>
      <c r="U43" s="514"/>
      <c r="V43" s="514"/>
      <c r="W43" s="514"/>
      <c r="X43" s="516"/>
      <c r="Y43" s="430"/>
    </row>
    <row r="44" spans="1:25" ht="17.25" customHeight="1">
      <c r="A44" s="997" t="s">
        <v>221</v>
      </c>
      <c r="B44" s="1310" t="s">
        <v>598</v>
      </c>
      <c r="C44" s="1441" t="s">
        <v>501</v>
      </c>
      <c r="D44" s="1245" t="s">
        <v>198</v>
      </c>
      <c r="E44" s="1446" t="s">
        <v>547</v>
      </c>
      <c r="F44" s="1447"/>
      <c r="G44" s="1447"/>
      <c r="H44" s="1447"/>
      <c r="I44" s="1447"/>
      <c r="J44" s="1447"/>
      <c r="K44" s="1447"/>
      <c r="L44" s="1447"/>
      <c r="M44" s="1448"/>
      <c r="N44" s="263" t="s">
        <v>203</v>
      </c>
      <c r="O44" s="1452"/>
      <c r="P44" s="1452"/>
      <c r="Q44" s="1042">
        <v>488220</v>
      </c>
      <c r="R44" s="1042">
        <f>Q44/11.2</f>
        <v>43591.071428571435</v>
      </c>
      <c r="S44" s="1023"/>
      <c r="T44" s="1023"/>
      <c r="U44" s="1444">
        <v>0</v>
      </c>
      <c r="V44" s="1047">
        <f>Q44-U44</f>
        <v>488220</v>
      </c>
      <c r="W44" s="1042">
        <f>U44+V44</f>
        <v>488220</v>
      </c>
      <c r="X44" s="1028" t="s">
        <v>499</v>
      </c>
      <c r="Y44" s="1364"/>
    </row>
    <row r="45" spans="1:25" ht="17.25" customHeight="1">
      <c r="A45" s="998"/>
      <c r="B45" s="1310"/>
      <c r="C45" s="1442"/>
      <c r="D45" s="1246"/>
      <c r="E45" s="1449"/>
      <c r="F45" s="1450"/>
      <c r="G45" s="1450"/>
      <c r="H45" s="1450"/>
      <c r="I45" s="1450"/>
      <c r="J45" s="1450"/>
      <c r="K45" s="1450"/>
      <c r="L45" s="1450"/>
      <c r="M45" s="1451"/>
      <c r="N45" s="420" t="s">
        <v>471</v>
      </c>
      <c r="O45" s="1453"/>
      <c r="P45" s="1453"/>
      <c r="Q45" s="1046"/>
      <c r="R45" s="1046"/>
      <c r="S45" s="1443"/>
      <c r="T45" s="1443"/>
      <c r="U45" s="1445"/>
      <c r="V45" s="1046"/>
      <c r="W45" s="1046"/>
      <c r="X45" s="1357"/>
      <c r="Y45" s="1357"/>
    </row>
    <row r="46" spans="1:25" ht="16.5" customHeight="1">
      <c r="A46" s="432" t="s">
        <v>486</v>
      </c>
      <c r="B46" s="433"/>
      <c r="C46" s="506"/>
      <c r="D46" s="421"/>
      <c r="E46" s="422"/>
      <c r="F46" s="422"/>
      <c r="G46" s="422"/>
      <c r="H46" s="422"/>
      <c r="I46" s="422"/>
      <c r="J46" s="422"/>
      <c r="K46" s="422"/>
      <c r="L46" s="422"/>
      <c r="M46" s="422"/>
      <c r="N46" s="422"/>
      <c r="O46" s="121"/>
      <c r="P46" s="508"/>
      <c r="Q46" s="424">
        <f>SUM(Q44)</f>
        <v>488220</v>
      </c>
      <c r="R46" s="424">
        <f aca="true" t="shared" si="0" ref="R46:W46">SUM(R44)</f>
        <v>43591.071428571435</v>
      </c>
      <c r="S46" s="424">
        <f t="shared" si="0"/>
        <v>0</v>
      </c>
      <c r="T46" s="424">
        <f t="shared" si="0"/>
        <v>0</v>
      </c>
      <c r="U46" s="424">
        <f t="shared" si="0"/>
        <v>0</v>
      </c>
      <c r="V46" s="424">
        <f t="shared" si="0"/>
        <v>488220</v>
      </c>
      <c r="W46" s="424">
        <f t="shared" si="0"/>
        <v>488220</v>
      </c>
      <c r="X46" s="523"/>
      <c r="Y46" s="522"/>
    </row>
    <row r="47" spans="1:25" ht="21.75" customHeight="1">
      <c r="A47" s="436" t="s">
        <v>186</v>
      </c>
      <c r="B47" s="524"/>
      <c r="C47" s="45"/>
      <c r="D47" s="525"/>
      <c r="E47" s="437"/>
      <c r="F47" s="437"/>
      <c r="G47" s="437"/>
      <c r="H47" s="437"/>
      <c r="I47" s="437"/>
      <c r="J47" s="437"/>
      <c r="K47" s="437"/>
      <c r="L47" s="437"/>
      <c r="M47" s="437"/>
      <c r="N47" s="437"/>
      <c r="O47" s="45"/>
      <c r="P47" s="45"/>
      <c r="Q47" s="417"/>
      <c r="R47" s="514"/>
      <c r="S47" s="52"/>
      <c r="T47" s="52"/>
      <c r="U47" s="526"/>
      <c r="V47" s="526"/>
      <c r="W47" s="526"/>
      <c r="X47" s="527"/>
      <c r="Y47" s="528"/>
    </row>
    <row r="48" spans="1:25" ht="62.25" customHeight="1">
      <c r="A48" s="997" t="s">
        <v>222</v>
      </c>
      <c r="B48" s="1360" t="s">
        <v>135</v>
      </c>
      <c r="C48" s="1429" t="s">
        <v>496</v>
      </c>
      <c r="D48" s="1245" t="s">
        <v>198</v>
      </c>
      <c r="E48" s="1446" t="s">
        <v>547</v>
      </c>
      <c r="F48" s="1447"/>
      <c r="G48" s="1447"/>
      <c r="H48" s="1447"/>
      <c r="I48" s="1447"/>
      <c r="J48" s="1447"/>
      <c r="K48" s="1447"/>
      <c r="L48" s="288" t="s">
        <v>223</v>
      </c>
      <c r="M48" s="288" t="s">
        <v>223</v>
      </c>
      <c r="N48" s="288" t="s">
        <v>199</v>
      </c>
      <c r="O48" s="1366"/>
      <c r="P48" s="1362"/>
      <c r="Q48" s="1454">
        <v>694205.93</v>
      </c>
      <c r="R48" s="1454">
        <f>Q48/11.2</f>
        <v>61982.67232142858</v>
      </c>
      <c r="S48" s="1454"/>
      <c r="T48" s="1454"/>
      <c r="U48" s="1454">
        <f>Q48/1.15</f>
        <v>603657.3304347827</v>
      </c>
      <c r="V48" s="1454">
        <f>Q48-U48</f>
        <v>90548.59956521739</v>
      </c>
      <c r="W48" s="1454">
        <f>SUM(U48:V49)</f>
        <v>694205.93</v>
      </c>
      <c r="X48" s="1455">
        <v>1.5</v>
      </c>
      <c r="Y48" s="1320" t="s">
        <v>187</v>
      </c>
    </row>
    <row r="49" spans="1:25" ht="50.45" customHeight="1">
      <c r="A49" s="998"/>
      <c r="B49" s="1361"/>
      <c r="C49" s="1430"/>
      <c r="D49" s="1246"/>
      <c r="E49" s="1449"/>
      <c r="F49" s="1450"/>
      <c r="G49" s="1450"/>
      <c r="H49" s="1450"/>
      <c r="I49" s="1450"/>
      <c r="J49" s="1450"/>
      <c r="K49" s="1450"/>
      <c r="L49" s="440" t="s">
        <v>471</v>
      </c>
      <c r="M49" s="440" t="s">
        <v>471</v>
      </c>
      <c r="N49" s="440" t="s">
        <v>471</v>
      </c>
      <c r="O49" s="1367"/>
      <c r="P49" s="1357"/>
      <c r="Q49" s="1043"/>
      <c r="R49" s="1043"/>
      <c r="S49" s="1043"/>
      <c r="T49" s="1043"/>
      <c r="U49" s="1045"/>
      <c r="V49" s="1045"/>
      <c r="W49" s="1043"/>
      <c r="X49" s="1456"/>
      <c r="Y49" s="1000"/>
    </row>
    <row r="50" spans="1:25" ht="62.25" customHeight="1">
      <c r="A50" s="997" t="s">
        <v>599</v>
      </c>
      <c r="B50" s="1360" t="s">
        <v>135</v>
      </c>
      <c r="C50" s="1429" t="s">
        <v>496</v>
      </c>
      <c r="D50" s="1245" t="s">
        <v>198</v>
      </c>
      <c r="E50" s="1446" t="s">
        <v>547</v>
      </c>
      <c r="F50" s="1447"/>
      <c r="G50" s="1447"/>
      <c r="H50" s="1447"/>
      <c r="I50" s="1447"/>
      <c r="J50" s="1447"/>
      <c r="K50" s="1447"/>
      <c r="L50" s="288" t="s">
        <v>223</v>
      </c>
      <c r="M50" s="288" t="s">
        <v>223</v>
      </c>
      <c r="N50" s="288" t="s">
        <v>199</v>
      </c>
      <c r="O50" s="1366"/>
      <c r="P50" s="1362"/>
      <c r="Q50" s="1454">
        <v>676866.3</v>
      </c>
      <c r="R50" s="1454">
        <f>Q50/11.2</f>
        <v>60434.49107142858</v>
      </c>
      <c r="S50" s="1454"/>
      <c r="T50" s="1454"/>
      <c r="U50" s="1454">
        <f>Q50/1.15</f>
        <v>588579.3913043479</v>
      </c>
      <c r="V50" s="1454">
        <f>Q50-U50</f>
        <v>88286.90869565215</v>
      </c>
      <c r="W50" s="1454">
        <f>SUM(U50:V51)</f>
        <v>676866.3</v>
      </c>
      <c r="X50" s="1455">
        <v>1.5</v>
      </c>
      <c r="Y50" s="1320" t="s">
        <v>187</v>
      </c>
    </row>
    <row r="51" spans="1:25" ht="48.6" customHeight="1">
      <c r="A51" s="998"/>
      <c r="B51" s="1361"/>
      <c r="C51" s="1430"/>
      <c r="D51" s="1246"/>
      <c r="E51" s="1449"/>
      <c r="F51" s="1450"/>
      <c r="G51" s="1450"/>
      <c r="H51" s="1450"/>
      <c r="I51" s="1450"/>
      <c r="J51" s="1450"/>
      <c r="K51" s="1450"/>
      <c r="L51" s="440" t="s">
        <v>471</v>
      </c>
      <c r="M51" s="440" t="s">
        <v>471</v>
      </c>
      <c r="N51" s="440" t="s">
        <v>471</v>
      </c>
      <c r="O51" s="1367"/>
      <c r="P51" s="1357"/>
      <c r="Q51" s="1043"/>
      <c r="R51" s="1043"/>
      <c r="S51" s="1043"/>
      <c r="T51" s="1043"/>
      <c r="U51" s="1045"/>
      <c r="V51" s="1045"/>
      <c r="W51" s="1043"/>
      <c r="X51" s="1456"/>
      <c r="Y51" s="1000"/>
    </row>
    <row r="52" spans="1:25" ht="27" customHeight="1">
      <c r="A52" s="304" t="s">
        <v>188</v>
      </c>
      <c r="B52" s="530"/>
      <c r="C52" s="47"/>
      <c r="D52" s="125"/>
      <c r="E52" s="441"/>
      <c r="F52" s="441"/>
      <c r="G52" s="441"/>
      <c r="H52" s="441"/>
      <c r="I52" s="441"/>
      <c r="J52" s="441"/>
      <c r="K52" s="441"/>
      <c r="L52" s="441"/>
      <c r="M52" s="441"/>
      <c r="N52" s="441"/>
      <c r="O52" s="47"/>
      <c r="P52" s="47"/>
      <c r="Q52" s="434">
        <f>SUM(Q48:Q51)</f>
        <v>1371072.23</v>
      </c>
      <c r="R52" s="434">
        <f aca="true" t="shared" si="1" ref="R52:W52">SUM(R48:R51)</f>
        <v>122417.16339285715</v>
      </c>
      <c r="S52" s="434">
        <f t="shared" si="1"/>
        <v>0</v>
      </c>
      <c r="T52" s="434">
        <f t="shared" si="1"/>
        <v>0</v>
      </c>
      <c r="U52" s="434">
        <f t="shared" si="1"/>
        <v>1192236.7217391306</v>
      </c>
      <c r="V52" s="434">
        <f t="shared" si="1"/>
        <v>178835.50826086954</v>
      </c>
      <c r="W52" s="434">
        <f t="shared" si="1"/>
        <v>1371072.23</v>
      </c>
      <c r="X52" s="531"/>
      <c r="Y52" s="532"/>
    </row>
    <row r="53" spans="1:25" s="247" customFormat="1" ht="18.75" customHeight="1">
      <c r="A53" s="852" t="s">
        <v>518</v>
      </c>
      <c r="B53" s="778"/>
      <c r="C53" s="778"/>
      <c r="D53" s="778"/>
      <c r="E53" s="778"/>
      <c r="F53" s="778"/>
      <c r="G53" s="778"/>
      <c r="H53" s="778"/>
      <c r="I53" s="778"/>
      <c r="J53" s="778"/>
      <c r="K53" s="778"/>
      <c r="L53" s="778"/>
      <c r="M53" s="778"/>
      <c r="N53" s="778"/>
      <c r="O53" s="778"/>
      <c r="P53" s="778"/>
      <c r="Q53" s="854">
        <f>Q26+Q42+Q46+Q52</f>
        <v>2123543.99</v>
      </c>
      <c r="R53" s="854">
        <f aca="true" t="shared" si="2" ref="R53:W53">R26+R42+R46+R52</f>
        <v>189602.14196428575</v>
      </c>
      <c r="S53" s="854">
        <f t="shared" si="2"/>
        <v>0</v>
      </c>
      <c r="T53" s="854">
        <f t="shared" si="2"/>
        <v>0</v>
      </c>
      <c r="U53" s="854">
        <f t="shared" si="2"/>
        <v>1422020.8608695653</v>
      </c>
      <c r="V53" s="854">
        <f t="shared" si="2"/>
        <v>701523.1291304347</v>
      </c>
      <c r="W53" s="854">
        <f t="shared" si="2"/>
        <v>2123543.99</v>
      </c>
      <c r="X53" s="366"/>
      <c r="Y53" s="445"/>
    </row>
    <row r="54" spans="1:25" ht="12.75">
      <c r="A54" s="129"/>
      <c r="B54" s="129"/>
      <c r="C54" s="129"/>
      <c r="D54" s="129"/>
      <c r="E54" s="129"/>
      <c r="F54" s="129"/>
      <c r="G54" s="129"/>
      <c r="H54" s="129"/>
      <c r="I54" s="129"/>
      <c r="J54" s="129"/>
      <c r="K54" s="129"/>
      <c r="L54" s="129"/>
      <c r="M54" s="129"/>
      <c r="N54" s="129"/>
      <c r="O54" s="129"/>
      <c r="P54" s="129"/>
      <c r="Q54" s="130"/>
      <c r="R54" s="130"/>
      <c r="S54" s="131"/>
      <c r="T54" s="131"/>
      <c r="U54" s="130"/>
      <c r="V54" s="130"/>
      <c r="W54" s="130"/>
      <c r="X54" s="129"/>
      <c r="Y54" s="446"/>
    </row>
    <row r="55" spans="1:25" ht="25.5">
      <c r="A55" s="326"/>
      <c r="B55" s="326"/>
      <c r="C55" s="326"/>
      <c r="D55" s="1416" t="s">
        <v>491</v>
      </c>
      <c r="E55" s="1416"/>
      <c r="F55" s="1416"/>
      <c r="G55" s="1416"/>
      <c r="H55" s="1416"/>
      <c r="I55" s="1416"/>
      <c r="J55" s="1309" t="s">
        <v>475</v>
      </c>
      <c r="K55" s="1309"/>
      <c r="L55" s="1310" t="s">
        <v>476</v>
      </c>
      <c r="M55" s="1310"/>
      <c r="N55" s="334" t="s">
        <v>477</v>
      </c>
      <c r="Q55" s="447"/>
      <c r="R55" s="448"/>
      <c r="S55" s="399"/>
      <c r="T55" s="399"/>
      <c r="U55" s="448"/>
      <c r="V55" s="447"/>
      <c r="W55" s="241"/>
      <c r="Y55" s="446"/>
    </row>
    <row r="56" spans="2:25" ht="25.5" customHeight="1">
      <c r="B56" s="449"/>
      <c r="C56" s="449"/>
      <c r="D56" s="337" t="s">
        <v>478</v>
      </c>
      <c r="E56" s="1301" t="s">
        <v>479</v>
      </c>
      <c r="F56" s="1302"/>
      <c r="G56" s="1302"/>
      <c r="H56" s="1303"/>
      <c r="I56" s="338" t="s">
        <v>472</v>
      </c>
      <c r="J56" s="1299" t="s">
        <v>480</v>
      </c>
      <c r="K56" s="1300"/>
      <c r="L56" s="339" t="s">
        <v>480</v>
      </c>
      <c r="M56" s="340">
        <v>500000</v>
      </c>
      <c r="N56" s="333" t="s">
        <v>481</v>
      </c>
      <c r="O56" s="450"/>
      <c r="Q56" s="241"/>
      <c r="R56" s="241"/>
      <c r="U56" s="241"/>
      <c r="V56" s="241"/>
      <c r="W56" s="533">
        <f>W53+'[1]PAC CONSULTORÍAS'!AC35</f>
        <v>9348993.99</v>
      </c>
      <c r="Y56" s="446"/>
    </row>
    <row r="57" spans="1:25" ht="34.5" customHeight="1">
      <c r="A57" s="449"/>
      <c r="B57" s="449"/>
      <c r="C57" s="449"/>
      <c r="D57" s="341" t="s">
        <v>482</v>
      </c>
      <c r="E57" s="1296" t="s">
        <v>483</v>
      </c>
      <c r="F57" s="1297"/>
      <c r="G57" s="1297"/>
      <c r="H57" s="1298"/>
      <c r="I57" s="342" t="s">
        <v>473</v>
      </c>
      <c r="J57" s="1299" t="s">
        <v>484</v>
      </c>
      <c r="K57" s="1300"/>
      <c r="L57" s="343" t="s">
        <v>480</v>
      </c>
      <c r="M57" s="340">
        <v>100000</v>
      </c>
      <c r="N57" s="344" t="s">
        <v>481</v>
      </c>
      <c r="Q57" s="241"/>
      <c r="R57" s="241"/>
      <c r="U57" s="241"/>
      <c r="V57" s="241"/>
      <c r="W57" s="241"/>
      <c r="Y57" s="446"/>
    </row>
    <row r="58" spans="1:25" ht="27.75" customHeight="1">
      <c r="A58" s="449"/>
      <c r="B58" s="449"/>
      <c r="C58" s="449"/>
      <c r="D58" s="341" t="s">
        <v>493</v>
      </c>
      <c r="E58" s="1301" t="s">
        <v>494</v>
      </c>
      <c r="F58" s="1302"/>
      <c r="G58" s="1302"/>
      <c r="H58" s="1303"/>
      <c r="I58" s="341" t="s">
        <v>493</v>
      </c>
      <c r="J58" s="1299" t="s">
        <v>495</v>
      </c>
      <c r="K58" s="1300"/>
      <c r="L58" s="339" t="s">
        <v>495</v>
      </c>
      <c r="M58" s="340">
        <v>500001</v>
      </c>
      <c r="N58" s="333" t="s">
        <v>481</v>
      </c>
      <c r="Q58" s="241"/>
      <c r="R58" s="241"/>
      <c r="U58" s="241"/>
      <c r="V58" s="241"/>
      <c r="W58" s="241"/>
      <c r="Y58" s="451"/>
    </row>
    <row r="59" spans="4:25" ht="12.75">
      <c r="D59" s="239"/>
      <c r="Q59" s="241"/>
      <c r="R59" s="241"/>
      <c r="U59" s="241"/>
      <c r="V59" s="241"/>
      <c r="W59" s="241"/>
      <c r="Y59" s="451"/>
    </row>
    <row r="60" spans="1:25" ht="12.75">
      <c r="A60" s="1410" t="s">
        <v>492</v>
      </c>
      <c r="B60" s="1411"/>
      <c r="C60" s="1411"/>
      <c r="D60" s="1411"/>
      <c r="E60" s="1411"/>
      <c r="F60" s="1412"/>
      <c r="Q60" s="241"/>
      <c r="R60" s="241"/>
      <c r="U60" s="241"/>
      <c r="V60" s="241"/>
      <c r="W60" s="241"/>
      <c r="Y60" s="451"/>
    </row>
    <row r="61" spans="1:25" ht="12.75">
      <c r="A61" s="453"/>
      <c r="B61" s="145"/>
      <c r="C61" s="145"/>
      <c r="D61" s="145"/>
      <c r="E61" s="129"/>
      <c r="F61" s="146"/>
      <c r="Q61" s="241"/>
      <c r="R61" s="241"/>
      <c r="U61" s="241"/>
      <c r="V61" s="241"/>
      <c r="W61" s="241"/>
      <c r="Y61" s="452"/>
    </row>
    <row r="62" spans="1:23" ht="12.75">
      <c r="A62" s="534"/>
      <c r="B62" s="129"/>
      <c r="C62" s="129"/>
      <c r="D62" s="129"/>
      <c r="E62" s="129"/>
      <c r="F62" s="146"/>
      <c r="Q62" s="241"/>
      <c r="R62" s="241"/>
      <c r="U62" s="241"/>
      <c r="V62" s="241"/>
      <c r="W62" s="241"/>
    </row>
    <row r="63" spans="1:23" ht="12.75">
      <c r="A63" s="534"/>
      <c r="B63" s="129"/>
      <c r="C63" s="129"/>
      <c r="D63" s="129"/>
      <c r="E63" s="129"/>
      <c r="F63" s="146"/>
      <c r="Q63" s="241"/>
      <c r="R63" s="241"/>
      <c r="U63" s="241"/>
      <c r="V63" s="241"/>
      <c r="W63" s="241"/>
    </row>
    <row r="64" spans="1:23" ht="12.75">
      <c r="A64" s="1404" t="s">
        <v>224</v>
      </c>
      <c r="B64" s="1405"/>
      <c r="C64" s="1405"/>
      <c r="D64" s="1405"/>
      <c r="E64" s="1405"/>
      <c r="F64" s="1406"/>
      <c r="Q64" s="241"/>
      <c r="R64" s="241"/>
      <c r="U64" s="241"/>
      <c r="V64" s="241"/>
      <c r="W64" s="241"/>
    </row>
    <row r="65" spans="17:23" ht="12.75">
      <c r="Q65" s="454"/>
      <c r="R65" s="454"/>
      <c r="S65" s="455"/>
      <c r="T65" s="455"/>
      <c r="U65" s="454"/>
      <c r="V65" s="454"/>
      <c r="W65" s="454"/>
    </row>
    <row r="66" spans="17:23" ht="12.75">
      <c r="Q66" s="454"/>
      <c r="R66" s="454"/>
      <c r="S66" s="455"/>
      <c r="T66" s="455"/>
      <c r="U66" s="454"/>
      <c r="V66" s="454"/>
      <c r="W66" s="454"/>
    </row>
    <row r="67" spans="17:23" ht="12.75">
      <c r="Q67" s="454"/>
      <c r="R67" s="454"/>
      <c r="S67" s="455"/>
      <c r="T67" s="455"/>
      <c r="U67" s="454"/>
      <c r="V67" s="454"/>
      <c r="W67" s="454"/>
    </row>
    <row r="68" spans="17:23" ht="12.75">
      <c r="Q68" s="454"/>
      <c r="R68" s="454"/>
      <c r="S68" s="455"/>
      <c r="T68" s="455"/>
      <c r="U68" s="454"/>
      <c r="V68" s="454"/>
      <c r="W68" s="454"/>
    </row>
    <row r="69" spans="17:23" ht="12.75">
      <c r="Q69" s="454"/>
      <c r="R69" s="454"/>
      <c r="S69" s="455"/>
      <c r="T69" s="455"/>
      <c r="U69" s="454"/>
      <c r="V69" s="454"/>
      <c r="W69" s="454"/>
    </row>
  </sheetData>
  <mergeCells count="310">
    <mergeCell ref="J55:K55"/>
    <mergeCell ref="E56:H56"/>
    <mergeCell ref="J56:K56"/>
    <mergeCell ref="D55:I55"/>
    <mergeCell ref="V50:V51"/>
    <mergeCell ref="W50:W51"/>
    <mergeCell ref="X50:X51"/>
    <mergeCell ref="Y50:Y51"/>
    <mergeCell ref="A64:F64"/>
    <mergeCell ref="L55:M55"/>
    <mergeCell ref="E57:H57"/>
    <mergeCell ref="J57:K57"/>
    <mergeCell ref="E58:H58"/>
    <mergeCell ref="J58:K58"/>
    <mergeCell ref="P50:P51"/>
    <mergeCell ref="Q50:Q51"/>
    <mergeCell ref="R50:R51"/>
    <mergeCell ref="S50:S51"/>
    <mergeCell ref="T50:T51"/>
    <mergeCell ref="U50:U51"/>
    <mergeCell ref="A50:A51"/>
    <mergeCell ref="B50:B51"/>
    <mergeCell ref="C50:C51"/>
    <mergeCell ref="D50:D51"/>
    <mergeCell ref="E50:K51"/>
    <mergeCell ref="O50:O51"/>
    <mergeCell ref="A60:F60"/>
    <mergeCell ref="V48:V49"/>
    <mergeCell ref="W48:W49"/>
    <mergeCell ref="X48:X49"/>
    <mergeCell ref="E48:K49"/>
    <mergeCell ref="O48:O49"/>
    <mergeCell ref="P48:P49"/>
    <mergeCell ref="Q48:Q49"/>
    <mergeCell ref="A48:A49"/>
    <mergeCell ref="B48:B49"/>
    <mergeCell ref="W44:W45"/>
    <mergeCell ref="E44:M45"/>
    <mergeCell ref="O44:O45"/>
    <mergeCell ref="P44:P45"/>
    <mergeCell ref="Q44:Q45"/>
    <mergeCell ref="Y48:Y49"/>
    <mergeCell ref="R48:R49"/>
    <mergeCell ref="S48:S49"/>
    <mergeCell ref="T48:T49"/>
    <mergeCell ref="U48:U49"/>
    <mergeCell ref="S44:S45"/>
    <mergeCell ref="T44:T45"/>
    <mergeCell ref="U44:U45"/>
    <mergeCell ref="C48:C49"/>
    <mergeCell ref="D48:D49"/>
    <mergeCell ref="V44:V45"/>
    <mergeCell ref="W40:W41"/>
    <mergeCell ref="X40:X41"/>
    <mergeCell ref="Y40:Y41"/>
    <mergeCell ref="A44:A45"/>
    <mergeCell ref="B44:B45"/>
    <mergeCell ref="C44:C45"/>
    <mergeCell ref="D44:D45"/>
    <mergeCell ref="X44:X45"/>
    <mergeCell ref="Y44:Y45"/>
    <mergeCell ref="R44:R45"/>
    <mergeCell ref="Q40:Q41"/>
    <mergeCell ref="R40:R41"/>
    <mergeCell ref="S40:S41"/>
    <mergeCell ref="T40:T41"/>
    <mergeCell ref="U40:U41"/>
    <mergeCell ref="V40:V41"/>
    <mergeCell ref="A40:A41"/>
    <mergeCell ref="B40:B41"/>
    <mergeCell ref="C40:C41"/>
    <mergeCell ref="D40:D41"/>
    <mergeCell ref="O40:O41"/>
    <mergeCell ref="P40:P41"/>
    <mergeCell ref="T38:T39"/>
    <mergeCell ref="U38:U39"/>
    <mergeCell ref="V38:V39"/>
    <mergeCell ref="W38:W39"/>
    <mergeCell ref="X38:X39"/>
    <mergeCell ref="Y38:Y39"/>
    <mergeCell ref="Y36:Y37"/>
    <mergeCell ref="A38:A39"/>
    <mergeCell ref="B38:B39"/>
    <mergeCell ref="C38:C39"/>
    <mergeCell ref="D38:D39"/>
    <mergeCell ref="O38:O39"/>
    <mergeCell ref="P38:P39"/>
    <mergeCell ref="Q38:Q39"/>
    <mergeCell ref="R38:R39"/>
    <mergeCell ref="S38:S39"/>
    <mergeCell ref="S36:S37"/>
    <mergeCell ref="T36:T37"/>
    <mergeCell ref="U36:U37"/>
    <mergeCell ref="V36:V37"/>
    <mergeCell ref="W36:W37"/>
    <mergeCell ref="X36:X37"/>
    <mergeCell ref="X34:X35"/>
    <mergeCell ref="Y34:Y35"/>
    <mergeCell ref="A36:A37"/>
    <mergeCell ref="B36:B37"/>
    <mergeCell ref="C36:C37"/>
    <mergeCell ref="D36:D37"/>
    <mergeCell ref="O36:O37"/>
    <mergeCell ref="P36:P37"/>
    <mergeCell ref="Q36:Q37"/>
    <mergeCell ref="R36:R37"/>
    <mergeCell ref="R34:R35"/>
    <mergeCell ref="S34:S35"/>
    <mergeCell ref="T34:T35"/>
    <mergeCell ref="U34:U35"/>
    <mergeCell ref="V34:V35"/>
    <mergeCell ref="W34:W35"/>
    <mergeCell ref="W32:W33"/>
    <mergeCell ref="X32:X33"/>
    <mergeCell ref="Y32:Y33"/>
    <mergeCell ref="A34:A35"/>
    <mergeCell ref="B34:B35"/>
    <mergeCell ref="C34:C35"/>
    <mergeCell ref="D34:D35"/>
    <mergeCell ref="O34:O35"/>
    <mergeCell ref="P34:P35"/>
    <mergeCell ref="Q34:Q35"/>
    <mergeCell ref="Q32:Q33"/>
    <mergeCell ref="R32:R33"/>
    <mergeCell ref="S32:S33"/>
    <mergeCell ref="T32:T33"/>
    <mergeCell ref="U32:U33"/>
    <mergeCell ref="V32:V33"/>
    <mergeCell ref="A32:A33"/>
    <mergeCell ref="B32:B33"/>
    <mergeCell ref="C32:C33"/>
    <mergeCell ref="D32:D33"/>
    <mergeCell ref="O32:O33"/>
    <mergeCell ref="P32:P33"/>
    <mergeCell ref="T30:T31"/>
    <mergeCell ref="U30:U31"/>
    <mergeCell ref="V30:V31"/>
    <mergeCell ref="W30:W31"/>
    <mergeCell ref="X30:X31"/>
    <mergeCell ref="Y30:Y31"/>
    <mergeCell ref="Y28:Y29"/>
    <mergeCell ref="A30:A31"/>
    <mergeCell ref="B30:B31"/>
    <mergeCell ref="C30:C31"/>
    <mergeCell ref="D30:D31"/>
    <mergeCell ref="O30:O31"/>
    <mergeCell ref="P30:P31"/>
    <mergeCell ref="Q30:Q31"/>
    <mergeCell ref="R30:R31"/>
    <mergeCell ref="S30:S31"/>
    <mergeCell ref="S28:S29"/>
    <mergeCell ref="T28:T29"/>
    <mergeCell ref="U28:U29"/>
    <mergeCell ref="V28:V29"/>
    <mergeCell ref="W28:W29"/>
    <mergeCell ref="X28:X29"/>
    <mergeCell ref="W24:W25"/>
    <mergeCell ref="X24:X25"/>
    <mergeCell ref="A28:A29"/>
    <mergeCell ref="B28:B29"/>
    <mergeCell ref="C28:C29"/>
    <mergeCell ref="D28:D29"/>
    <mergeCell ref="O28:O29"/>
    <mergeCell ref="P28:P29"/>
    <mergeCell ref="Q28:Q29"/>
    <mergeCell ref="R28:R29"/>
    <mergeCell ref="Q24:Q25"/>
    <mergeCell ref="R24:R25"/>
    <mergeCell ref="S24:S25"/>
    <mergeCell ref="T24:T25"/>
    <mergeCell ref="U24:U25"/>
    <mergeCell ref="V24:V25"/>
    <mergeCell ref="A24:A25"/>
    <mergeCell ref="B24:B25"/>
    <mergeCell ref="C24:C25"/>
    <mergeCell ref="D24:D25"/>
    <mergeCell ref="O24:O25"/>
    <mergeCell ref="P24:P25"/>
    <mergeCell ref="S22:S23"/>
    <mergeCell ref="T22:T23"/>
    <mergeCell ref="U22:U23"/>
    <mergeCell ref="V22:V23"/>
    <mergeCell ref="W22:W23"/>
    <mergeCell ref="X22:X23"/>
    <mergeCell ref="W20:W21"/>
    <mergeCell ref="X20:X21"/>
    <mergeCell ref="A22:A23"/>
    <mergeCell ref="B22:B23"/>
    <mergeCell ref="C22:C23"/>
    <mergeCell ref="D22:D23"/>
    <mergeCell ref="O22:O23"/>
    <mergeCell ref="P22:P23"/>
    <mergeCell ref="Q22:Q23"/>
    <mergeCell ref="R22:R23"/>
    <mergeCell ref="Q20:Q21"/>
    <mergeCell ref="R20:R21"/>
    <mergeCell ref="S20:S21"/>
    <mergeCell ref="T20:T21"/>
    <mergeCell ref="U20:U21"/>
    <mergeCell ref="V20:V21"/>
    <mergeCell ref="A20:A21"/>
    <mergeCell ref="B20:B21"/>
    <mergeCell ref="C20:C21"/>
    <mergeCell ref="D20:D21"/>
    <mergeCell ref="O20:O21"/>
    <mergeCell ref="P20:P21"/>
    <mergeCell ref="S18:S19"/>
    <mergeCell ref="T18:T19"/>
    <mergeCell ref="U18:U19"/>
    <mergeCell ref="V18:V19"/>
    <mergeCell ref="W18:W19"/>
    <mergeCell ref="X18:X19"/>
    <mergeCell ref="W16:W17"/>
    <mergeCell ref="X16:X17"/>
    <mergeCell ref="A18:A19"/>
    <mergeCell ref="B18:B19"/>
    <mergeCell ref="C18:C19"/>
    <mergeCell ref="D18:D19"/>
    <mergeCell ref="O18:O19"/>
    <mergeCell ref="P18:P19"/>
    <mergeCell ref="Q18:Q19"/>
    <mergeCell ref="R18:R19"/>
    <mergeCell ref="Q16:Q17"/>
    <mergeCell ref="R16:R17"/>
    <mergeCell ref="S16:S17"/>
    <mergeCell ref="T16:T17"/>
    <mergeCell ref="U16:U17"/>
    <mergeCell ref="V16:V17"/>
    <mergeCell ref="A16:A17"/>
    <mergeCell ref="B16:B17"/>
    <mergeCell ref="C16:C17"/>
    <mergeCell ref="D16:D17"/>
    <mergeCell ref="O16:O17"/>
    <mergeCell ref="P16:P17"/>
    <mergeCell ref="S14:S15"/>
    <mergeCell ref="T14:T15"/>
    <mergeCell ref="U14:U15"/>
    <mergeCell ref="V14:V15"/>
    <mergeCell ref="W14:W15"/>
    <mergeCell ref="X14:X15"/>
    <mergeCell ref="W12:W13"/>
    <mergeCell ref="X12:X13"/>
    <mergeCell ref="A14:A15"/>
    <mergeCell ref="B14:B15"/>
    <mergeCell ref="C14:C15"/>
    <mergeCell ref="D14:D15"/>
    <mergeCell ref="O14:O15"/>
    <mergeCell ref="P14:P15"/>
    <mergeCell ref="Q14:Q15"/>
    <mergeCell ref="R14:R15"/>
    <mergeCell ref="Q12:Q13"/>
    <mergeCell ref="R12:R13"/>
    <mergeCell ref="S12:S13"/>
    <mergeCell ref="T12:T13"/>
    <mergeCell ref="U12:U13"/>
    <mergeCell ref="V12:V13"/>
    <mergeCell ref="A12:A13"/>
    <mergeCell ref="B12:B13"/>
    <mergeCell ref="C12:C13"/>
    <mergeCell ref="D12:D13"/>
    <mergeCell ref="O12:O13"/>
    <mergeCell ref="P12:P13"/>
    <mergeCell ref="S10:S11"/>
    <mergeCell ref="T10:T11"/>
    <mergeCell ref="U10:U11"/>
    <mergeCell ref="V10:V11"/>
    <mergeCell ref="W10:W11"/>
    <mergeCell ref="X10:X11"/>
    <mergeCell ref="Y7:Y8"/>
    <mergeCell ref="Y9:Y25"/>
    <mergeCell ref="A10:A11"/>
    <mergeCell ref="B10:B11"/>
    <mergeCell ref="C10:C11"/>
    <mergeCell ref="D10:D11"/>
    <mergeCell ref="O10:O11"/>
    <mergeCell ref="P10:P11"/>
    <mergeCell ref="Q10:Q11"/>
    <mergeCell ref="R10:R11"/>
    <mergeCell ref="Q7:R7"/>
    <mergeCell ref="S7:T7"/>
    <mergeCell ref="U7:U8"/>
    <mergeCell ref="V7:V8"/>
    <mergeCell ref="W7:W8"/>
    <mergeCell ref="X7:X8"/>
    <mergeCell ref="K7:K8"/>
    <mergeCell ref="L7:L8"/>
    <mergeCell ref="M7:M8"/>
    <mergeCell ref="N7:N8"/>
    <mergeCell ref="O7:O8"/>
    <mergeCell ref="P7:P8"/>
    <mergeCell ref="U6:W6"/>
    <mergeCell ref="A7:A8"/>
    <mergeCell ref="B7:B8"/>
    <mergeCell ref="D7:D8"/>
    <mergeCell ref="E7:E8"/>
    <mergeCell ref="F7:F8"/>
    <mergeCell ref="G7:G8"/>
    <mergeCell ref="H7:H8"/>
    <mergeCell ref="I7:I8"/>
    <mergeCell ref="J7:J8"/>
    <mergeCell ref="A1:W1"/>
    <mergeCell ref="A2:W2"/>
    <mergeCell ref="A3:W3"/>
    <mergeCell ref="A4:Y4"/>
    <mergeCell ref="A5:W5"/>
    <mergeCell ref="A6:D6"/>
    <mergeCell ref="E6:H6"/>
    <mergeCell ref="J6:L6"/>
    <mergeCell ref="M6:P6"/>
    <mergeCell ref="Q6:T6"/>
  </mergeCells>
  <printOptions horizontalCentered="1" verticalCentered="1"/>
  <pageMargins left="0.984251968503937" right="0.3937007874015748" top="0.3937007874015748" bottom="0.3937007874015748" header="0" footer="0.1968503937007874"/>
  <pageSetup fitToHeight="1" fitToWidth="1" horizontalDpi="600" verticalDpi="600" orientation="landscape" paperSize="5" scale="48" r:id="rId1"/>
  <headerFooter alignWithMargins="0">
    <oddFooter>&amp;R&amp;P de &amp;N
VERSION 31 MARZO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Segoviano</dc:creator>
  <cp:keywords/>
  <dc:description/>
  <cp:lastModifiedBy>anarod</cp:lastModifiedBy>
  <cp:lastPrinted>2008-04-08T01:03:26Z</cp:lastPrinted>
  <dcterms:created xsi:type="dcterms:W3CDTF">2007-10-29T00:10:15Z</dcterms:created>
  <dcterms:modified xsi:type="dcterms:W3CDTF">2010-07-09T04:33:42Z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