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rimo\Documents\CBL Procurement Specialist\DTC Consultant\Project Execution Units\MTCA\STP II\"/>
    </mc:Choice>
  </mc:AlternateContent>
  <bookViews>
    <workbookView xWindow="0" yWindow="0" windowWidth="23040" windowHeight="9084" tabRatio="593" activeTab="1" xr2:uid="{00000000-000D-0000-FFFF-FFFF00000000}"/>
  </bookViews>
  <sheets>
    <sheet name="Project Structure" sheetId="3" r:id="rId1"/>
    <sheet name="Procurement Plan" sheetId="2" r:id="rId2"/>
    <sheet name="Detailed Procurement Plan" sheetId="1" r:id="rId3"/>
  </sheets>
  <definedNames>
    <definedName name="_xlnm._FilterDatabase" localSheetId="2" hidden="1">'Detailed Procurement Plan'!$A$3:$AJ$21</definedName>
    <definedName name="Comparison_of_Qualifications___National_Individual_Consultant">'Detailed Procurement Plan'!$Q$33:$Q$35</definedName>
  </definedNames>
  <calcPr calcId="171027"/>
</workbook>
</file>

<file path=xl/calcChain.xml><?xml version="1.0" encoding="utf-8"?>
<calcChain xmlns="http://schemas.openxmlformats.org/spreadsheetml/2006/main">
  <c r="E57" i="1" l="1"/>
  <c r="H67" i="1" l="1"/>
  <c r="H66" i="1"/>
  <c r="H65" i="1"/>
  <c r="H64" i="1"/>
  <c r="F13" i="1"/>
  <c r="B11" i="2"/>
  <c r="C11" i="2" s="1"/>
  <c r="E56" i="1"/>
  <c r="E58" i="1"/>
  <c r="E69" i="1" s="1"/>
  <c r="E59" i="1"/>
  <c r="E60" i="1"/>
  <c r="C26" i="2"/>
  <c r="C27" i="2"/>
  <c r="G60" i="1"/>
  <c r="G69" i="1" s="1"/>
  <c r="G59" i="1"/>
  <c r="G58" i="1"/>
  <c r="E33" i="1"/>
  <c r="E50" i="1" s="1"/>
  <c r="H56" i="1"/>
  <c r="H31" i="1"/>
  <c r="H32" i="1"/>
  <c r="H33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C25" i="2"/>
  <c r="C24" i="2"/>
  <c r="C28" i="2" s="1"/>
  <c r="C23" i="2"/>
  <c r="B28" i="2"/>
  <c r="E77" i="1"/>
  <c r="F27" i="1"/>
  <c r="F19" i="1"/>
  <c r="B12" i="2"/>
  <c r="C12" i="2" s="1"/>
  <c r="E84" i="1"/>
  <c r="B16" i="2"/>
  <c r="C16" i="2"/>
  <c r="B13" i="2"/>
  <c r="C13" i="2" s="1"/>
  <c r="H63" i="1"/>
  <c r="H62" i="1"/>
  <c r="H61" i="1"/>
  <c r="I26" i="1"/>
  <c r="I23" i="1"/>
  <c r="I17" i="1"/>
  <c r="I7" i="1"/>
  <c r="I11" i="1"/>
  <c r="I10" i="1"/>
  <c r="I9" i="1"/>
  <c r="I8" i="1"/>
  <c r="A25" i="2"/>
  <c r="A24" i="2"/>
  <c r="A23" i="2"/>
  <c r="B15" i="2" l="1"/>
  <c r="B18" i="2" s="1"/>
  <c r="C18" i="2" s="1"/>
  <c r="E87" i="1"/>
  <c r="B14" i="2"/>
  <c r="C14" i="2" s="1"/>
  <c r="C15" i="2"/>
  <c r="B19" i="2" l="1"/>
  <c r="C19" i="2"/>
</calcChain>
</file>

<file path=xl/sharedStrings.xml><?xml version="1.0" encoding="utf-8"?>
<sst xmlns="http://schemas.openxmlformats.org/spreadsheetml/2006/main" count="469" uniqueCount="220">
  <si>
    <t>3CV</t>
  </si>
  <si>
    <t>Total</t>
  </si>
  <si>
    <t>WORKS</t>
  </si>
  <si>
    <t>Executing Agency:</t>
  </si>
  <si>
    <t>Goods</t>
  </si>
  <si>
    <t>GOODS</t>
  </si>
  <si>
    <t>NON CONSULTING SERVICES</t>
  </si>
  <si>
    <t>CONSULTING FIRMS</t>
  </si>
  <si>
    <t>INDIVIDUAL CONSULTANTS</t>
  </si>
  <si>
    <t>TRAINING</t>
  </si>
  <si>
    <t>Activity:</t>
  </si>
  <si>
    <t>Procurement Method
(Select one of the options):</t>
  </si>
  <si>
    <t>Process Number:</t>
  </si>
  <si>
    <t>Estimated Amount,
 in u$s :</t>
  </si>
  <si>
    <t>Associated Component:</t>
  </si>
  <si>
    <t>Estimated Number of Consultants:</t>
  </si>
  <si>
    <t>Contract Signature</t>
  </si>
  <si>
    <t>Specific Procurement notice</t>
  </si>
  <si>
    <t>Comments</t>
  </si>
  <si>
    <t>Dates</t>
  </si>
  <si>
    <t>Bidding Documents</t>
  </si>
  <si>
    <t>No Objection to TOR's</t>
  </si>
  <si>
    <t>Annual Training Plan (ATP)</t>
  </si>
  <si>
    <t>End of Activity</t>
  </si>
  <si>
    <t>Single Source Selection</t>
  </si>
  <si>
    <t>Comparison of Qualifications - National Individual Consultant</t>
  </si>
  <si>
    <t>Comparison of Qualifications - International Individual Consultant</t>
  </si>
  <si>
    <t>Lump-Sum</t>
  </si>
  <si>
    <t>Works</t>
  </si>
  <si>
    <t>Non-Consulting Services</t>
  </si>
  <si>
    <t>Consulting Firms</t>
  </si>
  <si>
    <t>Lump-Sum + Reimbursable Expenses</t>
  </si>
  <si>
    <t>Time-Based</t>
  </si>
  <si>
    <t>Individual Consultants</t>
  </si>
  <si>
    <t>Procurement of Textbooks and Reading Materials</t>
  </si>
  <si>
    <t>Price Comparison for Goods</t>
  </si>
  <si>
    <t>Technical Specifications</t>
  </si>
  <si>
    <t>Procurement of plant Design , Supply and Installation</t>
  </si>
  <si>
    <t>Procurement of IT Products and/or Services</t>
  </si>
  <si>
    <t>Price Comparison</t>
  </si>
  <si>
    <t>Terms of Reference</t>
  </si>
  <si>
    <t>Procurement of Non-Consulting Services</t>
  </si>
  <si>
    <t>Request for Proposals and Terms of Reference</t>
  </si>
  <si>
    <t>Agency</t>
  </si>
  <si>
    <t>Sub-Agency (If applies)</t>
  </si>
  <si>
    <t>Agency's Initials</t>
  </si>
  <si>
    <t>COMPONENTS? (YES / NO)</t>
  </si>
  <si>
    <t>Component's Name (list by number or letter)</t>
  </si>
  <si>
    <t>1. Procurement Plan Coverage</t>
  </si>
  <si>
    <t>Data</t>
  </si>
  <si>
    <t>From</t>
  </si>
  <si>
    <t>Until</t>
  </si>
  <si>
    <t>Procurement Plan Coverage:</t>
  </si>
  <si>
    <t>2. Procurement Plan Details</t>
  </si>
  <si>
    <t>Investment Category</t>
  </si>
  <si>
    <t>Amount Financed by the Bank</t>
  </si>
  <si>
    <t>Total Amount (Including counterpart)</t>
  </si>
  <si>
    <t>Non Consulting Services</t>
  </si>
  <si>
    <t>Training</t>
  </si>
  <si>
    <t>Consulting Services (Firms + Individuals)</t>
  </si>
  <si>
    <t>Amount
 in u$s :</t>
  </si>
  <si>
    <t>Estimated Amount,  BID %:</t>
  </si>
  <si>
    <t>Estimated Amount,  Counterpart %:</t>
  </si>
  <si>
    <t>4. Components</t>
  </si>
  <si>
    <t>Project Components</t>
  </si>
  <si>
    <t>Review Method
(Select one of the options):</t>
  </si>
  <si>
    <t>Project Execution'</t>
  </si>
  <si>
    <t>Contingency</t>
  </si>
  <si>
    <t>Estimated Amount,  IDB %:</t>
  </si>
  <si>
    <t>Estimated Amount in USD</t>
  </si>
  <si>
    <t>ESTIMATED AMOUNT</t>
  </si>
  <si>
    <t>No Objection to ToRs</t>
  </si>
  <si>
    <t xml:space="preserve">PROCUREMENT PLAN </t>
  </si>
  <si>
    <t>Ministry of Tourism and Civil Aviation</t>
  </si>
  <si>
    <t>Component I: Enhancement of the Tourism Product</t>
  </si>
  <si>
    <t>Component II: Promoting Disaster and Climate Resilient Destinations</t>
  </si>
  <si>
    <t>Component III: Institutional Strengthening and Capacity Building</t>
  </si>
  <si>
    <t>Management</t>
  </si>
  <si>
    <t>Amount
 in USD :</t>
  </si>
  <si>
    <t>Estimated Amount Counterpart  USD</t>
  </si>
  <si>
    <t>ex-ante</t>
  </si>
  <si>
    <t>ex-poste</t>
  </si>
  <si>
    <t>Estimated Amount Counterpart in USD</t>
  </si>
  <si>
    <t>2.5.3</t>
  </si>
  <si>
    <t>Quality Cost Based Selection (QCBS)</t>
  </si>
  <si>
    <t>Selection Based on Consultants Qualifications (CQS)</t>
  </si>
  <si>
    <t xml:space="preserve">Direct Contracting Single Source Selection </t>
  </si>
  <si>
    <t>Direct Contracting (Single Source Selection)</t>
  </si>
  <si>
    <t>International Competitive Bidding</t>
  </si>
  <si>
    <t xml:space="preserve">National Competitive Bidding </t>
  </si>
  <si>
    <t>Shopping (3 quotations)</t>
  </si>
  <si>
    <t>1.2.2</t>
  </si>
  <si>
    <t>Estimated Amount Counterpart</t>
  </si>
  <si>
    <t>Component 1</t>
  </si>
  <si>
    <t>Component 2</t>
  </si>
  <si>
    <t>Component 3</t>
  </si>
  <si>
    <t>Auditing and evaluation</t>
  </si>
  <si>
    <t xml:space="preserve">Management </t>
  </si>
  <si>
    <t>1.1.4</t>
  </si>
  <si>
    <t>1.1.3</t>
  </si>
  <si>
    <t>1.1.5</t>
  </si>
  <si>
    <t>1.2.1</t>
  </si>
  <si>
    <t>Estimated Amount,
 in US$</t>
  </si>
  <si>
    <t>4.3.3</t>
  </si>
  <si>
    <t>1.3.4</t>
  </si>
  <si>
    <t>Estimated Amount Counterpart (US$)</t>
  </si>
  <si>
    <t>Estimated Amount Counterpart US$</t>
  </si>
  <si>
    <t>component 1</t>
  </si>
  <si>
    <t>management</t>
  </si>
  <si>
    <t>1.4.3.1</t>
  </si>
  <si>
    <t>1.5.4</t>
  </si>
  <si>
    <t>selection Based on Consultants Qualifications (CQS)</t>
  </si>
  <si>
    <t>component 2</t>
  </si>
  <si>
    <t>2.5.1</t>
  </si>
  <si>
    <t>2.5.2</t>
  </si>
  <si>
    <t>3.1.1</t>
  </si>
  <si>
    <t>3.1.2</t>
  </si>
  <si>
    <t>Improve destination statistical system</t>
  </si>
  <si>
    <t>component 3</t>
  </si>
  <si>
    <t>3.2.1</t>
  </si>
  <si>
    <t>National Tourism Policy developed</t>
  </si>
  <si>
    <t>3.3.1</t>
  </si>
  <si>
    <t>3.3.2</t>
  </si>
  <si>
    <t>Midterm evaluation</t>
  </si>
  <si>
    <t>Audits (annual)</t>
  </si>
  <si>
    <t>single source selection</t>
  </si>
  <si>
    <t>3.4.2</t>
  </si>
  <si>
    <t>3.4.2.</t>
  </si>
  <si>
    <t>OTHER</t>
  </si>
  <si>
    <t>4 years</t>
  </si>
  <si>
    <t>Activity</t>
  </si>
  <si>
    <t>Procurement method</t>
  </si>
  <si>
    <t>amount</t>
  </si>
  <si>
    <t>estimated amount US$</t>
  </si>
  <si>
    <t>Counterpart Estimated amount US$</t>
  </si>
  <si>
    <t>Associated component</t>
  </si>
  <si>
    <t>selection criteria and evaluation</t>
  </si>
  <si>
    <t>comments</t>
  </si>
  <si>
    <t>SUBTOTAL</t>
  </si>
  <si>
    <t>Subtotal</t>
  </si>
  <si>
    <t xml:space="preserve">Subtotal </t>
  </si>
  <si>
    <t>subtotal</t>
  </si>
  <si>
    <t>TOTAL</t>
  </si>
  <si>
    <t>Other</t>
  </si>
  <si>
    <t>operations</t>
  </si>
  <si>
    <t>Unassigned/contingency</t>
  </si>
  <si>
    <t>Toledo Welcome Plaza  Works - restrooms, House of Culture building, hard &amp; soft landscaping, drainage, lighting, street furniture - benches, garbage bins etc.</t>
  </si>
  <si>
    <t xml:space="preserve">Furniture &amp; equipment </t>
  </si>
  <si>
    <t>Toledo Welcome Plaza- technical studies including management plans and drawings</t>
  </si>
  <si>
    <t>Caracol - technical studies, architectural drawings and bidding docs</t>
  </si>
  <si>
    <t>Corozal Heritage Plaza technical studies including management plans, drawings and bidding documents</t>
  </si>
  <si>
    <t>Coastal baseline studies for Toledo &amp; Caye Caulker</t>
  </si>
  <si>
    <t>Ecosystem service valuation Toledo</t>
  </si>
  <si>
    <t>Develop environmental monitoring program</t>
  </si>
  <si>
    <t>3.2.2</t>
  </si>
  <si>
    <t>Development of legal frameworks (National Tourism Act)</t>
  </si>
  <si>
    <t>Excursion sector training</t>
  </si>
  <si>
    <t>Quality Cost Based Selection</t>
  </si>
  <si>
    <t xml:space="preserve">Physical Planner and Infrastructure Specialist </t>
  </si>
  <si>
    <t>Training Support for Compliance</t>
  </si>
  <si>
    <t>Selection based on Consultants Qualifications (CQS)</t>
  </si>
  <si>
    <t>Estimated Amount,
 in $US :</t>
  </si>
  <si>
    <t>Shopping</t>
  </si>
  <si>
    <t>YES</t>
  </si>
  <si>
    <t>Amount
 in US$ :</t>
  </si>
  <si>
    <t>Estimated Amount,
 in US$ :</t>
  </si>
  <si>
    <t>Monitoring and Evaluation Project Support Specialist</t>
  </si>
  <si>
    <t>Force Account</t>
  </si>
  <si>
    <t>MTCA</t>
  </si>
  <si>
    <t>Corozal- Cultural Heritage Bayside Plaza streetscape (drainage, lighting, street furniture - benches, garbage bins etc.), parking signage, concession space, visitor information, restrooms, marine gateway, waterfront enhancement  and shoreline stabilization measures</t>
  </si>
  <si>
    <t>1.2.1, 1.4.1, 1.4.3</t>
  </si>
  <si>
    <t>1.3.1 and 1.3.2  and 1.5.3</t>
  </si>
  <si>
    <t>Construction of a new Mountain Pine Ridge -Information and Logistics center including a communication and emergency response post, restrooms, low key concession space, power &amp; water supply, visitor information Center.  Access trail, parking for Rio Frio Cave and visitor facilities and improvements at 2 prioritized sites in the MPR.  Production and installation of signage.</t>
  </si>
  <si>
    <t>1.3.3 and 2.5.3</t>
  </si>
  <si>
    <t>Protected Areas Visitor Facilities- Caye Caulker</t>
  </si>
  <si>
    <t xml:space="preserve">Tourist signage Toledo and Corozal </t>
  </si>
  <si>
    <t>Interpretation Corozal Bay wildlife sanctuary</t>
  </si>
  <si>
    <t xml:space="preserve">Responsible tourism and awareness program </t>
  </si>
  <si>
    <t xml:space="preserve">Tourist signage Caye Caulker </t>
  </si>
  <si>
    <t>1.5.1 and 1.5.2</t>
  </si>
  <si>
    <t xml:space="preserve">1.1.2 and 1.1.4 </t>
  </si>
  <si>
    <t>Santa Rita and Nim Li Punit- Architectural Drawings and Bidding Docs and supervision</t>
  </si>
  <si>
    <t>Contracted</t>
  </si>
  <si>
    <t>Caye Caulker visitor center technical studies, architectural designs and marine management plan update</t>
  </si>
  <si>
    <t>Toledo archaeological site- technical studies, dawings and bidding docs and construction supervision</t>
  </si>
  <si>
    <t xml:space="preserve"> MTCA</t>
  </si>
  <si>
    <t>1.3.1, 1.3.5, 1.3.2 and 3.3.4</t>
  </si>
  <si>
    <t>Mountain Pine Ridge Info and logistic center and visitor sites- technical studies, drawings and bidding documents including signage,  PPP plan and carrying capacity studies</t>
  </si>
  <si>
    <t>National Guidelines for Disaster Risk for the Tourism Sector</t>
  </si>
  <si>
    <t xml:space="preserve">2.2, 2.3, 2.4 </t>
  </si>
  <si>
    <t>Toledo and Corozal Disaster Risk and Climate Resilience Plans and crisis management plans and training</t>
  </si>
  <si>
    <t>Improve national tourism statistics (domestic survey)</t>
  </si>
  <si>
    <t>Mexican Market Study</t>
  </si>
  <si>
    <t>Product development, marketing &amp; branding through the development of tourist corridors and trails in the emerging destinations of Corozal and Toledo</t>
  </si>
  <si>
    <t>Grant Administrator and development of matching grant manual</t>
  </si>
  <si>
    <t>Climate Change Adaptation, Social and environmental management specialist</t>
  </si>
  <si>
    <t xml:space="preserve">Finance  Specialist </t>
  </si>
  <si>
    <t>Procurement Specialist</t>
  </si>
  <si>
    <t>contracted</t>
  </si>
  <si>
    <t>3.2.3 and 3.2. 4</t>
  </si>
  <si>
    <t>Matching Grant and support to the private sector</t>
  </si>
  <si>
    <t>3.3.3  and 3.2.3</t>
  </si>
  <si>
    <t>Support coordination to local tourism committees and promotion of PPPs</t>
  </si>
  <si>
    <t>Construction supervision of Corozal investments</t>
  </si>
  <si>
    <t>construction supervision of Toledo investments</t>
  </si>
  <si>
    <t>Construction supervision of MPR/Caracol investments</t>
  </si>
  <si>
    <t>Construction supervision of Caye Caulker investments</t>
  </si>
  <si>
    <t>Procurement Plan for May 2017 through November 2018</t>
  </si>
  <si>
    <t>Version 2 - 2017</t>
  </si>
  <si>
    <t xml:space="preserve">INFORMATION FOR PROCUREMENT PLAN </t>
  </si>
  <si>
    <t>3. Amounts by Investment Category entire project</t>
  </si>
  <si>
    <t>contracted for 2 years</t>
  </si>
  <si>
    <t>contracted for 1 year</t>
  </si>
  <si>
    <t>majority contracted</t>
  </si>
  <si>
    <t>Nim Li Punit - works -parking (clear, level, fill and compacting)</t>
  </si>
  <si>
    <t xml:space="preserve">contracted </t>
  </si>
  <si>
    <t>In Negotiations</t>
  </si>
  <si>
    <t>Component 4</t>
  </si>
  <si>
    <t>component 4</t>
  </si>
  <si>
    <t>STPII PROCUREMENT PLAN July  2017-December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</si>
</sst>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USD]\ #,##0.00"/>
    <numFmt numFmtId="165" formatCode="0.0%"/>
    <numFmt numFmtId="166" formatCode="_(* #,##0_);_(* \(#,##0\);_(* &quot;-&quot;??_);_(@_)"/>
    <numFmt numFmtId="167" formatCode="[$USS]\ #,##0.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</borders>
  <cellStyleXfs count="143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27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</cellStyleXfs>
  <cellXfs count="253">
    <xf numFmtId="0" fontId="0" fillId="0" borderId="0" xfId="0"/>
    <xf numFmtId="0" fontId="21" fillId="24" borderId="32" xfId="38" applyFont="1" applyFill="1" applyBorder="1" applyAlignment="1">
      <alignment horizontal="left" vertical="center" wrapText="1"/>
    </xf>
    <xf numFmtId="0" fontId="0" fillId="0" borderId="0" xfId="0"/>
    <xf numFmtId="0" fontId="20" fillId="0" borderId="10" xfId="38" applyFont="1" applyFill="1" applyBorder="1" applyAlignment="1">
      <alignment vertical="center" wrapText="1"/>
    </xf>
    <xf numFmtId="0" fontId="20" fillId="0" borderId="14" xfId="38" applyFont="1" applyFill="1" applyBorder="1" applyAlignment="1">
      <alignment vertical="center" wrapText="1"/>
    </xf>
    <xf numFmtId="0" fontId="1" fillId="0" borderId="0" xfId="1"/>
    <xf numFmtId="0" fontId="20" fillId="0" borderId="10" xfId="1" applyFont="1" applyBorder="1" applyAlignment="1">
      <alignment vertical="center"/>
    </xf>
    <xf numFmtId="0" fontId="20" fillId="0" borderId="14" xfId="1" applyFont="1" applyBorder="1" applyAlignment="1">
      <alignment vertical="center"/>
    </xf>
    <xf numFmtId="0" fontId="20" fillId="0" borderId="15" xfId="1" applyFont="1" applyBorder="1" applyAlignment="1">
      <alignment vertical="center"/>
    </xf>
    <xf numFmtId="0" fontId="20" fillId="0" borderId="16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4" fillId="24" borderId="11" xfId="119" applyFont="1" applyFill="1" applyBorder="1" applyAlignment="1">
      <alignment horizontal="center" vertical="center"/>
    </xf>
    <xf numFmtId="0" fontId="24" fillId="24" borderId="12" xfId="119" applyFont="1" applyFill="1" applyBorder="1" applyAlignment="1">
      <alignment horizontal="center" vertical="center"/>
    </xf>
    <xf numFmtId="0" fontId="24" fillId="24" borderId="13" xfId="119" applyFont="1" applyFill="1" applyBorder="1" applyAlignment="1">
      <alignment horizontal="center" vertical="center" wrapText="1"/>
    </xf>
    <xf numFmtId="0" fontId="25" fillId="24" borderId="24" xfId="119" applyFont="1" applyFill="1" applyBorder="1" applyAlignment="1">
      <alignment horizontal="center" vertical="center"/>
    </xf>
    <xf numFmtId="0" fontId="25" fillId="24" borderId="25" xfId="119" applyFont="1" applyFill="1" applyBorder="1" applyAlignment="1">
      <alignment horizontal="center" vertical="center"/>
    </xf>
    <xf numFmtId="0" fontId="20" fillId="0" borderId="14" xfId="119" applyFont="1" applyBorder="1" applyAlignment="1">
      <alignment vertical="center"/>
    </xf>
    <xf numFmtId="0" fontId="21" fillId="24" borderId="17" xfId="1" applyFont="1" applyFill="1" applyBorder="1" applyAlignment="1">
      <alignment horizontal="center" vertical="center" wrapText="1"/>
    </xf>
    <xf numFmtId="0" fontId="21" fillId="24" borderId="10" xfId="1" applyFont="1" applyFill="1" applyBorder="1" applyAlignment="1">
      <alignment horizontal="center" vertical="center" wrapText="1"/>
    </xf>
    <xf numFmtId="0" fontId="21" fillId="24" borderId="14" xfId="1" applyFont="1" applyFill="1" applyBorder="1" applyAlignment="1">
      <alignment horizontal="center" vertical="center" wrapText="1"/>
    </xf>
    <xf numFmtId="0" fontId="26" fillId="0" borderId="18" xfId="1" applyFont="1" applyFill="1" applyBorder="1" applyAlignment="1">
      <alignment horizontal="left" vertical="center" wrapText="1"/>
    </xf>
    <xf numFmtId="0" fontId="26" fillId="0" borderId="35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20" fillId="0" borderId="17" xfId="1" applyFont="1" applyBorder="1" applyAlignment="1" applyProtection="1"/>
    <xf numFmtId="164" fontId="20" fillId="0" borderId="10" xfId="1" applyNumberFormat="1" applyFont="1" applyFill="1" applyBorder="1" applyAlignment="1">
      <alignment horizontal="right" vertical="center" wrapText="1"/>
    </xf>
    <xf numFmtId="0" fontId="20" fillId="0" borderId="17" xfId="1" applyFont="1" applyFill="1" applyBorder="1" applyAlignment="1" applyProtection="1"/>
    <xf numFmtId="0" fontId="20" fillId="0" borderId="18" xfId="1" applyFont="1" applyFill="1" applyBorder="1" applyAlignment="1" applyProtection="1"/>
    <xf numFmtId="164" fontId="21" fillId="24" borderId="10" xfId="1" applyNumberFormat="1" applyFont="1" applyFill="1" applyBorder="1" applyAlignment="1">
      <alignment horizontal="right" vertical="center" wrapText="1"/>
    </xf>
    <xf numFmtId="0" fontId="21" fillId="24" borderId="17" xfId="1" applyFont="1" applyFill="1" applyBorder="1" applyAlignment="1">
      <alignment horizontal="center" vertical="center" wrapText="1"/>
    </xf>
    <xf numFmtId="0" fontId="21" fillId="24" borderId="10" xfId="1" applyFont="1" applyFill="1" applyBorder="1" applyAlignment="1">
      <alignment horizontal="center" vertical="center" wrapText="1"/>
    </xf>
    <xf numFmtId="0" fontId="21" fillId="24" borderId="14" xfId="1" applyFont="1" applyFill="1" applyBorder="1" applyAlignment="1">
      <alignment horizontal="center" vertical="center" wrapText="1"/>
    </xf>
    <xf numFmtId="0" fontId="20" fillId="0" borderId="17" xfId="1" applyFont="1" applyBorder="1" applyAlignment="1" applyProtection="1"/>
    <xf numFmtId="164" fontId="20" fillId="0" borderId="10" xfId="1" applyNumberFormat="1" applyFont="1" applyFill="1" applyBorder="1" applyAlignment="1">
      <alignment horizontal="right" vertical="center" wrapText="1"/>
    </xf>
    <xf numFmtId="164" fontId="21" fillId="24" borderId="10" xfId="1" applyNumberFormat="1" applyFont="1" applyFill="1" applyBorder="1" applyAlignment="1">
      <alignment horizontal="right" vertical="center" wrapText="1"/>
    </xf>
    <xf numFmtId="0" fontId="20" fillId="0" borderId="17" xfId="38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3" fontId="20" fillId="0" borderId="10" xfId="131" applyFont="1" applyFill="1" applyBorder="1" applyAlignment="1">
      <alignment vertical="center" wrapText="1"/>
    </xf>
    <xf numFmtId="9" fontId="20" fillId="0" borderId="10" xfId="38" applyNumberFormat="1" applyFont="1" applyFill="1" applyBorder="1" applyAlignment="1">
      <alignment vertical="center" wrapText="1"/>
    </xf>
    <xf numFmtId="17" fontId="20" fillId="0" borderId="10" xfId="38" applyNumberFormat="1" applyFont="1" applyFill="1" applyBorder="1" applyAlignment="1">
      <alignment vertical="center" wrapText="1"/>
    </xf>
    <xf numFmtId="17" fontId="20" fillId="0" borderId="14" xfId="38" applyNumberFormat="1" applyFont="1" applyFill="1" applyBorder="1" applyAlignment="1">
      <alignment vertical="center" wrapText="1"/>
    </xf>
    <xf numFmtId="0" fontId="20" fillId="0" borderId="29" xfId="38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0" fillId="0" borderId="20" xfId="38" applyFont="1" applyFill="1" applyBorder="1" applyAlignment="1">
      <alignment vertical="center" wrapText="1"/>
    </xf>
    <xf numFmtId="43" fontId="20" fillId="0" borderId="20" xfId="131" applyFont="1" applyFill="1" applyBorder="1" applyAlignment="1">
      <alignment vertical="center" wrapText="1"/>
    </xf>
    <xf numFmtId="164" fontId="0" fillId="0" borderId="0" xfId="0" applyNumberFormat="1"/>
    <xf numFmtId="0" fontId="1" fillId="0" borderId="0" xfId="38" applyFont="1"/>
    <xf numFmtId="0" fontId="20" fillId="0" borderId="0" xfId="1" applyFont="1" applyFill="1" applyAlignment="1">
      <alignment vertical="center" wrapText="1"/>
    </xf>
    <xf numFmtId="0" fontId="20" fillId="0" borderId="26" xfId="1" applyFont="1" applyFill="1" applyBorder="1" applyAlignment="1">
      <alignment vertical="center" wrapText="1"/>
    </xf>
    <xf numFmtId="0" fontId="20" fillId="0" borderId="10" xfId="38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27" xfId="1" applyFont="1" applyFill="1" applyBorder="1" applyAlignment="1">
      <alignment vertical="center" wrapText="1"/>
    </xf>
    <xf numFmtId="0" fontId="20" fillId="0" borderId="27" xfId="1" applyFont="1" applyFill="1" applyBorder="1" applyAlignment="1">
      <alignment horizontal="left" vertical="center" wrapText="1"/>
    </xf>
    <xf numFmtId="0" fontId="20" fillId="0" borderId="10" xfId="1" applyFont="1" applyFill="1" applyBorder="1" applyAlignment="1">
      <alignment horizontal="left" vertical="center" wrapText="1"/>
    </xf>
    <xf numFmtId="17" fontId="20" fillId="0" borderId="26" xfId="38" applyNumberFormat="1" applyFont="1" applyFill="1" applyBorder="1" applyAlignment="1">
      <alignment vertical="center" wrapText="1"/>
    </xf>
    <xf numFmtId="0" fontId="20" fillId="0" borderId="20" xfId="1" applyFont="1" applyFill="1" applyBorder="1" applyAlignment="1">
      <alignment horizontal="left" vertical="center" wrapText="1"/>
    </xf>
    <xf numFmtId="0" fontId="20" fillId="0" borderId="36" xfId="1" applyFont="1" applyFill="1" applyBorder="1" applyAlignment="1">
      <alignment vertical="center" wrapText="1"/>
    </xf>
    <xf numFmtId="0" fontId="20" fillId="0" borderId="37" xfId="1" applyFont="1" applyFill="1" applyBorder="1" applyAlignment="1">
      <alignment vertical="center" wrapText="1"/>
    </xf>
    <xf numFmtId="0" fontId="20" fillId="0" borderId="38" xfId="1" applyFont="1" applyFill="1" applyBorder="1" applyAlignment="1">
      <alignment horizontal="left" vertical="center" wrapText="1"/>
    </xf>
    <xf numFmtId="0" fontId="20" fillId="0" borderId="39" xfId="1" applyFont="1" applyFill="1" applyBorder="1" applyAlignment="1">
      <alignment vertical="center" wrapText="1"/>
    </xf>
    <xf numFmtId="0" fontId="20" fillId="0" borderId="34" xfId="1" applyFont="1" applyFill="1" applyBorder="1" applyAlignment="1">
      <alignment horizontal="left" vertical="center" wrapText="1"/>
    </xf>
    <xf numFmtId="43" fontId="0" fillId="0" borderId="0" xfId="0" applyNumberFormat="1"/>
    <xf numFmtId="0" fontId="20" fillId="0" borderId="13" xfId="119" applyFont="1" applyBorder="1" applyAlignment="1">
      <alignment vertical="center"/>
    </xf>
    <xf numFmtId="0" fontId="20" fillId="0" borderId="14" xfId="1" applyFont="1" applyBorder="1" applyAlignment="1" applyProtection="1"/>
    <xf numFmtId="0" fontId="20" fillId="0" borderId="16" xfId="1" applyFont="1" applyBorder="1" applyAlignment="1" applyProtection="1"/>
    <xf numFmtId="0" fontId="22" fillId="24" borderId="10" xfId="38" applyFont="1" applyFill="1" applyBorder="1" applyAlignment="1">
      <alignment horizontal="center" vertical="center" wrapText="1"/>
    </xf>
    <xf numFmtId="0" fontId="22" fillId="24" borderId="20" xfId="38" applyFont="1" applyFill="1" applyBorder="1" applyAlignment="1">
      <alignment horizontal="center" vertical="center" wrapText="1"/>
    </xf>
    <xf numFmtId="43" fontId="0" fillId="0" borderId="0" xfId="131" applyFont="1"/>
    <xf numFmtId="0" fontId="22" fillId="24" borderId="10" xfId="38" applyFont="1" applyFill="1" applyBorder="1" applyAlignment="1">
      <alignment horizontal="center" vertical="center" wrapText="1"/>
    </xf>
    <xf numFmtId="0" fontId="22" fillId="24" borderId="20" xfId="38" applyFont="1" applyFill="1" applyBorder="1" applyAlignment="1">
      <alignment horizontal="center" vertical="center" wrapText="1"/>
    </xf>
    <xf numFmtId="0" fontId="22" fillId="24" borderId="27" xfId="38" applyFont="1" applyFill="1" applyBorder="1" applyAlignment="1">
      <alignment horizontal="center" vertical="center"/>
    </xf>
    <xf numFmtId="17" fontId="20" fillId="0" borderId="15" xfId="1" applyNumberFormat="1" applyFont="1" applyFill="1" applyBorder="1" applyAlignment="1">
      <alignment horizontal="left" vertical="center" wrapText="1"/>
    </xf>
    <xf numFmtId="17" fontId="20" fillId="0" borderId="16" xfId="1" applyNumberFormat="1" applyFont="1" applyFill="1" applyBorder="1" applyAlignment="1">
      <alignment horizontal="left" vertical="center" wrapText="1"/>
    </xf>
    <xf numFmtId="0" fontId="22" fillId="24" borderId="20" xfId="38" applyFont="1" applyFill="1" applyBorder="1" applyAlignment="1">
      <alignment horizontal="center" vertical="center" wrapText="1"/>
    </xf>
    <xf numFmtId="0" fontId="22" fillId="24" borderId="27" xfId="38" applyFont="1" applyFill="1" applyBorder="1" applyAlignment="1">
      <alignment horizontal="center" vertical="center" wrapText="1"/>
    </xf>
    <xf numFmtId="0" fontId="20" fillId="0" borderId="27" xfId="38" applyFont="1" applyFill="1" applyBorder="1" applyAlignment="1">
      <alignment horizontal="center" vertical="center" wrapText="1"/>
    </xf>
    <xf numFmtId="0" fontId="20" fillId="0" borderId="0" xfId="38" applyFont="1" applyFill="1" applyBorder="1" applyAlignment="1">
      <alignment horizontal="center" vertical="center" wrapText="1"/>
    </xf>
    <xf numFmtId="0" fontId="20" fillId="0" borderId="23" xfId="38" applyFont="1" applyFill="1" applyBorder="1" applyAlignment="1">
      <alignment horizontal="center" vertical="center" wrapText="1"/>
    </xf>
    <xf numFmtId="0" fontId="22" fillId="24" borderId="35" xfId="38" applyFont="1" applyFill="1" applyBorder="1" applyAlignment="1">
      <alignment horizontal="center" vertical="center" wrapText="1"/>
    </xf>
    <xf numFmtId="0" fontId="22" fillId="24" borderId="21" xfId="38" applyFont="1" applyFill="1" applyBorder="1" applyAlignment="1">
      <alignment horizontal="center" vertical="center" wrapText="1"/>
    </xf>
    <xf numFmtId="165" fontId="20" fillId="0" borderId="10" xfId="38" applyNumberFormat="1" applyFont="1" applyFill="1" applyBorder="1" applyAlignment="1">
      <alignment vertical="center" wrapText="1"/>
    </xf>
    <xf numFmtId="17" fontId="20" fillId="0" borderId="34" xfId="38" applyNumberFormat="1" applyFont="1" applyFill="1" applyBorder="1" applyAlignment="1">
      <alignment vertical="center" wrapText="1"/>
    </xf>
    <xf numFmtId="0" fontId="20" fillId="0" borderId="46" xfId="38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/>
    <xf numFmtId="0" fontId="32" fillId="0" borderId="29" xfId="38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vertical="center"/>
    </xf>
    <xf numFmtId="0" fontId="32" fillId="0" borderId="34" xfId="38" applyFont="1" applyFill="1" applyBorder="1" applyAlignment="1">
      <alignment vertical="center" wrapText="1"/>
    </xf>
    <xf numFmtId="165" fontId="32" fillId="0" borderId="34" xfId="38" applyNumberFormat="1" applyFont="1" applyFill="1" applyBorder="1" applyAlignment="1">
      <alignment vertical="center" wrapText="1"/>
    </xf>
    <xf numFmtId="0" fontId="32" fillId="0" borderId="10" xfId="38" applyFont="1" applyFill="1" applyBorder="1" applyAlignment="1">
      <alignment horizontal="center" vertical="center" wrapText="1"/>
    </xf>
    <xf numFmtId="17" fontId="32" fillId="0" borderId="34" xfId="38" applyNumberFormat="1" applyFont="1" applyFill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17" fontId="28" fillId="0" borderId="10" xfId="0" applyNumberFormat="1" applyFont="1" applyBorder="1" applyAlignment="1">
      <alignment vertical="center"/>
    </xf>
    <xf numFmtId="17" fontId="0" fillId="0" borderId="10" xfId="0" applyNumberForma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32" fillId="0" borderId="10" xfId="38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0" fontId="22" fillId="24" borderId="10" xfId="38" applyFont="1" applyFill="1" applyBorder="1" applyAlignment="1">
      <alignment horizontal="center" vertical="center" wrapText="1"/>
    </xf>
    <xf numFmtId="0" fontId="22" fillId="24" borderId="20" xfId="38" applyFont="1" applyFill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/>
    </xf>
    <xf numFmtId="0" fontId="32" fillId="0" borderId="44" xfId="38" applyFont="1" applyFill="1" applyBorder="1" applyAlignment="1">
      <alignment horizontal="center" vertical="center" wrapText="1"/>
    </xf>
    <xf numFmtId="0" fontId="28" fillId="0" borderId="10" xfId="0" applyFont="1" applyBorder="1"/>
    <xf numFmtId="0" fontId="0" fillId="0" borderId="10" xfId="0" applyFont="1" applyBorder="1" applyAlignment="1">
      <alignment wrapText="1"/>
    </xf>
    <xf numFmtId="17" fontId="28" fillId="0" borderId="10" xfId="0" applyNumberFormat="1" applyFont="1" applyBorder="1"/>
    <xf numFmtId="17" fontId="0" fillId="0" borderId="0" xfId="0" applyNumberFormat="1"/>
    <xf numFmtId="17" fontId="0" fillId="0" borderId="10" xfId="0" applyNumberFormat="1" applyBorder="1"/>
    <xf numFmtId="165" fontId="32" fillId="0" borderId="10" xfId="38" applyNumberFormat="1" applyFont="1" applyFill="1" applyBorder="1" applyAlignment="1">
      <alignment vertical="center" wrapText="1"/>
    </xf>
    <xf numFmtId="17" fontId="20" fillId="0" borderId="0" xfId="38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left" vertical="center" wrapText="1"/>
    </xf>
    <xf numFmtId="9" fontId="20" fillId="0" borderId="0" xfId="38" applyNumberFormat="1" applyFont="1" applyFill="1" applyBorder="1" applyAlignment="1">
      <alignment vertical="center" wrapText="1"/>
    </xf>
    <xf numFmtId="0" fontId="0" fillId="0" borderId="0" xfId="0" applyBorder="1"/>
    <xf numFmtId="0" fontId="32" fillId="0" borderId="19" xfId="38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vertical="center" wrapText="1"/>
    </xf>
    <xf numFmtId="0" fontId="20" fillId="0" borderId="19" xfId="38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/>
    </xf>
    <xf numFmtId="165" fontId="32" fillId="0" borderId="19" xfId="38" applyNumberFormat="1" applyFont="1" applyFill="1" applyBorder="1" applyAlignment="1">
      <alignment vertical="center" wrapText="1"/>
    </xf>
    <xf numFmtId="2" fontId="20" fillId="0" borderId="10" xfId="38" applyNumberFormat="1" applyFont="1" applyFill="1" applyBorder="1" applyAlignment="1">
      <alignment vertical="center" wrapText="1"/>
    </xf>
    <xf numFmtId="10" fontId="20" fillId="0" borderId="10" xfId="38" applyNumberFormat="1" applyFont="1" applyFill="1" applyBorder="1" applyAlignment="1">
      <alignment vertical="center" wrapText="1"/>
    </xf>
    <xf numFmtId="9" fontId="20" fillId="0" borderId="10" xfId="132" applyFont="1" applyFill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4" xfId="0" applyBorder="1" applyAlignment="1">
      <alignment wrapText="1"/>
    </xf>
    <xf numFmtId="0" fontId="0" fillId="0" borderId="34" xfId="0" applyBorder="1"/>
    <xf numFmtId="17" fontId="0" fillId="0" borderId="52" xfId="0" applyNumberFormat="1" applyBorder="1"/>
    <xf numFmtId="165" fontId="20" fillId="0" borderId="0" xfId="38" applyNumberFormat="1" applyFont="1" applyFill="1" applyBorder="1" applyAlignment="1">
      <alignment vertical="center" wrapText="1"/>
    </xf>
    <xf numFmtId="2" fontId="20" fillId="0" borderId="0" xfId="38" applyNumberFormat="1" applyFont="1" applyFill="1" applyBorder="1" applyAlignment="1">
      <alignment vertical="center" wrapText="1"/>
    </xf>
    <xf numFmtId="10" fontId="20" fillId="0" borderId="0" xfId="38" applyNumberFormat="1" applyFont="1" applyFill="1" applyBorder="1" applyAlignment="1">
      <alignment vertical="center" wrapText="1"/>
    </xf>
    <xf numFmtId="0" fontId="0" fillId="28" borderId="0" xfId="0" applyFont="1" applyFill="1" applyAlignment="1">
      <alignment horizontal="center"/>
    </xf>
    <xf numFmtId="0" fontId="0" fillId="28" borderId="0" xfId="0" applyFont="1" applyFill="1" applyAlignment="1">
      <alignment wrapText="1"/>
    </xf>
    <xf numFmtId="0" fontId="0" fillId="28" borderId="0" xfId="0" applyFont="1" applyFill="1"/>
    <xf numFmtId="43" fontId="0" fillId="28" borderId="0" xfId="0" applyNumberFormat="1" applyFont="1" applyFill="1"/>
    <xf numFmtId="2" fontId="28" fillId="0" borderId="10" xfId="0" applyNumberFormat="1" applyFont="1" applyBorder="1" applyAlignment="1">
      <alignment vertical="center"/>
    </xf>
    <xf numFmtId="2" fontId="0" fillId="0" borderId="10" xfId="0" applyNumberFormat="1" applyBorder="1"/>
    <xf numFmtId="0" fontId="32" fillId="0" borderId="23" xfId="38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28" fillId="0" borderId="0" xfId="0" applyFont="1" applyBorder="1"/>
    <xf numFmtId="0" fontId="32" fillId="0" borderId="0" xfId="38" applyFont="1" applyFill="1" applyBorder="1" applyAlignment="1">
      <alignment vertical="center" wrapText="1"/>
    </xf>
    <xf numFmtId="165" fontId="32" fillId="0" borderId="0" xfId="38" applyNumberFormat="1" applyFont="1" applyFill="1" applyBorder="1" applyAlignment="1">
      <alignment vertical="center" wrapText="1"/>
    </xf>
    <xf numFmtId="17" fontId="28" fillId="0" borderId="0" xfId="0" applyNumberFormat="1" applyFont="1" applyBorder="1"/>
    <xf numFmtId="0" fontId="0" fillId="0" borderId="10" xfId="0" applyFont="1" applyBorder="1"/>
    <xf numFmtId="164" fontId="30" fillId="0" borderId="0" xfId="0" applyNumberFormat="1" applyFont="1"/>
    <xf numFmtId="164" fontId="20" fillId="25" borderId="10" xfId="131" applyNumberFormat="1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166" fontId="28" fillId="0" borderId="10" xfId="131" applyNumberFormat="1" applyFont="1" applyBorder="1" applyAlignment="1">
      <alignment vertical="center"/>
    </xf>
    <xf numFmtId="166" fontId="32" fillId="0" borderId="34" xfId="131" applyNumberFormat="1" applyFont="1" applyFill="1" applyBorder="1" applyAlignment="1">
      <alignment vertical="center" wrapText="1"/>
    </xf>
    <xf numFmtId="0" fontId="0" fillId="0" borderId="26" xfId="0" applyFont="1" applyBorder="1" applyAlignment="1">
      <alignment horizontal="center"/>
    </xf>
    <xf numFmtId="166" fontId="32" fillId="0" borderId="10" xfId="131" applyNumberFormat="1" applyFont="1" applyFill="1" applyBorder="1" applyAlignment="1">
      <alignment vertical="center" wrapText="1"/>
    </xf>
    <xf numFmtId="166" fontId="28" fillId="0" borderId="10" xfId="131" applyNumberFormat="1" applyFont="1" applyBorder="1"/>
    <xf numFmtId="166" fontId="20" fillId="0" borderId="10" xfId="131" applyNumberFormat="1" applyFont="1" applyFill="1" applyBorder="1" applyAlignment="1">
      <alignment vertical="center" wrapText="1"/>
    </xf>
    <xf numFmtId="166" fontId="0" fillId="0" borderId="19" xfId="131" applyNumberFormat="1" applyFont="1" applyFill="1" applyBorder="1" applyAlignment="1">
      <alignment vertical="center"/>
    </xf>
    <xf numFmtId="0" fontId="0" fillId="0" borderId="10" xfId="0" applyFont="1" applyBorder="1" applyAlignment="1">
      <alignment horizontal="left" vertical="center" wrapText="1"/>
    </xf>
    <xf numFmtId="0" fontId="20" fillId="0" borderId="20" xfId="38" applyFont="1" applyFill="1" applyBorder="1" applyAlignment="1">
      <alignment vertical="center" wrapText="1"/>
    </xf>
    <xf numFmtId="0" fontId="32" fillId="25" borderId="10" xfId="38" applyFont="1" applyFill="1" applyBorder="1" applyAlignment="1">
      <alignment horizontal="center" vertical="center" wrapText="1"/>
    </xf>
    <xf numFmtId="0" fontId="0" fillId="25" borderId="10" xfId="0" applyFont="1" applyFill="1" applyBorder="1" applyAlignment="1">
      <alignment horizontal="center" vertical="center"/>
    </xf>
    <xf numFmtId="0" fontId="20" fillId="25" borderId="10" xfId="38" applyFont="1" applyFill="1" applyBorder="1" applyAlignment="1">
      <alignment vertical="center" wrapText="1"/>
    </xf>
    <xf numFmtId="0" fontId="20" fillId="0" borderId="34" xfId="38" applyFont="1" applyFill="1" applyBorder="1" applyAlignment="1">
      <alignment vertical="center" wrapText="1"/>
    </xf>
    <xf numFmtId="43" fontId="20" fillId="0" borderId="0" xfId="131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167" fontId="34" fillId="0" borderId="55" xfId="0" applyNumberFormat="1" applyFont="1" applyBorder="1" applyAlignment="1">
      <alignment vertical="center"/>
    </xf>
    <xf numFmtId="166" fontId="28" fillId="0" borderId="10" xfId="131" applyNumberFormat="1" applyFont="1" applyFill="1" applyBorder="1" applyAlignment="1">
      <alignment vertical="center"/>
    </xf>
    <xf numFmtId="0" fontId="0" fillId="0" borderId="10" xfId="0" applyFill="1" applyBorder="1"/>
    <xf numFmtId="0" fontId="20" fillId="0" borderId="10" xfId="0" applyFont="1" applyFill="1" applyBorder="1" applyAlignment="1">
      <alignment vertical="center" wrapText="1"/>
    </xf>
    <xf numFmtId="43" fontId="32" fillId="0" borderId="10" xfId="131" applyFont="1" applyFill="1" applyBorder="1" applyAlignment="1">
      <alignment vertical="center" wrapText="1"/>
    </xf>
    <xf numFmtId="2" fontId="28" fillId="0" borderId="10" xfId="0" applyNumberFormat="1" applyFont="1" applyBorder="1"/>
    <xf numFmtId="17" fontId="0" fillId="0" borderId="10" xfId="0" applyNumberFormat="1" applyFont="1" applyFill="1" applyBorder="1" applyAlignment="1">
      <alignment vertical="center"/>
    </xf>
    <xf numFmtId="17" fontId="28" fillId="0" borderId="10" xfId="0" applyNumberFormat="1" applyFont="1" applyFill="1" applyBorder="1" applyAlignment="1">
      <alignment vertical="center"/>
    </xf>
    <xf numFmtId="17" fontId="0" fillId="0" borderId="0" xfId="0" applyNumberFormat="1" applyFill="1"/>
    <xf numFmtId="43" fontId="34" fillId="0" borderId="55" xfId="131" applyFont="1" applyBorder="1" applyAlignment="1">
      <alignment vertical="center"/>
    </xf>
    <xf numFmtId="9" fontId="32" fillId="0" borderId="34" xfId="38" applyNumberFormat="1" applyFont="1" applyFill="1" applyBorder="1" applyAlignment="1">
      <alignment vertical="center" wrapText="1"/>
    </xf>
    <xf numFmtId="166" fontId="35" fillId="0" borderId="34" xfId="131" applyNumberFormat="1" applyFont="1" applyFill="1" applyBorder="1" applyAlignment="1">
      <alignment vertical="center" wrapText="1"/>
    </xf>
    <xf numFmtId="166" fontId="35" fillId="0" borderId="0" xfId="131" applyNumberFormat="1" applyFont="1" applyFill="1"/>
    <xf numFmtId="43" fontId="35" fillId="0" borderId="34" xfId="16" applyNumberFormat="1" applyFont="1" applyFill="1" applyBorder="1"/>
    <xf numFmtId="166" fontId="35" fillId="0" borderId="10" xfId="131" applyNumberFormat="1" applyFont="1" applyFill="1" applyBorder="1" applyAlignment="1">
      <alignment vertical="center"/>
    </xf>
    <xf numFmtId="43" fontId="27" fillId="0" borderId="0" xfId="133" applyNumberFormat="1" applyFont="1" applyFill="1" applyBorder="1" applyAlignment="1">
      <alignment vertical="center" wrapText="1"/>
    </xf>
    <xf numFmtId="17" fontId="0" fillId="0" borderId="10" xfId="0" applyNumberFormat="1" applyFont="1" applyBorder="1" applyAlignment="1">
      <alignment vertical="center"/>
    </xf>
    <xf numFmtId="17" fontId="32" fillId="0" borderId="34" xfId="136" applyNumberFormat="1" applyFont="1" applyFill="1" applyBorder="1" applyAlignment="1">
      <alignment vertical="center" wrapText="1"/>
    </xf>
    <xf numFmtId="17" fontId="20" fillId="0" borderId="34" xfId="136" applyNumberFormat="1" applyFont="1" applyFill="1" applyBorder="1" applyAlignment="1">
      <alignment vertical="center" wrapText="1"/>
    </xf>
    <xf numFmtId="0" fontId="32" fillId="0" borderId="10" xfId="136" applyFont="1" applyFill="1" applyBorder="1" applyAlignment="1">
      <alignment horizontal="center" vertical="center" wrapText="1"/>
    </xf>
    <xf numFmtId="0" fontId="32" fillId="0" borderId="10" xfId="136" applyFont="1" applyFill="1" applyBorder="1" applyAlignment="1">
      <alignment vertical="center" wrapText="1"/>
    </xf>
    <xf numFmtId="0" fontId="20" fillId="0" borderId="10" xfId="136" applyFont="1" applyFill="1" applyBorder="1" applyAlignment="1">
      <alignment vertical="center" wrapText="1"/>
    </xf>
    <xf numFmtId="0" fontId="1" fillId="0" borderId="10" xfId="136" applyBorder="1" applyAlignment="1">
      <alignment horizontal="center"/>
    </xf>
    <xf numFmtId="17" fontId="20" fillId="0" borderId="10" xfId="136" applyNumberFormat="1" applyFont="1" applyFill="1" applyBorder="1" applyAlignment="1">
      <alignment vertical="center" wrapText="1"/>
    </xf>
    <xf numFmtId="17" fontId="20" fillId="0" borderId="27" xfId="136" applyNumberFormat="1" applyFont="1" applyFill="1" applyBorder="1" applyAlignment="1">
      <alignment vertical="center" wrapText="1"/>
    </xf>
    <xf numFmtId="17" fontId="0" fillId="0" borderId="10" xfId="0" applyNumberFormat="1" applyFill="1" applyBorder="1"/>
    <xf numFmtId="17" fontId="0" fillId="0" borderId="52" xfId="0" applyNumberFormat="1" applyFill="1" applyBorder="1"/>
    <xf numFmtId="0" fontId="1" fillId="0" borderId="10" xfId="136" applyBorder="1" applyAlignment="1">
      <alignment vertical="center"/>
    </xf>
    <xf numFmtId="0" fontId="20" fillId="0" borderId="27" xfId="136" applyFont="1" applyFill="1" applyBorder="1" applyAlignment="1">
      <alignment horizontal="center" vertical="center" wrapText="1"/>
    </xf>
    <xf numFmtId="166" fontId="28" fillId="25" borderId="10" xfId="131" applyNumberFormat="1" applyFont="1" applyFill="1" applyBorder="1" applyAlignment="1">
      <alignment vertical="center"/>
    </xf>
    <xf numFmtId="2" fontId="31" fillId="26" borderId="0" xfId="0" applyNumberFormat="1" applyFont="1" applyFill="1" applyAlignment="1">
      <alignment vertical="top" wrapText="1"/>
    </xf>
    <xf numFmtId="17" fontId="20" fillId="0" borderId="26" xfId="136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20" fillId="0" borderId="10" xfId="136" applyFont="1" applyFill="1" applyBorder="1" applyAlignment="1">
      <alignment horizontal="center" vertical="center" wrapText="1"/>
    </xf>
    <xf numFmtId="43" fontId="20" fillId="25" borderId="10" xfId="131" applyFont="1" applyFill="1" applyBorder="1" applyAlignment="1">
      <alignment vertical="center" wrapText="1"/>
    </xf>
    <xf numFmtId="0" fontId="36" fillId="0" borderId="0" xfId="0" applyFont="1" applyBorder="1"/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20" fillId="0" borderId="29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20" fillId="0" borderId="11" xfId="119" applyFont="1" applyBorder="1" applyAlignment="1">
      <alignment horizontal="center" vertical="center"/>
    </xf>
    <xf numFmtId="0" fontId="20" fillId="0" borderId="17" xfId="119" applyFont="1" applyBorder="1" applyAlignment="1">
      <alignment horizontal="center" vertical="center"/>
    </xf>
    <xf numFmtId="0" fontId="20" fillId="0" borderId="18" xfId="119" applyFont="1" applyBorder="1" applyAlignment="1">
      <alignment horizontal="center" vertical="center"/>
    </xf>
    <xf numFmtId="0" fontId="21" fillId="24" borderId="11" xfId="1" applyFont="1" applyFill="1" applyBorder="1" applyAlignment="1">
      <alignment horizontal="center" vertical="center" wrapText="1"/>
    </xf>
    <xf numFmtId="0" fontId="21" fillId="24" borderId="12" xfId="1" applyFont="1" applyFill="1" applyBorder="1" applyAlignment="1">
      <alignment horizontal="center" vertical="center" wrapText="1"/>
    </xf>
    <xf numFmtId="0" fontId="21" fillId="24" borderId="13" xfId="1" applyFont="1" applyFill="1" applyBorder="1" applyAlignment="1">
      <alignment horizontal="center" vertical="center" wrapText="1"/>
    </xf>
    <xf numFmtId="0" fontId="27" fillId="0" borderId="20" xfId="1" applyFont="1" applyFill="1" applyBorder="1" applyAlignment="1">
      <alignment horizontal="center" vertical="center"/>
    </xf>
    <xf numFmtId="0" fontId="21" fillId="24" borderId="40" xfId="1" applyFont="1" applyFill="1" applyBorder="1" applyAlignment="1">
      <alignment horizontal="center" vertical="center" wrapText="1"/>
    </xf>
    <xf numFmtId="0" fontId="21" fillId="24" borderId="41" xfId="1" applyFont="1" applyFill="1" applyBorder="1" applyAlignment="1">
      <alignment horizontal="center" vertical="center" wrapText="1"/>
    </xf>
    <xf numFmtId="0" fontId="21" fillId="24" borderId="32" xfId="1" applyFont="1" applyFill="1" applyBorder="1" applyAlignment="1">
      <alignment horizontal="center" vertical="center" wrapText="1"/>
    </xf>
    <xf numFmtId="2" fontId="20" fillId="0" borderId="42" xfId="1" applyNumberFormat="1" applyFont="1" applyFill="1" applyBorder="1" applyAlignment="1">
      <alignment horizontal="center" vertical="center" wrapText="1"/>
    </xf>
    <xf numFmtId="2" fontId="20" fillId="0" borderId="33" xfId="1" applyNumberFormat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1" fillId="24" borderId="40" xfId="38" applyFont="1" applyFill="1" applyBorder="1" applyAlignment="1">
      <alignment horizontal="left" vertical="center" wrapText="1"/>
    </xf>
    <xf numFmtId="0" fontId="21" fillId="24" borderId="41" xfId="38" applyFont="1" applyFill="1" applyBorder="1" applyAlignment="1">
      <alignment horizontal="left" vertical="center" wrapText="1"/>
    </xf>
    <xf numFmtId="0" fontId="21" fillId="24" borderId="32" xfId="38" applyFont="1" applyFill="1" applyBorder="1" applyAlignment="1">
      <alignment horizontal="left" vertical="center" wrapText="1"/>
    </xf>
    <xf numFmtId="0" fontId="22" fillId="24" borderId="17" xfId="38" applyFont="1" applyFill="1" applyBorder="1" applyAlignment="1">
      <alignment horizontal="center" vertical="center" wrapText="1"/>
    </xf>
    <xf numFmtId="0" fontId="22" fillId="24" borderId="10" xfId="38" applyFont="1" applyFill="1" applyBorder="1" applyAlignment="1">
      <alignment horizontal="center" vertical="center" wrapText="1"/>
    </xf>
    <xf numFmtId="0" fontId="22" fillId="24" borderId="20" xfId="38" applyFont="1" applyFill="1" applyBorder="1" applyAlignment="1">
      <alignment horizontal="center" vertical="center" wrapText="1"/>
    </xf>
    <xf numFmtId="0" fontId="22" fillId="24" borderId="19" xfId="38" applyFont="1" applyFill="1" applyBorder="1" applyAlignment="1">
      <alignment horizontal="center" vertical="center" wrapText="1"/>
    </xf>
    <xf numFmtId="0" fontId="22" fillId="24" borderId="28" xfId="38" applyFont="1" applyFill="1" applyBorder="1" applyAlignment="1">
      <alignment horizontal="center" vertical="center"/>
    </xf>
    <xf numFmtId="0" fontId="22" fillId="24" borderId="27" xfId="38" applyFont="1" applyFill="1" applyBorder="1" applyAlignment="1">
      <alignment horizontal="center" vertical="center"/>
    </xf>
    <xf numFmtId="0" fontId="22" fillId="24" borderId="14" xfId="38" applyFont="1" applyFill="1" applyBorder="1" applyAlignment="1">
      <alignment horizontal="center" vertical="center" wrapText="1"/>
    </xf>
    <xf numFmtId="0" fontId="22" fillId="24" borderId="26" xfId="38" applyFont="1" applyFill="1" applyBorder="1" applyAlignment="1">
      <alignment horizontal="center" vertical="center" wrapText="1"/>
    </xf>
    <xf numFmtId="0" fontId="21" fillId="24" borderId="53" xfId="38" applyFont="1" applyFill="1" applyBorder="1" applyAlignment="1">
      <alignment horizontal="left" vertical="center" wrapText="1"/>
    </xf>
    <xf numFmtId="0" fontId="21" fillId="24" borderId="50" xfId="38" applyFont="1" applyFill="1" applyBorder="1" applyAlignment="1">
      <alignment horizontal="left" vertical="center" wrapText="1"/>
    </xf>
    <xf numFmtId="0" fontId="21" fillId="24" borderId="54" xfId="38" applyFont="1" applyFill="1" applyBorder="1" applyAlignment="1">
      <alignment horizontal="left" vertical="center" wrapText="1"/>
    </xf>
    <xf numFmtId="0" fontId="22" fillId="24" borderId="47" xfId="38" applyFont="1" applyFill="1" applyBorder="1" applyAlignment="1">
      <alignment horizontal="center" vertical="center" wrapText="1"/>
    </xf>
    <xf numFmtId="0" fontId="22" fillId="24" borderId="43" xfId="38" applyFont="1" applyFill="1" applyBorder="1" applyAlignment="1">
      <alignment horizontal="center" vertical="center" wrapText="1"/>
    </xf>
    <xf numFmtId="0" fontId="22" fillId="24" borderId="51" xfId="38" applyFont="1" applyFill="1" applyBorder="1" applyAlignment="1">
      <alignment horizontal="center" vertical="center" wrapText="1"/>
    </xf>
    <xf numFmtId="0" fontId="22" fillId="24" borderId="27" xfId="38" applyFont="1" applyFill="1" applyBorder="1" applyAlignment="1">
      <alignment horizontal="center" vertical="center" wrapText="1"/>
    </xf>
    <xf numFmtId="0" fontId="22" fillId="24" borderId="23" xfId="38" applyFont="1" applyFill="1" applyBorder="1" applyAlignment="1">
      <alignment horizontal="center" vertical="center" wrapText="1"/>
    </xf>
    <xf numFmtId="0" fontId="22" fillId="24" borderId="26" xfId="38" applyFont="1" applyFill="1" applyBorder="1" applyAlignment="1">
      <alignment horizontal="center" vertical="center"/>
    </xf>
    <xf numFmtId="0" fontId="21" fillId="24" borderId="49" xfId="38" applyFont="1" applyFill="1" applyBorder="1" applyAlignment="1">
      <alignment horizontal="left" vertical="center" wrapText="1"/>
    </xf>
    <xf numFmtId="0" fontId="21" fillId="24" borderId="48" xfId="38" applyFont="1" applyFill="1" applyBorder="1" applyAlignment="1">
      <alignment horizontal="left" vertical="center" wrapText="1"/>
    </xf>
    <xf numFmtId="0" fontId="21" fillId="24" borderId="34" xfId="38" applyFont="1" applyFill="1" applyBorder="1" applyAlignment="1">
      <alignment horizontal="left" vertical="center" wrapText="1"/>
    </xf>
    <xf numFmtId="0" fontId="21" fillId="24" borderId="46" xfId="38" applyFont="1" applyFill="1" applyBorder="1" applyAlignment="1">
      <alignment horizontal="left" vertical="center" wrapText="1"/>
    </xf>
    <xf numFmtId="0" fontId="22" fillId="24" borderId="28" xfId="38" applyFont="1" applyFill="1" applyBorder="1" applyAlignment="1">
      <alignment horizontal="center" vertical="center" wrapText="1"/>
    </xf>
    <xf numFmtId="0" fontId="23" fillId="0" borderId="21" xfId="1" applyFont="1" applyFill="1" applyBorder="1" applyAlignment="1">
      <alignment horizontal="left" vertical="center" wrapText="1"/>
    </xf>
    <xf numFmtId="0" fontId="23" fillId="0" borderId="22" xfId="1" applyFont="1" applyFill="1" applyBorder="1" applyAlignment="1">
      <alignment horizontal="left" vertical="center" wrapText="1"/>
    </xf>
    <xf numFmtId="0" fontId="23" fillId="0" borderId="23" xfId="1" applyFont="1" applyFill="1" applyBorder="1" applyAlignment="1">
      <alignment horizontal="left" vertical="center" wrapText="1"/>
    </xf>
    <xf numFmtId="0" fontId="21" fillId="24" borderId="12" xfId="38" applyFont="1" applyFill="1" applyBorder="1" applyAlignment="1">
      <alignment horizontal="left" vertical="center" wrapText="1"/>
    </xf>
    <xf numFmtId="0" fontId="21" fillId="24" borderId="13" xfId="38" applyFont="1" applyFill="1" applyBorder="1" applyAlignment="1">
      <alignment horizontal="left" vertical="center" wrapText="1"/>
    </xf>
    <xf numFmtId="0" fontId="21" fillId="24" borderId="11" xfId="38" applyFont="1" applyFill="1" applyBorder="1" applyAlignment="1">
      <alignment horizontal="left" vertical="center" wrapText="1"/>
    </xf>
    <xf numFmtId="0" fontId="21" fillId="24" borderId="45" xfId="38" applyFont="1" applyFill="1" applyBorder="1" applyAlignment="1">
      <alignment horizontal="left" vertical="center" wrapText="1"/>
    </xf>
  </cellXfs>
  <cellStyles count="143">
    <cellStyle name="20% - Accent1 2" xfId="2" xr:uid="{00000000-0005-0000-0000-000000000000}"/>
    <cellStyle name="20% - Accent1 3" xfId="44" xr:uid="{00000000-0005-0000-0000-000001000000}"/>
    <cellStyle name="20% - Accent1 4" xfId="45" xr:uid="{00000000-0005-0000-0000-000002000000}"/>
    <cellStyle name="20% - Accent2 2" xfId="3" xr:uid="{00000000-0005-0000-0000-000003000000}"/>
    <cellStyle name="20% - Accent2 3" xfId="46" xr:uid="{00000000-0005-0000-0000-000004000000}"/>
    <cellStyle name="20% - Accent2 4" xfId="47" xr:uid="{00000000-0005-0000-0000-000005000000}"/>
    <cellStyle name="20% - Accent3 2" xfId="4" xr:uid="{00000000-0005-0000-0000-000006000000}"/>
    <cellStyle name="20% - Accent3 3" xfId="48" xr:uid="{00000000-0005-0000-0000-000007000000}"/>
    <cellStyle name="20% - Accent3 4" xfId="49" xr:uid="{00000000-0005-0000-0000-000008000000}"/>
    <cellStyle name="20% - Accent4 2" xfId="5" xr:uid="{00000000-0005-0000-0000-000009000000}"/>
    <cellStyle name="20% - Accent4 3" xfId="50" xr:uid="{00000000-0005-0000-0000-00000A000000}"/>
    <cellStyle name="20% - Accent4 4" xfId="51" xr:uid="{00000000-0005-0000-0000-00000B000000}"/>
    <cellStyle name="20% - Accent5 2" xfId="6" xr:uid="{00000000-0005-0000-0000-00000C000000}"/>
    <cellStyle name="20% - Accent5 3" xfId="52" xr:uid="{00000000-0005-0000-0000-00000D000000}"/>
    <cellStyle name="20% - Accent5 4" xfId="53" xr:uid="{00000000-0005-0000-0000-00000E000000}"/>
    <cellStyle name="20% - Accent6 2" xfId="7" xr:uid="{00000000-0005-0000-0000-00000F000000}"/>
    <cellStyle name="20% - Accent6 3" xfId="54" xr:uid="{00000000-0005-0000-0000-000010000000}"/>
    <cellStyle name="20% - Accent6 4" xfId="55" xr:uid="{00000000-0005-0000-0000-000011000000}"/>
    <cellStyle name="40% - Accent1 2" xfId="8" xr:uid="{00000000-0005-0000-0000-000012000000}"/>
    <cellStyle name="40% - Accent1 3" xfId="56" xr:uid="{00000000-0005-0000-0000-000013000000}"/>
    <cellStyle name="40% - Accent1 4" xfId="57" xr:uid="{00000000-0005-0000-0000-000014000000}"/>
    <cellStyle name="40% - Accent2 2" xfId="9" xr:uid="{00000000-0005-0000-0000-000015000000}"/>
    <cellStyle name="40% - Accent2 3" xfId="58" xr:uid="{00000000-0005-0000-0000-000016000000}"/>
    <cellStyle name="40% - Accent2 4" xfId="59" xr:uid="{00000000-0005-0000-0000-000017000000}"/>
    <cellStyle name="40% - Accent3 2" xfId="10" xr:uid="{00000000-0005-0000-0000-000018000000}"/>
    <cellStyle name="40% - Accent3 3" xfId="60" xr:uid="{00000000-0005-0000-0000-000019000000}"/>
    <cellStyle name="40% - Accent3 4" xfId="61" xr:uid="{00000000-0005-0000-0000-00001A000000}"/>
    <cellStyle name="40% - Accent4 2" xfId="11" xr:uid="{00000000-0005-0000-0000-00001B000000}"/>
    <cellStyle name="40% - Accent4 3" xfId="62" xr:uid="{00000000-0005-0000-0000-00001C000000}"/>
    <cellStyle name="40% - Accent4 4" xfId="63" xr:uid="{00000000-0005-0000-0000-00001D000000}"/>
    <cellStyle name="40% - Accent5 2" xfId="12" xr:uid="{00000000-0005-0000-0000-00001E000000}"/>
    <cellStyle name="40% - Accent5 3" xfId="64" xr:uid="{00000000-0005-0000-0000-00001F000000}"/>
    <cellStyle name="40% - Accent5 4" xfId="65" xr:uid="{00000000-0005-0000-0000-000020000000}"/>
    <cellStyle name="40% - Accent6 2" xfId="13" xr:uid="{00000000-0005-0000-0000-000021000000}"/>
    <cellStyle name="40% - Accent6 3" xfId="66" xr:uid="{00000000-0005-0000-0000-000022000000}"/>
    <cellStyle name="40% - Accent6 4" xfId="67" xr:uid="{00000000-0005-0000-0000-000023000000}"/>
    <cellStyle name="60% - Accent1 2" xfId="14" xr:uid="{00000000-0005-0000-0000-000024000000}"/>
    <cellStyle name="60% - Accent1 3" xfId="68" xr:uid="{00000000-0005-0000-0000-000025000000}"/>
    <cellStyle name="60% - Accent1 4" xfId="69" xr:uid="{00000000-0005-0000-0000-000026000000}"/>
    <cellStyle name="60% - Accent2 2" xfId="15" xr:uid="{00000000-0005-0000-0000-000027000000}"/>
    <cellStyle name="60% - Accent2 3" xfId="70" xr:uid="{00000000-0005-0000-0000-000028000000}"/>
    <cellStyle name="60% - Accent2 4" xfId="71" xr:uid="{00000000-0005-0000-0000-000029000000}"/>
    <cellStyle name="60% - Accent3 2" xfId="16" xr:uid="{00000000-0005-0000-0000-00002A000000}"/>
    <cellStyle name="60% - Accent3 3" xfId="72" xr:uid="{00000000-0005-0000-0000-00002B000000}"/>
    <cellStyle name="60% - Accent3 4" xfId="73" xr:uid="{00000000-0005-0000-0000-00002C000000}"/>
    <cellStyle name="60% - Accent4 2" xfId="17" xr:uid="{00000000-0005-0000-0000-00002D000000}"/>
    <cellStyle name="60% - Accent4 3" xfId="74" xr:uid="{00000000-0005-0000-0000-00002E000000}"/>
    <cellStyle name="60% - Accent4 4" xfId="75" xr:uid="{00000000-0005-0000-0000-00002F000000}"/>
    <cellStyle name="60% - Accent5 2" xfId="18" xr:uid="{00000000-0005-0000-0000-000030000000}"/>
    <cellStyle name="60% - Accent5 3" xfId="76" xr:uid="{00000000-0005-0000-0000-000031000000}"/>
    <cellStyle name="60% - Accent5 4" xfId="77" xr:uid="{00000000-0005-0000-0000-000032000000}"/>
    <cellStyle name="60% - Accent6 2" xfId="19" xr:uid="{00000000-0005-0000-0000-000033000000}"/>
    <cellStyle name="60% - Accent6 3" xfId="78" xr:uid="{00000000-0005-0000-0000-000034000000}"/>
    <cellStyle name="60% - Accent6 4" xfId="79" xr:uid="{00000000-0005-0000-0000-000035000000}"/>
    <cellStyle name="Accent1 2" xfId="20" xr:uid="{00000000-0005-0000-0000-000036000000}"/>
    <cellStyle name="Accent1 3" xfId="80" xr:uid="{00000000-0005-0000-0000-000037000000}"/>
    <cellStyle name="Accent1 4" xfId="81" xr:uid="{00000000-0005-0000-0000-000038000000}"/>
    <cellStyle name="Accent2 2" xfId="21" xr:uid="{00000000-0005-0000-0000-000039000000}"/>
    <cellStyle name="Accent2 3" xfId="82" xr:uid="{00000000-0005-0000-0000-00003A000000}"/>
    <cellStyle name="Accent2 4" xfId="83" xr:uid="{00000000-0005-0000-0000-00003B000000}"/>
    <cellStyle name="Accent3 2" xfId="22" xr:uid="{00000000-0005-0000-0000-00003C000000}"/>
    <cellStyle name="Accent3 3" xfId="84" xr:uid="{00000000-0005-0000-0000-00003D000000}"/>
    <cellStyle name="Accent3 4" xfId="85" xr:uid="{00000000-0005-0000-0000-00003E000000}"/>
    <cellStyle name="Accent4 2" xfId="23" xr:uid="{00000000-0005-0000-0000-00003F000000}"/>
    <cellStyle name="Accent4 3" xfId="86" xr:uid="{00000000-0005-0000-0000-000040000000}"/>
    <cellStyle name="Accent4 4" xfId="87" xr:uid="{00000000-0005-0000-0000-000041000000}"/>
    <cellStyle name="Accent5 2" xfId="24" xr:uid="{00000000-0005-0000-0000-000042000000}"/>
    <cellStyle name="Accent5 3" xfId="88" xr:uid="{00000000-0005-0000-0000-000043000000}"/>
    <cellStyle name="Accent5 4" xfId="89" xr:uid="{00000000-0005-0000-0000-000044000000}"/>
    <cellStyle name="Accent6 2" xfId="25" xr:uid="{00000000-0005-0000-0000-000045000000}"/>
    <cellStyle name="Accent6 3" xfId="90" xr:uid="{00000000-0005-0000-0000-000046000000}"/>
    <cellStyle name="Accent6 4" xfId="91" xr:uid="{00000000-0005-0000-0000-000047000000}"/>
    <cellStyle name="Bad 2" xfId="26" xr:uid="{00000000-0005-0000-0000-000048000000}"/>
    <cellStyle name="Bad 3" xfId="92" xr:uid="{00000000-0005-0000-0000-000049000000}"/>
    <cellStyle name="Bad 4" xfId="93" xr:uid="{00000000-0005-0000-0000-00004A000000}"/>
    <cellStyle name="Calculation 2" xfId="27" xr:uid="{00000000-0005-0000-0000-00004B000000}"/>
    <cellStyle name="Calculation 3" xfId="94" xr:uid="{00000000-0005-0000-0000-00004C000000}"/>
    <cellStyle name="Calculation 4" xfId="95" xr:uid="{00000000-0005-0000-0000-00004D000000}"/>
    <cellStyle name="Check Cell 2" xfId="28" xr:uid="{00000000-0005-0000-0000-00004E000000}"/>
    <cellStyle name="Check Cell 3" xfId="96" xr:uid="{00000000-0005-0000-0000-00004F000000}"/>
    <cellStyle name="Check Cell 4" xfId="97" xr:uid="{00000000-0005-0000-0000-000050000000}"/>
    <cellStyle name="Comma" xfId="131" builtinId="3"/>
    <cellStyle name="Explanatory Text 2" xfId="29" xr:uid="{00000000-0005-0000-0000-000052000000}"/>
    <cellStyle name="Explanatory Text 3" xfId="98" xr:uid="{00000000-0005-0000-0000-000053000000}"/>
    <cellStyle name="Explanatory Text 4" xfId="99" xr:uid="{00000000-0005-0000-0000-000054000000}"/>
    <cellStyle name="Good" xfId="133" builtinId="26"/>
    <cellStyle name="Good 2" xfId="30" xr:uid="{00000000-0005-0000-0000-000056000000}"/>
    <cellStyle name="Good 3" xfId="100" xr:uid="{00000000-0005-0000-0000-000057000000}"/>
    <cellStyle name="Good 4" xfId="101" xr:uid="{00000000-0005-0000-0000-000058000000}"/>
    <cellStyle name="Heading 1 2" xfId="31" xr:uid="{00000000-0005-0000-0000-000059000000}"/>
    <cellStyle name="Heading 1 3" xfId="102" xr:uid="{00000000-0005-0000-0000-00005A000000}"/>
    <cellStyle name="Heading 1 4" xfId="103" xr:uid="{00000000-0005-0000-0000-00005B000000}"/>
    <cellStyle name="Heading 2 2" xfId="32" xr:uid="{00000000-0005-0000-0000-00005C000000}"/>
    <cellStyle name="Heading 2 3" xfId="104" xr:uid="{00000000-0005-0000-0000-00005D000000}"/>
    <cellStyle name="Heading 2 4" xfId="105" xr:uid="{00000000-0005-0000-0000-00005E000000}"/>
    <cellStyle name="Heading 3 2" xfId="33" xr:uid="{00000000-0005-0000-0000-00005F000000}"/>
    <cellStyle name="Heading 3 3" xfId="106" xr:uid="{00000000-0005-0000-0000-000060000000}"/>
    <cellStyle name="Heading 3 4" xfId="107" xr:uid="{00000000-0005-0000-0000-000061000000}"/>
    <cellStyle name="Heading 4 2" xfId="34" xr:uid="{00000000-0005-0000-0000-000062000000}"/>
    <cellStyle name="Heading 4 3" xfId="108" xr:uid="{00000000-0005-0000-0000-000063000000}"/>
    <cellStyle name="Heading 4 4" xfId="109" xr:uid="{00000000-0005-0000-0000-000064000000}"/>
    <cellStyle name="Input 2" xfId="35" xr:uid="{00000000-0005-0000-0000-000065000000}"/>
    <cellStyle name="Input 3" xfId="110" xr:uid="{00000000-0005-0000-0000-000066000000}"/>
    <cellStyle name="Input 4" xfId="111" xr:uid="{00000000-0005-0000-0000-000067000000}"/>
    <cellStyle name="Linked Cell 2" xfId="36" xr:uid="{00000000-0005-0000-0000-000068000000}"/>
    <cellStyle name="Linked Cell 3" xfId="112" xr:uid="{00000000-0005-0000-0000-000069000000}"/>
    <cellStyle name="Linked Cell 4" xfId="113" xr:uid="{00000000-0005-0000-0000-00006A000000}"/>
    <cellStyle name="Neutral 2" xfId="37" xr:uid="{00000000-0005-0000-0000-00006B000000}"/>
    <cellStyle name="Neutral 3" xfId="114" xr:uid="{00000000-0005-0000-0000-00006C000000}"/>
    <cellStyle name="Neutral 4" xfId="115" xr:uid="{00000000-0005-0000-0000-00006D000000}"/>
    <cellStyle name="Normal" xfId="0" builtinId="0"/>
    <cellStyle name="Normal 2" xfId="38" xr:uid="{00000000-0005-0000-0000-00006F000000}"/>
    <cellStyle name="Normal 2 2" xfId="116" xr:uid="{00000000-0005-0000-0000-000070000000}"/>
    <cellStyle name="Normal 2 2 2" xfId="136" xr:uid="{00000000-0005-0000-0000-000071000000}"/>
    <cellStyle name="Normal 2 3" xfId="117" xr:uid="{00000000-0005-0000-0000-000072000000}"/>
    <cellStyle name="Normal 2 3 2" xfId="137" xr:uid="{00000000-0005-0000-0000-000073000000}"/>
    <cellStyle name="Normal 2 4" xfId="118" xr:uid="{00000000-0005-0000-0000-000074000000}"/>
    <cellStyle name="Normal 2 4 2" xfId="138" xr:uid="{00000000-0005-0000-0000-000075000000}"/>
    <cellStyle name="Normal 2 5" xfId="134" xr:uid="{00000000-0005-0000-0000-000076000000}"/>
    <cellStyle name="Normal 3" xfId="1" xr:uid="{00000000-0005-0000-0000-000077000000}"/>
    <cellStyle name="Normal 3 2" xfId="119" xr:uid="{00000000-0005-0000-0000-000078000000}"/>
    <cellStyle name="Normal 3 2 2" xfId="139" xr:uid="{00000000-0005-0000-0000-000079000000}"/>
    <cellStyle name="Normal 4" xfId="120" xr:uid="{00000000-0005-0000-0000-00007A000000}"/>
    <cellStyle name="Normal 4 2" xfId="140" xr:uid="{00000000-0005-0000-0000-00007B000000}"/>
    <cellStyle name="Note 2" xfId="39" xr:uid="{00000000-0005-0000-0000-00007C000000}"/>
    <cellStyle name="Note 2 2" xfId="135" xr:uid="{00000000-0005-0000-0000-00007D000000}"/>
    <cellStyle name="Note 3" xfId="121" xr:uid="{00000000-0005-0000-0000-00007E000000}"/>
    <cellStyle name="Note 3 2" xfId="141" xr:uid="{00000000-0005-0000-0000-00007F000000}"/>
    <cellStyle name="Note 4" xfId="122" xr:uid="{00000000-0005-0000-0000-000080000000}"/>
    <cellStyle name="Note 4 2" xfId="142" xr:uid="{00000000-0005-0000-0000-000081000000}"/>
    <cellStyle name="Output 2" xfId="40" xr:uid="{00000000-0005-0000-0000-000082000000}"/>
    <cellStyle name="Output 3" xfId="123" xr:uid="{00000000-0005-0000-0000-000083000000}"/>
    <cellStyle name="Output 4" xfId="124" xr:uid="{00000000-0005-0000-0000-000084000000}"/>
    <cellStyle name="Percent" xfId="132" builtinId="5"/>
    <cellStyle name="Title 2" xfId="41" xr:uid="{00000000-0005-0000-0000-000086000000}"/>
    <cellStyle name="Title 3" xfId="125" xr:uid="{00000000-0005-0000-0000-000087000000}"/>
    <cellStyle name="Title 4" xfId="126" xr:uid="{00000000-0005-0000-0000-000088000000}"/>
    <cellStyle name="Total 2" xfId="42" xr:uid="{00000000-0005-0000-0000-000089000000}"/>
    <cellStyle name="Total 3" xfId="127" xr:uid="{00000000-0005-0000-0000-00008A000000}"/>
    <cellStyle name="Total 4" xfId="128" xr:uid="{00000000-0005-0000-0000-00008B000000}"/>
    <cellStyle name="Warning Text 2" xfId="43" xr:uid="{00000000-0005-0000-0000-00008C000000}"/>
    <cellStyle name="Warning Text 3" xfId="129" xr:uid="{00000000-0005-0000-0000-00008D000000}"/>
    <cellStyle name="Warning Text 4" xfId="130" xr:uid="{00000000-0005-0000-0000-00008E000000}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2</xdr:col>
      <xdr:colOff>3134576</xdr:colOff>
      <xdr:row>37</xdr:row>
      <xdr:rowOff>479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67125"/>
          <a:ext cx="6096851" cy="3429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17"/>
  <sheetViews>
    <sheetView workbookViewId="0">
      <selection activeCell="B1" sqref="B1"/>
    </sheetView>
  </sheetViews>
  <sheetFormatPr defaultRowHeight="14.4" x14ac:dyDescent="0.3"/>
  <cols>
    <col min="2" max="2" width="44.44140625" customWidth="1"/>
    <col min="3" max="3" width="58.5546875" customWidth="1"/>
    <col min="4" max="4" width="30.88671875" bestFit="1" customWidth="1"/>
  </cols>
  <sheetData>
    <row r="1" spans="2:4" ht="15" thickBot="1" x14ac:dyDescent="0.35">
      <c r="B1" s="5" t="s">
        <v>207</v>
      </c>
      <c r="C1" s="5"/>
      <c r="D1" s="5"/>
    </row>
    <row r="2" spans="2:4" x14ac:dyDescent="0.3">
      <c r="B2" s="11" t="s">
        <v>43</v>
      </c>
      <c r="C2" s="12" t="s">
        <v>44</v>
      </c>
      <c r="D2" s="13" t="s">
        <v>45</v>
      </c>
    </row>
    <row r="3" spans="2:4" x14ac:dyDescent="0.3">
      <c r="B3" s="205" t="s">
        <v>73</v>
      </c>
      <c r="C3" s="6"/>
      <c r="D3" s="7"/>
    </row>
    <row r="4" spans="2:4" x14ac:dyDescent="0.3">
      <c r="B4" s="206"/>
      <c r="C4" s="6"/>
      <c r="D4" s="7"/>
    </row>
    <row r="5" spans="2:4" x14ac:dyDescent="0.3">
      <c r="B5" s="206"/>
      <c r="C5" s="6"/>
      <c r="D5" s="7"/>
    </row>
    <row r="6" spans="2:4" x14ac:dyDescent="0.3">
      <c r="B6" s="206"/>
      <c r="C6" s="6"/>
      <c r="D6" s="7"/>
    </row>
    <row r="7" spans="2:4" x14ac:dyDescent="0.3">
      <c r="B7" s="206"/>
      <c r="C7" s="6"/>
      <c r="D7" s="7"/>
    </row>
    <row r="8" spans="2:4" x14ac:dyDescent="0.3">
      <c r="B8" s="206"/>
      <c r="C8" s="6"/>
      <c r="D8" s="7"/>
    </row>
    <row r="9" spans="2:4" ht="15" thickBot="1" x14ac:dyDescent="0.35">
      <c r="B9" s="207"/>
      <c r="C9" s="8"/>
      <c r="D9" s="9"/>
    </row>
    <row r="11" spans="2:4" ht="15" thickBot="1" x14ac:dyDescent="0.35">
      <c r="B11" s="5"/>
      <c r="C11" s="5"/>
      <c r="D11" s="5"/>
    </row>
    <row r="12" spans="2:4" ht="15" thickBot="1" x14ac:dyDescent="0.35">
      <c r="B12" s="14" t="s">
        <v>46</v>
      </c>
      <c r="C12" s="15" t="s">
        <v>47</v>
      </c>
      <c r="D12" s="10"/>
    </row>
    <row r="13" spans="2:4" x14ac:dyDescent="0.3">
      <c r="B13" s="208" t="s">
        <v>163</v>
      </c>
      <c r="C13" s="63" t="s">
        <v>74</v>
      </c>
      <c r="D13" s="10"/>
    </row>
    <row r="14" spans="2:4" x14ac:dyDescent="0.3">
      <c r="B14" s="209"/>
      <c r="C14" s="16" t="s">
        <v>75</v>
      </c>
      <c r="D14" s="5"/>
    </row>
    <row r="15" spans="2:4" x14ac:dyDescent="0.3">
      <c r="B15" s="209"/>
      <c r="C15" s="16" t="s">
        <v>76</v>
      </c>
      <c r="D15" s="5"/>
    </row>
    <row r="16" spans="2:4" x14ac:dyDescent="0.3">
      <c r="B16" s="209"/>
      <c r="C16" s="64" t="s">
        <v>77</v>
      </c>
    </row>
    <row r="17" spans="2:3" ht="15" thickBot="1" x14ac:dyDescent="0.35">
      <c r="B17" s="210"/>
      <c r="C17" s="65" t="s">
        <v>67</v>
      </c>
    </row>
  </sheetData>
  <mergeCells count="2">
    <mergeCell ref="B3:B9"/>
    <mergeCell ref="B13:B17"/>
  </mergeCells>
  <pageMargins left="0.7" right="0.7" top="0.75" bottom="0.75" header="0.3" footer="0.3"/>
  <pageSetup paperSize="5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abSelected="1" zoomScale="115" zoomScaleNormal="115" workbookViewId="0">
      <selection activeCell="A12" sqref="A12"/>
    </sheetView>
  </sheetViews>
  <sheetFormatPr defaultRowHeight="14.4" x14ac:dyDescent="0.3"/>
  <cols>
    <col min="1" max="1" width="54.44140625" customWidth="1"/>
    <col min="2" max="2" width="35.109375" customWidth="1"/>
    <col min="3" max="3" width="33.44140625" customWidth="1"/>
    <col min="5" max="5" width="15" bestFit="1" customWidth="1"/>
  </cols>
  <sheetData>
    <row r="1" spans="1:3" ht="15.75" customHeight="1" thickBot="1" x14ac:dyDescent="0.35">
      <c r="A1" s="214" t="s">
        <v>209</v>
      </c>
      <c r="B1" s="214"/>
      <c r="C1" s="214"/>
    </row>
    <row r="2" spans="1:3" ht="15.6" x14ac:dyDescent="0.3">
      <c r="A2" s="215" t="s">
        <v>48</v>
      </c>
      <c r="B2" s="216"/>
      <c r="C2" s="217"/>
    </row>
    <row r="3" spans="1:3" ht="15.6" x14ac:dyDescent="0.3">
      <c r="A3" s="17" t="s">
        <v>49</v>
      </c>
      <c r="B3" s="18" t="s">
        <v>50</v>
      </c>
      <c r="C3" s="19" t="s">
        <v>51</v>
      </c>
    </row>
    <row r="4" spans="1:3" ht="15" thickBot="1" x14ac:dyDescent="0.35">
      <c r="A4" s="20" t="s">
        <v>52</v>
      </c>
      <c r="B4" s="72">
        <v>42856</v>
      </c>
      <c r="C4" s="73">
        <v>43405</v>
      </c>
    </row>
    <row r="5" spans="1:3" ht="15" thickBot="1" x14ac:dyDescent="0.35">
      <c r="A5" s="21"/>
      <c r="B5" s="22"/>
      <c r="C5" s="22"/>
    </row>
    <row r="6" spans="1:3" ht="15.6" x14ac:dyDescent="0.3">
      <c r="A6" s="215" t="s">
        <v>53</v>
      </c>
      <c r="B6" s="216"/>
      <c r="C6" s="217"/>
    </row>
    <row r="7" spans="1:3" ht="15" thickBot="1" x14ac:dyDescent="0.35">
      <c r="A7" s="20" t="s">
        <v>208</v>
      </c>
      <c r="B7" s="218"/>
      <c r="C7" s="219"/>
    </row>
    <row r="8" spans="1:3" ht="15" thickBot="1" x14ac:dyDescent="0.35">
      <c r="A8" s="220"/>
      <c r="B8" s="220"/>
      <c r="C8" s="220"/>
    </row>
    <row r="9" spans="1:3" ht="15.6" x14ac:dyDescent="0.3">
      <c r="A9" s="211" t="s">
        <v>210</v>
      </c>
      <c r="B9" s="212"/>
      <c r="C9" s="213"/>
    </row>
    <row r="10" spans="1:3" ht="31.2" x14ac:dyDescent="0.3">
      <c r="A10" s="17" t="s">
        <v>54</v>
      </c>
      <c r="B10" s="18" t="s">
        <v>55</v>
      </c>
      <c r="C10" s="19" t="s">
        <v>56</v>
      </c>
    </row>
    <row r="11" spans="1:3" x14ac:dyDescent="0.3">
      <c r="A11" s="23" t="s">
        <v>28</v>
      </c>
      <c r="B11" s="32">
        <f>'Detailed Procurement Plan'!F13</f>
        <v>4570000</v>
      </c>
      <c r="C11" s="32">
        <f t="shared" ref="C11:C14" si="0">B11+0</f>
        <v>4570000</v>
      </c>
    </row>
    <row r="12" spans="1:3" x14ac:dyDescent="0.3">
      <c r="A12" s="23" t="s">
        <v>4</v>
      </c>
      <c r="B12" s="32">
        <f>'Detailed Procurement Plan'!F19</f>
        <v>57750</v>
      </c>
      <c r="C12" s="32">
        <f t="shared" si="0"/>
        <v>57750</v>
      </c>
    </row>
    <row r="13" spans="1:3" x14ac:dyDescent="0.3">
      <c r="A13" s="23" t="s">
        <v>57</v>
      </c>
      <c r="B13" s="32">
        <f>'Detailed Procurement Plan'!F27</f>
        <v>325000</v>
      </c>
      <c r="C13" s="32">
        <f t="shared" si="0"/>
        <v>325000</v>
      </c>
    </row>
    <row r="14" spans="1:3" x14ac:dyDescent="0.3">
      <c r="A14" s="23" t="s">
        <v>58</v>
      </c>
      <c r="B14" s="145">
        <f>'Detailed Procurement Plan'!E77</f>
        <v>250000</v>
      </c>
      <c r="C14" s="32">
        <f t="shared" si="0"/>
        <v>250000</v>
      </c>
    </row>
    <row r="15" spans="1:3" x14ac:dyDescent="0.3">
      <c r="A15" s="23" t="s">
        <v>59</v>
      </c>
      <c r="B15" s="24">
        <f>'Detailed Procurement Plan'!E50+'Detailed Procurement Plan'!E69</f>
        <v>4658345</v>
      </c>
      <c r="C15" s="24">
        <f>B15+140875</f>
        <v>4799220</v>
      </c>
    </row>
    <row r="16" spans="1:3" x14ac:dyDescent="0.3">
      <c r="A16" s="25" t="s">
        <v>143</v>
      </c>
      <c r="B16" s="24">
        <f>'Detailed Procurement Plan'!E84</f>
        <v>700000</v>
      </c>
      <c r="C16" s="32">
        <f>B16+(500000-140875)</f>
        <v>1059125</v>
      </c>
    </row>
    <row r="17" spans="1:5" x14ac:dyDescent="0.3">
      <c r="A17" s="25"/>
      <c r="B17" s="24"/>
      <c r="C17" s="32"/>
    </row>
    <row r="18" spans="1:5" ht="15" thickBot="1" x14ac:dyDescent="0.35">
      <c r="A18" s="26" t="s">
        <v>145</v>
      </c>
      <c r="B18" s="146">
        <f>15000000-(B16+B15+B14+B13+B12+B11)</f>
        <v>4438905</v>
      </c>
      <c r="C18" s="32">
        <f>B18+0</f>
        <v>4438905</v>
      </c>
    </row>
    <row r="19" spans="1:5" ht="15.6" x14ac:dyDescent="0.3">
      <c r="A19" s="18" t="s">
        <v>1</v>
      </c>
      <c r="B19" s="27">
        <f>SUM(B11:B18)</f>
        <v>15000000</v>
      </c>
      <c r="C19" s="27">
        <f>SUM(C11:C18)</f>
        <v>15500000</v>
      </c>
      <c r="E19" s="45"/>
    </row>
    <row r="20" spans="1:5" ht="15" thickBot="1" x14ac:dyDescent="0.35"/>
    <row r="21" spans="1:5" ht="15.6" x14ac:dyDescent="0.3">
      <c r="A21" s="211" t="s">
        <v>63</v>
      </c>
      <c r="B21" s="212"/>
      <c r="C21" s="213"/>
    </row>
    <row r="22" spans="1:5" ht="31.2" x14ac:dyDescent="0.3">
      <c r="A22" s="28" t="s">
        <v>64</v>
      </c>
      <c r="B22" s="29" t="s">
        <v>55</v>
      </c>
      <c r="C22" s="30" t="s">
        <v>56</v>
      </c>
    </row>
    <row r="23" spans="1:5" x14ac:dyDescent="0.3">
      <c r="A23" s="31" t="str">
        <f>'Project Structure'!C13</f>
        <v>Component I: Enhancement of the Tourism Product</v>
      </c>
      <c r="B23" s="167">
        <v>9592500</v>
      </c>
      <c r="C23" s="167">
        <f t="shared" ref="C23:C25" si="1">B23+0</f>
        <v>9592500</v>
      </c>
    </row>
    <row r="24" spans="1:5" x14ac:dyDescent="0.3">
      <c r="A24" s="31" t="str">
        <f>'Project Structure'!C14</f>
        <v>Component II: Promoting Disaster and Climate Resilient Destinations</v>
      </c>
      <c r="B24" s="167">
        <v>1575000</v>
      </c>
      <c r="C24" s="167">
        <f t="shared" si="1"/>
        <v>1575000</v>
      </c>
    </row>
    <row r="25" spans="1:5" x14ac:dyDescent="0.3">
      <c r="A25" s="31" t="str">
        <f>'Project Structure'!C15</f>
        <v>Component III: Institutional Strengthening and Capacity Building</v>
      </c>
      <c r="B25" s="167">
        <v>2100000</v>
      </c>
      <c r="C25" s="167">
        <f t="shared" si="1"/>
        <v>2100000</v>
      </c>
    </row>
    <row r="26" spans="1:5" x14ac:dyDescent="0.3">
      <c r="A26" s="31" t="s">
        <v>66</v>
      </c>
      <c r="B26" s="167">
        <v>1198125</v>
      </c>
      <c r="C26" s="167">
        <f>B26+500000</f>
        <v>1698125</v>
      </c>
    </row>
    <row r="27" spans="1:5" x14ac:dyDescent="0.3">
      <c r="A27" s="31" t="s">
        <v>67</v>
      </c>
      <c r="B27" s="167">
        <v>534375</v>
      </c>
      <c r="C27" s="176">
        <f>534375</f>
        <v>534375</v>
      </c>
    </row>
    <row r="28" spans="1:5" ht="15.6" x14ac:dyDescent="0.3">
      <c r="A28" s="29" t="s">
        <v>1</v>
      </c>
      <c r="B28" s="33">
        <f>SUM(B23:B27)</f>
        <v>15000000</v>
      </c>
      <c r="C28" s="33">
        <f>SUM(C23:C27)</f>
        <v>15500000</v>
      </c>
    </row>
  </sheetData>
  <mergeCells count="7">
    <mergeCell ref="A21:C21"/>
    <mergeCell ref="A1:C1"/>
    <mergeCell ref="A9:C9"/>
    <mergeCell ref="A2:C2"/>
    <mergeCell ref="A6:C6"/>
    <mergeCell ref="B7:C7"/>
    <mergeCell ref="A8:C8"/>
  </mergeCells>
  <pageMargins left="0.7" right="0.7" top="0.75" bottom="0.75" header="0.3" footer="0.3"/>
  <pageSetup paperSize="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98"/>
  <sheetViews>
    <sheetView zoomScale="75" zoomScaleNormal="75" workbookViewId="0">
      <selection activeCell="E57" sqref="E57"/>
    </sheetView>
  </sheetViews>
  <sheetFormatPr defaultColWidth="9.109375" defaultRowHeight="14.4" x14ac:dyDescent="0.3"/>
  <cols>
    <col min="1" max="1" width="15.6640625" style="35" customWidth="1"/>
    <col min="2" max="2" width="14" style="35" customWidth="1"/>
    <col min="3" max="3" width="40.109375" style="36" customWidth="1"/>
    <col min="4" max="4" width="40.109375" style="2" customWidth="1"/>
    <col min="5" max="5" width="21.88671875" style="2" customWidth="1"/>
    <col min="6" max="8" width="15.6640625" style="2" customWidth="1"/>
    <col min="9" max="9" width="28" style="2" customWidth="1"/>
    <col min="10" max="10" width="14.33203125" style="2" customWidth="1"/>
    <col min="11" max="11" width="14" style="2" customWidth="1"/>
    <col min="12" max="12" width="15.5546875" style="2" customWidth="1"/>
    <col min="13" max="13" width="15" style="2" customWidth="1"/>
    <col min="14" max="14" width="14.88671875" style="2" customWidth="1"/>
    <col min="15" max="16" width="34.6640625" style="2" customWidth="1"/>
    <col min="17" max="17" width="68.5546875" style="2" customWidth="1"/>
    <col min="18" max="18" width="57.44140625" style="2" customWidth="1"/>
    <col min="19" max="16384" width="9.109375" style="2"/>
  </cols>
  <sheetData>
    <row r="1" spans="1:36" ht="15.6" x14ac:dyDescent="0.3">
      <c r="A1" s="246" t="s">
        <v>219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8"/>
    </row>
    <row r="3" spans="1:36" ht="16.2" thickBot="1" x14ac:dyDescent="0.35">
      <c r="A3" s="246" t="s">
        <v>72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8"/>
    </row>
    <row r="4" spans="1:36" ht="23.25" customHeight="1" x14ac:dyDescent="0.3">
      <c r="A4" s="251" t="s">
        <v>2</v>
      </c>
      <c r="B4" s="252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  <c r="O4" s="46"/>
      <c r="P4" s="46"/>
      <c r="Q4" s="5"/>
      <c r="R4" s="46"/>
      <c r="S4" s="46"/>
      <c r="T4" s="46"/>
    </row>
    <row r="5" spans="1:36" ht="24" customHeight="1" x14ac:dyDescent="0.3">
      <c r="A5" s="236" t="s">
        <v>3</v>
      </c>
      <c r="B5" s="80"/>
      <c r="C5" s="238" t="s">
        <v>10</v>
      </c>
      <c r="D5" s="226" t="s">
        <v>11</v>
      </c>
      <c r="E5" s="226" t="s">
        <v>12</v>
      </c>
      <c r="F5" s="231" t="s">
        <v>70</v>
      </c>
      <c r="G5" s="245"/>
      <c r="H5" s="228"/>
      <c r="I5" s="229"/>
      <c r="J5" s="225" t="s">
        <v>14</v>
      </c>
      <c r="K5" s="226" t="s">
        <v>65</v>
      </c>
      <c r="L5" s="225" t="s">
        <v>19</v>
      </c>
      <c r="M5" s="225"/>
      <c r="N5" s="230" t="s">
        <v>18</v>
      </c>
      <c r="O5" s="46"/>
      <c r="P5" s="46"/>
      <c r="Q5" s="47" t="s">
        <v>81</v>
      </c>
      <c r="R5" s="46"/>
      <c r="S5" s="46"/>
      <c r="T5" s="46"/>
    </row>
    <row r="6" spans="1:36" ht="85.5" customHeight="1" x14ac:dyDescent="0.3">
      <c r="A6" s="236"/>
      <c r="B6" s="79"/>
      <c r="C6" s="239"/>
      <c r="D6" s="227"/>
      <c r="E6" s="227"/>
      <c r="F6" s="67" t="s">
        <v>69</v>
      </c>
      <c r="G6" s="70" t="s">
        <v>82</v>
      </c>
      <c r="H6" s="74" t="s">
        <v>68</v>
      </c>
      <c r="I6" s="74" t="s">
        <v>62</v>
      </c>
      <c r="J6" s="226"/>
      <c r="K6" s="227"/>
      <c r="L6" s="74" t="s">
        <v>71</v>
      </c>
      <c r="M6" s="74" t="s">
        <v>16</v>
      </c>
      <c r="N6" s="235"/>
      <c r="O6" s="46"/>
      <c r="P6" s="46"/>
      <c r="Q6" s="47" t="s">
        <v>80</v>
      </c>
      <c r="R6" s="46"/>
      <c r="S6" s="46"/>
      <c r="T6" s="46"/>
    </row>
    <row r="7" spans="1:36" ht="28.8" x14ac:dyDescent="0.3">
      <c r="A7" s="91" t="s">
        <v>168</v>
      </c>
      <c r="B7" s="96" t="s">
        <v>98</v>
      </c>
      <c r="C7" s="97" t="s">
        <v>214</v>
      </c>
      <c r="D7" s="89" t="s">
        <v>162</v>
      </c>
      <c r="E7" s="88"/>
      <c r="F7" s="148">
        <v>70000</v>
      </c>
      <c r="G7" s="88">
        <v>0</v>
      </c>
      <c r="H7" s="177">
        <v>1</v>
      </c>
      <c r="I7" s="90">
        <f t="shared" ref="I7:I11" si="0">G7/500000</f>
        <v>0</v>
      </c>
      <c r="J7" s="88" t="s">
        <v>93</v>
      </c>
      <c r="K7" s="93" t="s">
        <v>80</v>
      </c>
      <c r="L7" s="183">
        <v>42948</v>
      </c>
      <c r="M7" s="95">
        <v>43009</v>
      </c>
      <c r="N7" s="86"/>
      <c r="O7" s="46"/>
      <c r="P7" s="46"/>
      <c r="Q7" s="48"/>
      <c r="R7" s="46"/>
      <c r="S7" s="46"/>
      <c r="T7" s="46"/>
    </row>
    <row r="8" spans="1:36" ht="100.8" x14ac:dyDescent="0.3">
      <c r="A8" s="91" t="s">
        <v>168</v>
      </c>
      <c r="B8" s="96" t="s">
        <v>170</v>
      </c>
      <c r="C8" s="97" t="s">
        <v>169</v>
      </c>
      <c r="D8" s="89" t="s">
        <v>88</v>
      </c>
      <c r="E8" s="88"/>
      <c r="F8" s="148">
        <v>1700000</v>
      </c>
      <c r="G8" s="88">
        <v>0</v>
      </c>
      <c r="H8" s="177">
        <v>1</v>
      </c>
      <c r="I8" s="90">
        <f t="shared" si="0"/>
        <v>0</v>
      </c>
      <c r="J8" s="93" t="s">
        <v>93</v>
      </c>
      <c r="K8" s="93" t="s">
        <v>80</v>
      </c>
      <c r="L8" s="94">
        <v>43191</v>
      </c>
      <c r="M8" s="95">
        <v>43313</v>
      </c>
      <c r="N8" s="86"/>
      <c r="O8" s="46"/>
      <c r="P8" s="46"/>
      <c r="Q8" s="48"/>
      <c r="R8" s="46"/>
      <c r="S8" s="46"/>
      <c r="T8" s="46"/>
    </row>
    <row r="9" spans="1:36" ht="71.25" customHeight="1" x14ac:dyDescent="0.3">
      <c r="A9" s="96" t="s">
        <v>168</v>
      </c>
      <c r="B9" s="91" t="s">
        <v>91</v>
      </c>
      <c r="C9" s="98" t="s">
        <v>146</v>
      </c>
      <c r="D9" s="89" t="s">
        <v>88</v>
      </c>
      <c r="E9" s="89"/>
      <c r="F9" s="149">
        <v>1300000</v>
      </c>
      <c r="G9" s="89">
        <v>0</v>
      </c>
      <c r="H9" s="177">
        <v>1</v>
      </c>
      <c r="I9" s="90">
        <f t="shared" si="0"/>
        <v>0</v>
      </c>
      <c r="J9" s="89" t="s">
        <v>93</v>
      </c>
      <c r="K9" s="89" t="s">
        <v>80</v>
      </c>
      <c r="L9" s="184">
        <v>43160</v>
      </c>
      <c r="M9" s="185">
        <v>43252</v>
      </c>
      <c r="N9" s="83"/>
      <c r="Q9" s="48"/>
    </row>
    <row r="10" spans="1:36" ht="117" customHeight="1" x14ac:dyDescent="0.3">
      <c r="A10" s="96" t="s">
        <v>168</v>
      </c>
      <c r="B10" s="186" t="s">
        <v>171</v>
      </c>
      <c r="C10" s="187" t="s">
        <v>172</v>
      </c>
      <c r="D10" s="149" t="s">
        <v>88</v>
      </c>
      <c r="E10" s="89"/>
      <c r="F10" s="149">
        <v>1200000</v>
      </c>
      <c r="G10" s="89">
        <v>0</v>
      </c>
      <c r="H10" s="177">
        <v>1</v>
      </c>
      <c r="I10" s="90">
        <f t="shared" si="0"/>
        <v>0</v>
      </c>
      <c r="J10" s="89" t="s">
        <v>93</v>
      </c>
      <c r="K10" s="89" t="s">
        <v>80</v>
      </c>
      <c r="L10" s="92">
        <v>43344</v>
      </c>
      <c r="M10" s="82">
        <v>43405</v>
      </c>
      <c r="N10" s="83"/>
      <c r="Q10" s="48"/>
    </row>
    <row r="11" spans="1:36" x14ac:dyDescent="0.3">
      <c r="A11" s="96" t="s">
        <v>168</v>
      </c>
      <c r="B11" s="91" t="s">
        <v>173</v>
      </c>
      <c r="C11" s="98" t="s">
        <v>174</v>
      </c>
      <c r="D11" s="89" t="s">
        <v>89</v>
      </c>
      <c r="E11" s="89"/>
      <c r="F11" s="149">
        <v>300000</v>
      </c>
      <c r="G11" s="89">
        <v>0</v>
      </c>
      <c r="H11" s="177">
        <v>1</v>
      </c>
      <c r="I11" s="90">
        <f t="shared" si="0"/>
        <v>0</v>
      </c>
      <c r="J11" s="89" t="s">
        <v>93</v>
      </c>
      <c r="K11" s="89" t="s">
        <v>80</v>
      </c>
      <c r="L11" s="92">
        <v>43556</v>
      </c>
      <c r="M11" s="82">
        <v>43831</v>
      </c>
      <c r="N11" s="83"/>
      <c r="Q11" s="48"/>
    </row>
    <row r="12" spans="1:36" x14ac:dyDescent="0.3">
      <c r="A12" s="96"/>
      <c r="B12" s="91"/>
      <c r="C12" s="89"/>
      <c r="D12" s="89"/>
      <c r="E12" s="89"/>
      <c r="F12" s="149"/>
      <c r="G12" s="89"/>
      <c r="H12" s="90"/>
      <c r="I12" s="90"/>
      <c r="J12" s="89"/>
      <c r="K12" s="89"/>
      <c r="L12" s="92"/>
      <c r="M12" s="82"/>
      <c r="N12" s="83"/>
      <c r="Q12" s="48"/>
    </row>
    <row r="13" spans="1:36" ht="15" thickBot="1" x14ac:dyDescent="0.35">
      <c r="A13" s="102" t="s">
        <v>138</v>
      </c>
      <c r="B13" s="103"/>
      <c r="C13" s="89"/>
      <c r="D13" s="89"/>
      <c r="E13" s="89"/>
      <c r="F13" s="178">
        <f>SUM(F7:F12)</f>
        <v>4570000</v>
      </c>
      <c r="G13" s="89"/>
      <c r="H13" s="90"/>
      <c r="I13" s="90"/>
      <c r="J13" s="89"/>
      <c r="K13" s="89"/>
      <c r="L13" s="92"/>
      <c r="M13" s="82"/>
      <c r="N13" s="83"/>
      <c r="Q13" s="48"/>
    </row>
    <row r="14" spans="1:36" ht="24.75" customHeight="1" x14ac:dyDescent="0.3">
      <c r="A14" s="241" t="s">
        <v>5</v>
      </c>
      <c r="B14" s="242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50"/>
      <c r="O14" s="46"/>
      <c r="P14" s="46"/>
      <c r="Q14" s="48"/>
      <c r="R14" s="46"/>
      <c r="S14" s="46"/>
      <c r="T14" s="46"/>
    </row>
    <row r="15" spans="1:36" ht="25.5" customHeight="1" x14ac:dyDescent="0.3">
      <c r="A15" s="236" t="s">
        <v>3</v>
      </c>
      <c r="B15" s="80"/>
      <c r="C15" s="238" t="s">
        <v>10</v>
      </c>
      <c r="D15" s="226" t="s">
        <v>11</v>
      </c>
      <c r="E15" s="226" t="s">
        <v>12</v>
      </c>
      <c r="F15" s="231" t="s">
        <v>164</v>
      </c>
      <c r="G15" s="245"/>
      <c r="H15" s="228"/>
      <c r="I15" s="229"/>
      <c r="J15" s="225" t="s">
        <v>14</v>
      </c>
      <c r="K15" s="226" t="s">
        <v>65</v>
      </c>
      <c r="L15" s="225" t="s">
        <v>19</v>
      </c>
      <c r="M15" s="225"/>
      <c r="N15" s="230" t="s">
        <v>18</v>
      </c>
      <c r="O15" s="46"/>
      <c r="P15" s="46"/>
      <c r="Q15" s="48"/>
      <c r="R15" s="46"/>
      <c r="S15" s="46"/>
      <c r="T15" s="46"/>
    </row>
    <row r="16" spans="1:36" ht="41.4" x14ac:dyDescent="0.3">
      <c r="A16" s="237"/>
      <c r="B16" s="79"/>
      <c r="C16" s="239"/>
      <c r="D16" s="227"/>
      <c r="E16" s="227"/>
      <c r="F16" s="67" t="s">
        <v>102</v>
      </c>
      <c r="G16" s="70" t="s">
        <v>105</v>
      </c>
      <c r="H16" s="101" t="s">
        <v>61</v>
      </c>
      <c r="I16" s="101" t="s">
        <v>62</v>
      </c>
      <c r="J16" s="226"/>
      <c r="K16" s="227"/>
      <c r="L16" s="101" t="s">
        <v>17</v>
      </c>
      <c r="M16" s="101" t="s">
        <v>16</v>
      </c>
      <c r="N16" s="235"/>
      <c r="O16" s="46"/>
      <c r="P16" s="46"/>
      <c r="Q16" s="47"/>
      <c r="R16" s="46"/>
      <c r="S16" s="46"/>
      <c r="T16" s="46"/>
    </row>
    <row r="17" spans="1:20" ht="28.8" x14ac:dyDescent="0.3">
      <c r="A17" s="84" t="s">
        <v>168</v>
      </c>
      <c r="B17" s="150" t="s">
        <v>103</v>
      </c>
      <c r="C17" s="105" t="s">
        <v>147</v>
      </c>
      <c r="D17" s="104" t="s">
        <v>90</v>
      </c>
      <c r="E17" s="104"/>
      <c r="F17" s="152">
        <v>57750</v>
      </c>
      <c r="G17" s="151">
        <v>0</v>
      </c>
      <c r="H17" s="177">
        <v>1</v>
      </c>
      <c r="I17" s="90">
        <f>G17/500000</f>
        <v>0</v>
      </c>
      <c r="J17" s="144" t="s">
        <v>144</v>
      </c>
      <c r="K17" s="104" t="s">
        <v>80</v>
      </c>
      <c r="L17" s="106">
        <v>42461</v>
      </c>
      <c r="M17" s="104"/>
      <c r="N17" s="105" t="s">
        <v>213</v>
      </c>
      <c r="O17" s="46"/>
      <c r="P17" s="46"/>
      <c r="Q17" s="5"/>
      <c r="R17" s="46"/>
      <c r="S17" s="46"/>
      <c r="T17" s="46"/>
    </row>
    <row r="18" spans="1:20" x14ac:dyDescent="0.3">
      <c r="A18" s="137"/>
      <c r="B18" s="138"/>
      <c r="C18" s="139"/>
      <c r="D18" s="140"/>
      <c r="E18" s="140"/>
      <c r="F18" s="140"/>
      <c r="G18" s="141"/>
      <c r="H18" s="142"/>
      <c r="I18" s="142"/>
      <c r="J18" s="140"/>
      <c r="K18" s="140"/>
      <c r="L18" s="143"/>
      <c r="M18" s="140"/>
      <c r="N18" s="140"/>
      <c r="O18" s="46"/>
      <c r="P18" s="46"/>
      <c r="Q18" s="5" t="s">
        <v>167</v>
      </c>
      <c r="R18" s="46"/>
      <c r="S18" s="46"/>
      <c r="T18" s="46"/>
    </row>
    <row r="19" spans="1:20" x14ac:dyDescent="0.3">
      <c r="A19" s="2" t="s">
        <v>139</v>
      </c>
      <c r="B19" s="2"/>
      <c r="C19" s="2"/>
      <c r="F19" s="179">
        <f>SUM(F17:F17)</f>
        <v>57750</v>
      </c>
      <c r="Q19" s="48" t="s">
        <v>162</v>
      </c>
    </row>
    <row r="20" spans="1:20" ht="19.5" customHeight="1" x14ac:dyDescent="0.3">
      <c r="A20" s="241" t="s">
        <v>6</v>
      </c>
      <c r="B20" s="242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4"/>
      <c r="Q20" s="48" t="s">
        <v>87</v>
      </c>
    </row>
    <row r="21" spans="1:20" ht="18.75" customHeight="1" x14ac:dyDescent="0.3">
      <c r="A21" s="236" t="s">
        <v>3</v>
      </c>
      <c r="B21" s="80"/>
      <c r="C21" s="238" t="s">
        <v>10</v>
      </c>
      <c r="D21" s="226" t="s">
        <v>11</v>
      </c>
      <c r="E21" s="226" t="s">
        <v>12</v>
      </c>
      <c r="F21" s="240" t="s">
        <v>164</v>
      </c>
      <c r="G21" s="228"/>
      <c r="H21" s="228"/>
      <c r="I21" s="229"/>
      <c r="J21" s="225" t="s">
        <v>14</v>
      </c>
      <c r="K21" s="226" t="s">
        <v>65</v>
      </c>
      <c r="L21" s="225" t="s">
        <v>19</v>
      </c>
      <c r="M21" s="225"/>
      <c r="N21" s="230" t="s">
        <v>18</v>
      </c>
      <c r="Q21" s="48" t="s">
        <v>88</v>
      </c>
    </row>
    <row r="22" spans="1:20" ht="41.4" x14ac:dyDescent="0.3">
      <c r="A22" s="237"/>
      <c r="B22" s="79"/>
      <c r="C22" s="239"/>
      <c r="D22" s="227"/>
      <c r="E22" s="227"/>
      <c r="F22" s="67" t="s">
        <v>102</v>
      </c>
      <c r="G22" s="70" t="s">
        <v>106</v>
      </c>
      <c r="H22" s="101" t="s">
        <v>61</v>
      </c>
      <c r="I22" s="101" t="s">
        <v>62</v>
      </c>
      <c r="J22" s="226"/>
      <c r="K22" s="227"/>
      <c r="L22" s="101" t="s">
        <v>20</v>
      </c>
      <c r="M22" s="66" t="s">
        <v>16</v>
      </c>
      <c r="N22" s="230"/>
      <c r="Q22" s="48" t="s">
        <v>89</v>
      </c>
    </row>
    <row r="23" spans="1:20" x14ac:dyDescent="0.3">
      <c r="A23" s="49" t="s">
        <v>168</v>
      </c>
      <c r="B23" s="194" t="s">
        <v>179</v>
      </c>
      <c r="C23" s="188" t="s">
        <v>175</v>
      </c>
      <c r="D23" s="3" t="s">
        <v>162</v>
      </c>
      <c r="E23" s="49"/>
      <c r="F23" s="171">
        <v>100000</v>
      </c>
      <c r="G23" s="37">
        <v>0</v>
      </c>
      <c r="H23" s="177">
        <v>1</v>
      </c>
      <c r="I23" s="90">
        <f t="shared" ref="I23:I26" si="1">G23/500000</f>
        <v>0</v>
      </c>
      <c r="J23" s="3" t="s">
        <v>93</v>
      </c>
      <c r="K23" s="3" t="s">
        <v>80</v>
      </c>
      <c r="L23" s="190">
        <v>43160</v>
      </c>
      <c r="M23" s="191">
        <v>43221</v>
      </c>
      <c r="N23" s="4"/>
      <c r="Q23" s="5" t="s">
        <v>157</v>
      </c>
    </row>
    <row r="24" spans="1:20" x14ac:dyDescent="0.3">
      <c r="A24" s="49" t="s">
        <v>168</v>
      </c>
      <c r="B24" s="189" t="s">
        <v>110</v>
      </c>
      <c r="C24" s="85" t="s">
        <v>178</v>
      </c>
      <c r="D24" s="3" t="s">
        <v>162</v>
      </c>
      <c r="E24" s="49"/>
      <c r="F24" s="171">
        <v>75000</v>
      </c>
      <c r="G24" s="37">
        <v>0</v>
      </c>
      <c r="H24" s="177">
        <v>1</v>
      </c>
      <c r="I24" s="90">
        <v>0</v>
      </c>
      <c r="J24" s="3" t="s">
        <v>107</v>
      </c>
      <c r="K24" s="3" t="s">
        <v>80</v>
      </c>
      <c r="L24" s="192">
        <v>42644</v>
      </c>
      <c r="M24" s="175">
        <v>42736</v>
      </c>
      <c r="N24" s="99" t="s">
        <v>182</v>
      </c>
      <c r="Q24" s="5"/>
    </row>
    <row r="25" spans="1:20" x14ac:dyDescent="0.3">
      <c r="A25" s="49" t="s">
        <v>168</v>
      </c>
      <c r="B25" s="189">
        <v>3.4</v>
      </c>
      <c r="C25" s="97" t="s">
        <v>177</v>
      </c>
      <c r="D25" s="3" t="s">
        <v>162</v>
      </c>
      <c r="E25" s="49"/>
      <c r="F25" s="171">
        <v>100000</v>
      </c>
      <c r="G25" s="37">
        <v>0</v>
      </c>
      <c r="H25" s="177">
        <v>1</v>
      </c>
      <c r="I25" s="90">
        <v>0</v>
      </c>
      <c r="J25" s="3" t="s">
        <v>93</v>
      </c>
      <c r="K25" s="3" t="s">
        <v>80</v>
      </c>
      <c r="L25" s="193">
        <v>42856</v>
      </c>
      <c r="M25" s="175">
        <v>42917</v>
      </c>
      <c r="N25" s="99"/>
      <c r="Q25" s="5"/>
    </row>
    <row r="26" spans="1:20" ht="15" customHeight="1" x14ac:dyDescent="0.3">
      <c r="A26" s="84" t="s">
        <v>168</v>
      </c>
      <c r="B26" s="84" t="s">
        <v>104</v>
      </c>
      <c r="C26" s="85" t="s">
        <v>176</v>
      </c>
      <c r="D26" s="3" t="s">
        <v>162</v>
      </c>
      <c r="E26" s="86"/>
      <c r="F26" s="172">
        <v>50000</v>
      </c>
      <c r="G26" s="86">
        <v>0</v>
      </c>
      <c r="H26" s="177">
        <v>1</v>
      </c>
      <c r="I26" s="90">
        <f t="shared" si="1"/>
        <v>0</v>
      </c>
      <c r="J26" s="86" t="s">
        <v>93</v>
      </c>
      <c r="K26" s="86" t="s">
        <v>80</v>
      </c>
      <c r="L26" s="175">
        <v>43252</v>
      </c>
      <c r="M26" s="175">
        <v>43525</v>
      </c>
      <c r="Q26" s="48" t="s">
        <v>160</v>
      </c>
    </row>
    <row r="27" spans="1:20" ht="15" customHeight="1" thickBot="1" x14ac:dyDescent="0.35">
      <c r="A27" s="122" t="s">
        <v>139</v>
      </c>
      <c r="B27" s="123"/>
      <c r="C27" s="124"/>
      <c r="D27" s="125"/>
      <c r="E27" s="125"/>
      <c r="F27" s="180">
        <f>SUM(F23:F26)</f>
        <v>325000</v>
      </c>
      <c r="G27" s="125"/>
      <c r="H27" s="90"/>
      <c r="I27" s="90"/>
      <c r="J27" s="125"/>
      <c r="K27" s="125"/>
      <c r="L27" s="126"/>
      <c r="M27" s="107"/>
      <c r="Q27" s="48"/>
    </row>
    <row r="28" spans="1:20" ht="24.75" customHeight="1" x14ac:dyDescent="0.3">
      <c r="A28" s="232" t="s">
        <v>7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4"/>
      <c r="M28" s="1"/>
      <c r="Q28" s="48"/>
    </row>
    <row r="29" spans="1:20" ht="42.75" customHeight="1" x14ac:dyDescent="0.3">
      <c r="A29" s="236" t="s">
        <v>3</v>
      </c>
      <c r="B29" s="80"/>
      <c r="C29" s="238" t="s">
        <v>10</v>
      </c>
      <c r="D29" s="226" t="s">
        <v>11</v>
      </c>
      <c r="E29" s="231" t="s">
        <v>164</v>
      </c>
      <c r="F29" s="228"/>
      <c r="G29" s="228"/>
      <c r="H29" s="229"/>
      <c r="I29" s="225" t="s">
        <v>14</v>
      </c>
      <c r="J29" s="226" t="s">
        <v>65</v>
      </c>
      <c r="K29" s="225" t="s">
        <v>19</v>
      </c>
      <c r="L29" s="225"/>
      <c r="M29" s="230" t="s">
        <v>18</v>
      </c>
      <c r="Q29" s="48"/>
    </row>
    <row r="30" spans="1:20" ht="41.4" x14ac:dyDescent="0.3">
      <c r="A30" s="236"/>
      <c r="B30" s="79"/>
      <c r="C30" s="239"/>
      <c r="D30" s="227"/>
      <c r="E30" s="67" t="s">
        <v>13</v>
      </c>
      <c r="F30" s="101" t="s">
        <v>61</v>
      </c>
      <c r="G30" s="101" t="s">
        <v>92</v>
      </c>
      <c r="H30" s="101" t="s">
        <v>62</v>
      </c>
      <c r="I30" s="226"/>
      <c r="J30" s="227"/>
      <c r="K30" s="101" t="s">
        <v>17</v>
      </c>
      <c r="L30" s="101" t="s">
        <v>16</v>
      </c>
      <c r="M30" s="235"/>
      <c r="Q30" s="48"/>
    </row>
    <row r="31" spans="1:20" ht="28.8" x14ac:dyDescent="0.3">
      <c r="A31" s="34" t="s">
        <v>168</v>
      </c>
      <c r="B31" s="49" t="s">
        <v>91</v>
      </c>
      <c r="C31" s="85" t="s">
        <v>148</v>
      </c>
      <c r="D31" s="86" t="s">
        <v>84</v>
      </c>
      <c r="E31" s="153">
        <v>117000</v>
      </c>
      <c r="F31" s="38">
        <v>1</v>
      </c>
      <c r="G31" s="88">
        <v>0</v>
      </c>
      <c r="H31" s="109">
        <f>G31/500000</f>
        <v>0</v>
      </c>
      <c r="I31" s="3" t="s">
        <v>93</v>
      </c>
      <c r="J31" s="3" t="s">
        <v>80</v>
      </c>
      <c r="K31" s="39">
        <v>42795</v>
      </c>
      <c r="L31" s="39">
        <v>42948</v>
      </c>
      <c r="M31" s="3"/>
      <c r="Q31" s="50"/>
    </row>
    <row r="32" spans="1:20" ht="27.6" x14ac:dyDescent="0.3">
      <c r="A32" s="34" t="s">
        <v>168</v>
      </c>
      <c r="B32" s="195" t="s">
        <v>180</v>
      </c>
      <c r="C32" s="170" t="s">
        <v>181</v>
      </c>
      <c r="D32" s="188" t="s">
        <v>87</v>
      </c>
      <c r="E32" s="37">
        <v>33400</v>
      </c>
      <c r="F32" s="38">
        <v>1</v>
      </c>
      <c r="G32" s="88">
        <v>0</v>
      </c>
      <c r="H32" s="109">
        <f>G32/500000</f>
        <v>0</v>
      </c>
      <c r="I32" s="3" t="s">
        <v>107</v>
      </c>
      <c r="J32" s="3" t="s">
        <v>80</v>
      </c>
      <c r="K32" s="39">
        <v>42614</v>
      </c>
      <c r="L32" s="39">
        <v>42705</v>
      </c>
      <c r="M32" s="3" t="s">
        <v>182</v>
      </c>
      <c r="Q32" s="50"/>
    </row>
    <row r="33" spans="1:18" ht="41.4" x14ac:dyDescent="0.3">
      <c r="A33" s="87" t="s">
        <v>168</v>
      </c>
      <c r="B33" s="195" t="s">
        <v>83</v>
      </c>
      <c r="C33" s="188" t="s">
        <v>183</v>
      </c>
      <c r="D33" s="188" t="s">
        <v>84</v>
      </c>
      <c r="E33" s="153">
        <f>111000/2</f>
        <v>55500</v>
      </c>
      <c r="F33" s="38">
        <v>1</v>
      </c>
      <c r="G33" s="88">
        <v>0</v>
      </c>
      <c r="H33" s="90">
        <f t="shared" ref="H33:H37" si="2">G33/500000</f>
        <v>0</v>
      </c>
      <c r="I33" s="3" t="s">
        <v>93</v>
      </c>
      <c r="J33" s="3" t="s">
        <v>80</v>
      </c>
      <c r="K33" s="173">
        <v>43160</v>
      </c>
      <c r="L33" s="39">
        <v>43282</v>
      </c>
      <c r="M33" s="3"/>
      <c r="Q33" s="51" t="s">
        <v>93</v>
      </c>
      <c r="R33" s="5"/>
    </row>
    <row r="34" spans="1:18" ht="43.2" x14ac:dyDescent="0.3">
      <c r="A34" s="136" t="s">
        <v>168</v>
      </c>
      <c r="B34" s="96" t="s">
        <v>101</v>
      </c>
      <c r="C34" s="97" t="s">
        <v>150</v>
      </c>
      <c r="D34" s="188" t="s">
        <v>85</v>
      </c>
      <c r="E34" s="148">
        <v>100000</v>
      </c>
      <c r="F34" s="38">
        <v>1</v>
      </c>
      <c r="G34" s="88">
        <v>0</v>
      </c>
      <c r="H34" s="90">
        <v>0</v>
      </c>
      <c r="I34" s="3" t="s">
        <v>93</v>
      </c>
      <c r="J34" s="3" t="s">
        <v>80</v>
      </c>
      <c r="K34" s="173">
        <v>42736</v>
      </c>
      <c r="L34" s="39">
        <v>42887</v>
      </c>
      <c r="M34" s="3" t="s">
        <v>182</v>
      </c>
      <c r="Q34" s="51"/>
      <c r="R34" s="5"/>
    </row>
    <row r="35" spans="1:18" ht="28.8" x14ac:dyDescent="0.3">
      <c r="A35" s="91" t="s">
        <v>168</v>
      </c>
      <c r="B35" s="96" t="s">
        <v>99</v>
      </c>
      <c r="C35" s="97" t="s">
        <v>149</v>
      </c>
      <c r="D35" s="3" t="s">
        <v>84</v>
      </c>
      <c r="E35" s="148">
        <v>126000</v>
      </c>
      <c r="F35" s="38">
        <v>1</v>
      </c>
      <c r="G35" s="88">
        <v>0</v>
      </c>
      <c r="H35" s="90">
        <f t="shared" si="2"/>
        <v>0</v>
      </c>
      <c r="I35" s="3" t="s">
        <v>93</v>
      </c>
      <c r="J35" s="3" t="s">
        <v>80</v>
      </c>
      <c r="K35" s="173">
        <v>43132</v>
      </c>
      <c r="L35" s="39">
        <v>43282</v>
      </c>
      <c r="M35" s="3"/>
      <c r="Q35" s="51" t="s">
        <v>94</v>
      </c>
      <c r="R35" s="5"/>
    </row>
    <row r="36" spans="1:18" ht="59.25" customHeight="1" x14ac:dyDescent="0.3">
      <c r="A36" s="91" t="s">
        <v>185</v>
      </c>
      <c r="B36" s="96" t="s">
        <v>100</v>
      </c>
      <c r="C36" s="97" t="s">
        <v>184</v>
      </c>
      <c r="D36" s="3" t="s">
        <v>85</v>
      </c>
      <c r="E36" s="148">
        <v>28000</v>
      </c>
      <c r="F36" s="38">
        <v>1</v>
      </c>
      <c r="G36" s="88">
        <v>0</v>
      </c>
      <c r="H36" s="90">
        <f t="shared" si="2"/>
        <v>0</v>
      </c>
      <c r="I36" s="3" t="s">
        <v>93</v>
      </c>
      <c r="J36" s="3" t="s">
        <v>80</v>
      </c>
      <c r="K36" s="173">
        <v>43405</v>
      </c>
      <c r="L36" s="39">
        <v>43466</v>
      </c>
      <c r="M36" s="3"/>
      <c r="Q36" s="52" t="s">
        <v>95</v>
      </c>
      <c r="R36" s="5"/>
    </row>
    <row r="37" spans="1:18" ht="57.6" x14ac:dyDescent="0.3">
      <c r="A37" s="91" t="s">
        <v>168</v>
      </c>
      <c r="B37" s="96" t="s">
        <v>186</v>
      </c>
      <c r="C37" s="97" t="s">
        <v>187</v>
      </c>
      <c r="D37" s="188" t="s">
        <v>85</v>
      </c>
      <c r="E37" s="148">
        <v>194000</v>
      </c>
      <c r="F37" s="38">
        <v>1</v>
      </c>
      <c r="G37" s="88">
        <v>0</v>
      </c>
      <c r="H37" s="90">
        <f t="shared" si="2"/>
        <v>0</v>
      </c>
      <c r="I37" s="3" t="s">
        <v>107</v>
      </c>
      <c r="J37" s="3" t="s">
        <v>80</v>
      </c>
      <c r="K37" s="174">
        <v>42948</v>
      </c>
      <c r="L37" s="39">
        <v>43070</v>
      </c>
      <c r="M37" s="3"/>
      <c r="Q37" s="52"/>
      <c r="R37" s="5"/>
    </row>
    <row r="38" spans="1:18" ht="28.8" x14ac:dyDescent="0.3">
      <c r="A38" s="84" t="s">
        <v>168</v>
      </c>
      <c r="B38" s="96" t="s">
        <v>109</v>
      </c>
      <c r="C38" s="97" t="s">
        <v>151</v>
      </c>
      <c r="D38" s="188" t="s">
        <v>84</v>
      </c>
      <c r="E38" s="148">
        <v>700000</v>
      </c>
      <c r="F38" s="38">
        <v>1</v>
      </c>
      <c r="G38" s="86">
        <v>0</v>
      </c>
      <c r="H38" s="90">
        <f t="shared" ref="H38:H48" si="3">G38/500000</f>
        <v>0</v>
      </c>
      <c r="I38" s="86" t="s">
        <v>107</v>
      </c>
      <c r="J38" s="86" t="s">
        <v>80</v>
      </c>
      <c r="K38" s="174">
        <v>42736</v>
      </c>
      <c r="L38" s="174">
        <v>42887</v>
      </c>
      <c r="M38" s="86" t="s">
        <v>215</v>
      </c>
      <c r="Q38" s="52"/>
      <c r="R38" s="5"/>
    </row>
    <row r="39" spans="1:18" ht="27.6" x14ac:dyDescent="0.3">
      <c r="A39" s="157" t="s">
        <v>168</v>
      </c>
      <c r="B39" s="158">
        <v>2.1</v>
      </c>
      <c r="C39" s="159" t="s">
        <v>188</v>
      </c>
      <c r="D39" s="3" t="s">
        <v>85</v>
      </c>
      <c r="E39" s="134">
        <v>75000</v>
      </c>
      <c r="F39" s="38">
        <v>1</v>
      </c>
      <c r="G39" s="88">
        <v>0</v>
      </c>
      <c r="H39" s="109">
        <f t="shared" si="3"/>
        <v>0</v>
      </c>
      <c r="I39" s="3" t="s">
        <v>94</v>
      </c>
      <c r="J39" s="3" t="s">
        <v>80</v>
      </c>
      <c r="K39" s="174">
        <v>43132</v>
      </c>
      <c r="L39" s="39">
        <v>43221</v>
      </c>
      <c r="M39" s="3"/>
      <c r="Q39" s="52"/>
      <c r="R39" s="5"/>
    </row>
    <row r="40" spans="1:18" ht="43.2" x14ac:dyDescent="0.3">
      <c r="A40" s="91" t="s">
        <v>168</v>
      </c>
      <c r="B40" s="96" t="s">
        <v>189</v>
      </c>
      <c r="C40" s="147" t="s">
        <v>190</v>
      </c>
      <c r="D40" s="188" t="s">
        <v>84</v>
      </c>
      <c r="E40" s="196">
        <v>700000</v>
      </c>
      <c r="F40" s="38">
        <v>1</v>
      </c>
      <c r="G40" s="88">
        <v>0</v>
      </c>
      <c r="H40" s="109">
        <f t="shared" si="3"/>
        <v>0</v>
      </c>
      <c r="I40" s="3" t="s">
        <v>94</v>
      </c>
      <c r="J40" s="3" t="s">
        <v>80</v>
      </c>
      <c r="K40" s="173">
        <v>43101</v>
      </c>
      <c r="L40" s="39">
        <v>43252</v>
      </c>
      <c r="M40" s="3"/>
      <c r="Q40" s="52"/>
      <c r="R40" s="5"/>
    </row>
    <row r="41" spans="1:18" x14ac:dyDescent="0.3">
      <c r="A41" s="91" t="s">
        <v>168</v>
      </c>
      <c r="B41" s="96" t="s">
        <v>113</v>
      </c>
      <c r="C41" s="147" t="s">
        <v>153</v>
      </c>
      <c r="D41" s="3" t="s">
        <v>84</v>
      </c>
      <c r="E41" s="168">
        <v>200000</v>
      </c>
      <c r="F41" s="38">
        <v>1</v>
      </c>
      <c r="G41" s="88">
        <v>0</v>
      </c>
      <c r="H41" s="109">
        <f t="shared" si="3"/>
        <v>0</v>
      </c>
      <c r="I41" s="3" t="s">
        <v>112</v>
      </c>
      <c r="J41" s="3" t="s">
        <v>80</v>
      </c>
      <c r="K41" s="174">
        <v>43191</v>
      </c>
      <c r="L41" s="39">
        <v>43313</v>
      </c>
      <c r="M41" s="3"/>
      <c r="Q41" s="52"/>
      <c r="R41" s="5"/>
    </row>
    <row r="42" spans="1:18" ht="24.75" customHeight="1" x14ac:dyDescent="0.3">
      <c r="A42" s="91" t="s">
        <v>168</v>
      </c>
      <c r="B42" s="96" t="s">
        <v>114</v>
      </c>
      <c r="C42" s="147" t="s">
        <v>152</v>
      </c>
      <c r="D42" s="3" t="s">
        <v>84</v>
      </c>
      <c r="E42" s="168">
        <v>400000</v>
      </c>
      <c r="F42" s="38">
        <v>1</v>
      </c>
      <c r="G42" s="88">
        <v>0</v>
      </c>
      <c r="H42" s="109">
        <f t="shared" si="3"/>
        <v>0</v>
      </c>
      <c r="I42" s="3" t="s">
        <v>94</v>
      </c>
      <c r="J42" s="3" t="s">
        <v>80</v>
      </c>
      <c r="K42" s="174">
        <v>43282</v>
      </c>
      <c r="L42" s="39">
        <v>43405</v>
      </c>
      <c r="M42" s="3"/>
      <c r="Q42" s="52"/>
      <c r="R42" s="5"/>
    </row>
    <row r="43" spans="1:18" ht="28.8" x14ac:dyDescent="0.3">
      <c r="A43" s="91" t="s">
        <v>168</v>
      </c>
      <c r="B43" s="96" t="s">
        <v>115</v>
      </c>
      <c r="C43" s="147" t="s">
        <v>191</v>
      </c>
      <c r="D43" s="188" t="s">
        <v>125</v>
      </c>
      <c r="E43" s="168">
        <v>50000</v>
      </c>
      <c r="F43" s="38">
        <v>1</v>
      </c>
      <c r="G43" s="88">
        <v>0</v>
      </c>
      <c r="H43" s="109">
        <f t="shared" si="3"/>
        <v>0</v>
      </c>
      <c r="I43" s="3" t="s">
        <v>118</v>
      </c>
      <c r="J43" s="3" t="s">
        <v>80</v>
      </c>
      <c r="K43" s="174">
        <v>42887</v>
      </c>
      <c r="L43" s="190">
        <v>43344</v>
      </c>
      <c r="M43" s="188"/>
      <c r="Q43" s="52"/>
      <c r="R43" s="5"/>
    </row>
    <row r="44" spans="1:18" x14ac:dyDescent="0.3">
      <c r="A44" s="91" t="s">
        <v>168</v>
      </c>
      <c r="B44" s="96" t="s">
        <v>116</v>
      </c>
      <c r="C44" s="147" t="s">
        <v>117</v>
      </c>
      <c r="D44" s="188" t="s">
        <v>84</v>
      </c>
      <c r="E44" s="168">
        <v>450000</v>
      </c>
      <c r="F44" s="38">
        <v>1</v>
      </c>
      <c r="G44" s="88">
        <v>0</v>
      </c>
      <c r="H44" s="109">
        <f t="shared" si="3"/>
        <v>0</v>
      </c>
      <c r="I44" s="3" t="s">
        <v>118</v>
      </c>
      <c r="J44" s="3" t="s">
        <v>80</v>
      </c>
      <c r="K44" s="173">
        <v>43132</v>
      </c>
      <c r="L44" s="190">
        <v>43221</v>
      </c>
      <c r="M44" s="3"/>
      <c r="Q44" s="52"/>
      <c r="R44" s="5"/>
    </row>
    <row r="45" spans="1:18" ht="27.6" x14ac:dyDescent="0.3">
      <c r="A45" s="91" t="s">
        <v>185</v>
      </c>
      <c r="B45" s="96" t="s">
        <v>121</v>
      </c>
      <c r="C45" s="147" t="s">
        <v>192</v>
      </c>
      <c r="D45" s="3" t="s">
        <v>111</v>
      </c>
      <c r="E45" s="168">
        <v>50000</v>
      </c>
      <c r="F45" s="38">
        <v>1</v>
      </c>
      <c r="G45" s="88"/>
      <c r="H45" s="109">
        <f t="shared" si="3"/>
        <v>0</v>
      </c>
      <c r="I45" s="3" t="s">
        <v>118</v>
      </c>
      <c r="J45" s="3" t="s">
        <v>80</v>
      </c>
      <c r="K45" s="174">
        <v>42795</v>
      </c>
      <c r="L45" s="39">
        <v>42948</v>
      </c>
      <c r="M45" s="3" t="s">
        <v>182</v>
      </c>
      <c r="Q45" s="52"/>
      <c r="R45" s="5"/>
    </row>
    <row r="46" spans="1:18" ht="57.6" x14ac:dyDescent="0.3">
      <c r="A46" s="91" t="s">
        <v>168</v>
      </c>
      <c r="B46" s="96" t="s">
        <v>122</v>
      </c>
      <c r="C46" s="147" t="s">
        <v>193</v>
      </c>
      <c r="D46" s="188" t="s">
        <v>84</v>
      </c>
      <c r="E46" s="168">
        <v>200000</v>
      </c>
      <c r="F46" s="38">
        <v>1</v>
      </c>
      <c r="G46" s="88">
        <v>0</v>
      </c>
      <c r="H46" s="109">
        <f t="shared" si="3"/>
        <v>0</v>
      </c>
      <c r="I46" s="3" t="s">
        <v>95</v>
      </c>
      <c r="J46" s="3" t="s">
        <v>80</v>
      </c>
      <c r="K46" s="174">
        <v>42826</v>
      </c>
      <c r="L46" s="39">
        <v>42948</v>
      </c>
      <c r="M46" s="3" t="s">
        <v>216</v>
      </c>
      <c r="Q46" s="52"/>
      <c r="R46" s="5"/>
    </row>
    <row r="47" spans="1:18" ht="19.5" customHeight="1" x14ac:dyDescent="0.3">
      <c r="A47" s="114" t="s">
        <v>168</v>
      </c>
      <c r="B47" s="35">
        <v>4.0999999999999996</v>
      </c>
      <c r="C47" s="115" t="s">
        <v>124</v>
      </c>
      <c r="D47" s="3" t="s">
        <v>84</v>
      </c>
      <c r="E47" s="154">
        <v>60000</v>
      </c>
      <c r="F47" s="38">
        <v>1</v>
      </c>
      <c r="G47" s="117">
        <v>0</v>
      </c>
      <c r="H47" s="118">
        <f t="shared" si="3"/>
        <v>0</v>
      </c>
      <c r="I47" s="3" t="s">
        <v>96</v>
      </c>
      <c r="J47" s="116" t="s">
        <v>80</v>
      </c>
      <c r="K47" s="175">
        <v>42736</v>
      </c>
      <c r="L47" s="175">
        <v>42856</v>
      </c>
      <c r="M47" s="3" t="s">
        <v>198</v>
      </c>
      <c r="Q47" s="52"/>
      <c r="R47" s="5"/>
    </row>
    <row r="48" spans="1:18" ht="28.8" x14ac:dyDescent="0.3">
      <c r="A48" s="91" t="s">
        <v>168</v>
      </c>
      <c r="B48" s="96" t="s">
        <v>127</v>
      </c>
      <c r="C48" s="97" t="s">
        <v>194</v>
      </c>
      <c r="D48" s="188" t="s">
        <v>86</v>
      </c>
      <c r="E48" s="148">
        <v>100000</v>
      </c>
      <c r="F48" s="38">
        <v>1</v>
      </c>
      <c r="G48" s="88">
        <v>0</v>
      </c>
      <c r="H48" s="109">
        <f t="shared" si="3"/>
        <v>0</v>
      </c>
      <c r="I48" s="3" t="s">
        <v>95</v>
      </c>
      <c r="J48" s="3" t="s">
        <v>80</v>
      </c>
      <c r="K48" s="174">
        <v>43160</v>
      </c>
      <c r="L48" s="39">
        <v>43252</v>
      </c>
      <c r="M48" s="3"/>
      <c r="Q48" s="52"/>
      <c r="R48" s="5"/>
    </row>
    <row r="49" spans="1:18" x14ac:dyDescent="0.3">
      <c r="A49" s="91"/>
      <c r="B49" s="96"/>
      <c r="C49" s="97"/>
      <c r="D49" s="3"/>
      <c r="E49" s="134"/>
      <c r="F49" s="81"/>
      <c r="G49" s="88"/>
      <c r="H49" s="109"/>
      <c r="I49" s="3"/>
      <c r="J49" s="3"/>
      <c r="K49" s="174"/>
      <c r="L49" s="39"/>
      <c r="M49" s="3"/>
      <c r="Q49" s="52"/>
      <c r="R49" s="5"/>
    </row>
    <row r="50" spans="1:18" x14ac:dyDescent="0.3">
      <c r="A50" s="91" t="s">
        <v>140</v>
      </c>
      <c r="B50" s="96"/>
      <c r="C50" s="97"/>
      <c r="D50" s="3"/>
      <c r="E50" s="181">
        <f>SUM(E31:E48)</f>
        <v>3638900</v>
      </c>
      <c r="F50" s="81"/>
      <c r="G50" s="88"/>
      <c r="H50" s="109"/>
      <c r="I50" s="3"/>
      <c r="J50" s="3"/>
      <c r="K50" s="94"/>
      <c r="L50" s="39"/>
      <c r="M50" s="3"/>
      <c r="Q50" s="52"/>
      <c r="R50" s="5"/>
    </row>
    <row r="51" spans="1:18" ht="15" customHeight="1" x14ac:dyDescent="0.3">
      <c r="A51" s="86"/>
      <c r="B51" s="86"/>
      <c r="C51" s="86"/>
      <c r="D51" s="86"/>
      <c r="E51" s="135"/>
      <c r="F51" s="86"/>
      <c r="G51" s="86"/>
      <c r="H51" s="86"/>
      <c r="I51" s="86"/>
      <c r="J51" s="86"/>
      <c r="K51" s="86"/>
      <c r="L51" s="86"/>
      <c r="M51" s="86"/>
      <c r="Q51" s="53" t="s">
        <v>97</v>
      </c>
      <c r="R51" s="54"/>
    </row>
    <row r="52" spans="1:18" ht="19.5" customHeight="1" x14ac:dyDescent="0.3">
      <c r="A52" s="232" t="s">
        <v>8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4"/>
      <c r="Q52" s="53"/>
      <c r="R52" s="54"/>
    </row>
    <row r="53" spans="1:18" ht="30" customHeight="1" x14ac:dyDescent="0.3">
      <c r="A53" s="224" t="s">
        <v>3</v>
      </c>
      <c r="B53" s="75"/>
      <c r="C53" s="225" t="s">
        <v>10</v>
      </c>
      <c r="D53" s="226" t="s">
        <v>11</v>
      </c>
      <c r="E53" s="231" t="s">
        <v>78</v>
      </c>
      <c r="F53" s="228"/>
      <c r="G53" s="228"/>
      <c r="H53" s="229"/>
      <c r="I53" s="225" t="s">
        <v>15</v>
      </c>
      <c r="J53" s="225" t="s">
        <v>14</v>
      </c>
      <c r="K53" s="226" t="s">
        <v>65</v>
      </c>
      <c r="L53" s="225" t="s">
        <v>19</v>
      </c>
      <c r="M53" s="225"/>
      <c r="N53" s="230" t="s">
        <v>18</v>
      </c>
      <c r="Q53" s="53"/>
      <c r="R53" s="54"/>
    </row>
    <row r="54" spans="1:18" ht="43.2" x14ac:dyDescent="0.3">
      <c r="A54" s="224"/>
      <c r="B54" s="75"/>
      <c r="C54" s="225"/>
      <c r="D54" s="227"/>
      <c r="E54" s="67" t="s">
        <v>165</v>
      </c>
      <c r="F54" s="66" t="s">
        <v>61</v>
      </c>
      <c r="G54" s="197" t="s">
        <v>79</v>
      </c>
      <c r="H54" s="66" t="s">
        <v>62</v>
      </c>
      <c r="I54" s="225"/>
      <c r="J54" s="225"/>
      <c r="K54" s="227"/>
      <c r="L54" s="66" t="s">
        <v>21</v>
      </c>
      <c r="M54" s="66" t="s">
        <v>16</v>
      </c>
      <c r="N54" s="230"/>
      <c r="Q54" s="53"/>
      <c r="R54" s="54"/>
    </row>
    <row r="55" spans="1:18" x14ac:dyDescent="0.3">
      <c r="E55" s="37"/>
      <c r="F55" s="38"/>
      <c r="G55" s="38"/>
      <c r="H55" s="38"/>
      <c r="I55" s="3"/>
      <c r="J55" s="3"/>
      <c r="K55" s="3"/>
      <c r="L55" s="39"/>
      <c r="M55" s="40"/>
      <c r="N55" s="4"/>
      <c r="Q55" s="54" t="s">
        <v>84</v>
      </c>
      <c r="R55" s="54"/>
    </row>
    <row r="56" spans="1:18" ht="36" customHeight="1" x14ac:dyDescent="0.3">
      <c r="A56" s="34" t="s">
        <v>168</v>
      </c>
      <c r="B56" s="76">
        <v>4.0999999999999996</v>
      </c>
      <c r="C56" s="3" t="s">
        <v>196</v>
      </c>
      <c r="D56" s="3" t="s">
        <v>25</v>
      </c>
      <c r="E56" s="201">
        <f>27000*5</f>
        <v>135000</v>
      </c>
      <c r="F56" s="38">
        <v>1</v>
      </c>
      <c r="G56" s="169">
        <v>0</v>
      </c>
      <c r="H56" s="90">
        <f>G56/500000</f>
        <v>0</v>
      </c>
      <c r="I56" s="3"/>
      <c r="J56" s="3" t="s">
        <v>108</v>
      </c>
      <c r="K56" s="3" t="s">
        <v>80</v>
      </c>
      <c r="L56" s="39">
        <v>42461</v>
      </c>
      <c r="M56" s="55">
        <v>42767</v>
      </c>
      <c r="N56" s="4" t="s">
        <v>211</v>
      </c>
      <c r="Q56" s="54" t="s">
        <v>125</v>
      </c>
      <c r="R56" s="54"/>
    </row>
    <row r="57" spans="1:18" ht="36" customHeight="1" x14ac:dyDescent="0.3">
      <c r="A57" s="34" t="s">
        <v>168</v>
      </c>
      <c r="B57" s="76">
        <v>4.0999999999999996</v>
      </c>
      <c r="C57" s="3" t="s">
        <v>197</v>
      </c>
      <c r="D57" s="3" t="s">
        <v>25</v>
      </c>
      <c r="E57" s="201">
        <f>21000 + (25200*4)</f>
        <v>121800</v>
      </c>
      <c r="F57" s="38">
        <v>1</v>
      </c>
      <c r="G57" s="169">
        <v>0</v>
      </c>
      <c r="H57" s="90">
        <v>0</v>
      </c>
      <c r="I57" s="3"/>
      <c r="J57" s="3" t="s">
        <v>108</v>
      </c>
      <c r="K57" s="3" t="s">
        <v>80</v>
      </c>
      <c r="L57" s="39">
        <v>42461</v>
      </c>
      <c r="M57" s="55">
        <v>42583</v>
      </c>
      <c r="N57" s="4" t="s">
        <v>212</v>
      </c>
      <c r="Q57" s="54"/>
      <c r="R57" s="54"/>
    </row>
    <row r="58" spans="1:18" ht="27.6" x14ac:dyDescent="0.3">
      <c r="A58" s="34" t="s">
        <v>168</v>
      </c>
      <c r="B58" s="76">
        <v>4.0999999999999996</v>
      </c>
      <c r="C58" s="3" t="s">
        <v>195</v>
      </c>
      <c r="D58" s="3" t="s">
        <v>25</v>
      </c>
      <c r="E58" s="201">
        <f>(27000*5)*65%</f>
        <v>87750</v>
      </c>
      <c r="F58" s="38">
        <v>0.65</v>
      </c>
      <c r="G58" s="201">
        <f>(27000*5)*35%</f>
        <v>47250</v>
      </c>
      <c r="H58" s="90">
        <v>0.35</v>
      </c>
      <c r="I58" s="3"/>
      <c r="J58" s="3" t="s">
        <v>108</v>
      </c>
      <c r="K58" s="3" t="s">
        <v>80</v>
      </c>
      <c r="L58" s="39">
        <v>42461</v>
      </c>
      <c r="M58" s="55">
        <v>42614</v>
      </c>
      <c r="N58" s="4" t="s">
        <v>211</v>
      </c>
      <c r="Q58" s="54"/>
      <c r="R58" s="54"/>
    </row>
    <row r="59" spans="1:18" ht="27.6" x14ac:dyDescent="0.3">
      <c r="A59" s="34" t="s">
        <v>168</v>
      </c>
      <c r="B59" s="76">
        <v>4.0999999999999996</v>
      </c>
      <c r="C59" s="3" t="s">
        <v>158</v>
      </c>
      <c r="D59" s="3" t="s">
        <v>25</v>
      </c>
      <c r="E59" s="201">
        <f>(32500*5)*65%</f>
        <v>105625</v>
      </c>
      <c r="F59" s="38">
        <v>0.65</v>
      </c>
      <c r="G59" s="201">
        <f>(32500*5)*35%</f>
        <v>56875</v>
      </c>
      <c r="H59" s="90">
        <v>0.35</v>
      </c>
      <c r="I59" s="3"/>
      <c r="J59" s="3" t="s">
        <v>108</v>
      </c>
      <c r="K59" s="3" t="s">
        <v>80</v>
      </c>
      <c r="L59" s="39">
        <v>42461</v>
      </c>
      <c r="M59" s="55">
        <v>42614</v>
      </c>
      <c r="N59" s="4" t="s">
        <v>211</v>
      </c>
      <c r="Q59" s="54"/>
      <c r="R59" s="54"/>
    </row>
    <row r="60" spans="1:18" ht="27.6" x14ac:dyDescent="0.3">
      <c r="A60" s="34" t="s">
        <v>168</v>
      </c>
      <c r="B60" s="76">
        <v>4.0999999999999996</v>
      </c>
      <c r="C60" s="3" t="s">
        <v>166</v>
      </c>
      <c r="D60" s="3" t="s">
        <v>25</v>
      </c>
      <c r="E60" s="201">
        <f>(21000*5)*65%</f>
        <v>68250</v>
      </c>
      <c r="F60" s="38">
        <v>0.65</v>
      </c>
      <c r="G60" s="201">
        <f>(21000*5)*35%</f>
        <v>36750</v>
      </c>
      <c r="H60" s="90">
        <v>0.35</v>
      </c>
      <c r="I60" s="3"/>
      <c r="J60" s="3" t="s">
        <v>108</v>
      </c>
      <c r="K60" s="3" t="s">
        <v>80</v>
      </c>
      <c r="L60" s="39">
        <v>42917</v>
      </c>
      <c r="M60" s="55">
        <v>42826</v>
      </c>
      <c r="N60" s="4" t="s">
        <v>211</v>
      </c>
      <c r="Q60" s="54"/>
      <c r="R60" s="54"/>
    </row>
    <row r="61" spans="1:18" ht="27.6" x14ac:dyDescent="0.3">
      <c r="A61" s="34" t="s">
        <v>168</v>
      </c>
      <c r="B61" s="76" t="s">
        <v>119</v>
      </c>
      <c r="C61" s="3" t="s">
        <v>120</v>
      </c>
      <c r="D61" s="156" t="s">
        <v>26</v>
      </c>
      <c r="E61" s="44">
        <v>75460</v>
      </c>
      <c r="F61" s="38">
        <v>1</v>
      </c>
      <c r="G61" s="169">
        <v>0</v>
      </c>
      <c r="H61" s="38">
        <f t="shared" ref="H61:H62" si="4">G61/500000</f>
        <v>0</v>
      </c>
      <c r="I61" s="3"/>
      <c r="J61" s="156" t="s">
        <v>118</v>
      </c>
      <c r="K61" s="156" t="s">
        <v>80</v>
      </c>
      <c r="L61" s="39">
        <v>42522</v>
      </c>
      <c r="M61" s="55">
        <v>42705</v>
      </c>
      <c r="N61" s="4" t="s">
        <v>198</v>
      </c>
      <c r="Q61" s="54"/>
      <c r="R61" s="54"/>
    </row>
    <row r="62" spans="1:18" ht="28.8" x14ac:dyDescent="0.3">
      <c r="A62" s="41" t="s">
        <v>168</v>
      </c>
      <c r="B62" s="78" t="s">
        <v>154</v>
      </c>
      <c r="C62" s="42" t="s">
        <v>155</v>
      </c>
      <c r="D62" s="43" t="s">
        <v>26</v>
      </c>
      <c r="E62" s="44">
        <v>30000</v>
      </c>
      <c r="F62" s="38">
        <v>1</v>
      </c>
      <c r="G62" s="86">
        <v>0</v>
      </c>
      <c r="H62" s="38">
        <f t="shared" si="4"/>
        <v>0</v>
      </c>
      <c r="I62" s="3"/>
      <c r="J62" s="156" t="s">
        <v>95</v>
      </c>
      <c r="K62" s="156" t="s">
        <v>80</v>
      </c>
      <c r="L62" s="190">
        <v>43070</v>
      </c>
      <c r="M62" s="198">
        <v>43132</v>
      </c>
      <c r="N62" s="3"/>
      <c r="Q62" s="54"/>
      <c r="R62" s="54"/>
    </row>
    <row r="63" spans="1:18" ht="27.6" x14ac:dyDescent="0.3">
      <c r="A63" s="91" t="s">
        <v>168</v>
      </c>
      <c r="B63" s="203">
        <v>4.2</v>
      </c>
      <c r="C63" s="147" t="s">
        <v>123</v>
      </c>
      <c r="D63" s="3" t="s">
        <v>85</v>
      </c>
      <c r="E63" s="134">
        <v>100000</v>
      </c>
      <c r="F63" s="38">
        <v>1</v>
      </c>
      <c r="G63" s="88">
        <v>0</v>
      </c>
      <c r="H63" s="109">
        <f t="shared" ref="H63:H67" si="5">G63/500000</f>
        <v>0</v>
      </c>
      <c r="I63" s="86"/>
      <c r="J63" s="3" t="s">
        <v>96</v>
      </c>
      <c r="K63" s="3" t="s">
        <v>80</v>
      </c>
      <c r="L63" s="94">
        <v>43191</v>
      </c>
      <c r="M63" s="55">
        <v>43282</v>
      </c>
      <c r="N63" s="3"/>
      <c r="Q63" s="54"/>
      <c r="R63" s="54"/>
    </row>
    <row r="64" spans="1:18" ht="28.8" x14ac:dyDescent="0.3">
      <c r="A64" s="49" t="s">
        <v>168</v>
      </c>
      <c r="B64" s="49">
        <v>5.0999999999999996</v>
      </c>
      <c r="C64" s="204" t="s">
        <v>203</v>
      </c>
      <c r="D64" s="188" t="s">
        <v>25</v>
      </c>
      <c r="E64" s="37">
        <v>75960</v>
      </c>
      <c r="F64" s="38">
        <v>1</v>
      </c>
      <c r="G64" s="86">
        <v>0</v>
      </c>
      <c r="H64" s="38">
        <f t="shared" si="5"/>
        <v>0</v>
      </c>
      <c r="I64" s="86"/>
      <c r="J64" s="3" t="s">
        <v>217</v>
      </c>
      <c r="K64" s="3" t="s">
        <v>80</v>
      </c>
      <c r="L64" s="39">
        <v>42979</v>
      </c>
      <c r="M64" s="39">
        <v>43101</v>
      </c>
      <c r="N64" s="3"/>
      <c r="Q64" s="54"/>
      <c r="R64" s="54"/>
    </row>
    <row r="65" spans="1:18" ht="27.6" x14ac:dyDescent="0.3">
      <c r="A65" s="49" t="s">
        <v>168</v>
      </c>
      <c r="B65" s="49">
        <v>5.2</v>
      </c>
      <c r="C65" s="204" t="s">
        <v>204</v>
      </c>
      <c r="D65" s="188" t="s">
        <v>25</v>
      </c>
      <c r="E65" s="37">
        <v>94000</v>
      </c>
      <c r="F65" s="38">
        <v>1</v>
      </c>
      <c r="G65" s="86">
        <v>0</v>
      </c>
      <c r="H65" s="38">
        <f t="shared" si="5"/>
        <v>0</v>
      </c>
      <c r="I65" s="86"/>
      <c r="J65" s="3" t="s">
        <v>218</v>
      </c>
      <c r="K65" s="3" t="s">
        <v>80</v>
      </c>
      <c r="L65" s="39">
        <v>42979</v>
      </c>
      <c r="M65" s="39">
        <v>43101</v>
      </c>
      <c r="N65" s="3"/>
      <c r="Q65" s="54"/>
      <c r="R65" s="54"/>
    </row>
    <row r="66" spans="1:18" ht="28.8" x14ac:dyDescent="0.3">
      <c r="A66" s="49" t="s">
        <v>168</v>
      </c>
      <c r="B66" s="49">
        <v>5.3</v>
      </c>
      <c r="C66" s="204" t="s">
        <v>205</v>
      </c>
      <c r="D66" s="188" t="s">
        <v>25</v>
      </c>
      <c r="E66" s="37">
        <v>93600</v>
      </c>
      <c r="F66" s="38">
        <v>1</v>
      </c>
      <c r="G66" s="86">
        <v>0</v>
      </c>
      <c r="H66" s="38">
        <f t="shared" si="5"/>
        <v>0</v>
      </c>
      <c r="I66" s="86"/>
      <c r="J66" s="3" t="s">
        <v>218</v>
      </c>
      <c r="K66" s="3" t="s">
        <v>80</v>
      </c>
      <c r="L66" s="39">
        <v>43070</v>
      </c>
      <c r="M66" s="39">
        <v>43191</v>
      </c>
      <c r="N66" s="3"/>
      <c r="Q66" s="54"/>
      <c r="R66" s="54"/>
    </row>
    <row r="67" spans="1:18" ht="28.8" x14ac:dyDescent="0.3">
      <c r="A67" s="49" t="s">
        <v>168</v>
      </c>
      <c r="B67" s="49">
        <v>5.4</v>
      </c>
      <c r="C67" s="155" t="s">
        <v>206</v>
      </c>
      <c r="D67" s="188" t="s">
        <v>25</v>
      </c>
      <c r="E67" s="37">
        <v>32000</v>
      </c>
      <c r="F67" s="38">
        <v>1</v>
      </c>
      <c r="G67" s="86">
        <v>0</v>
      </c>
      <c r="H67" s="38">
        <f t="shared" si="5"/>
        <v>0</v>
      </c>
      <c r="I67" s="86"/>
      <c r="J67" s="3" t="s">
        <v>218</v>
      </c>
      <c r="K67" s="3" t="s">
        <v>80</v>
      </c>
      <c r="L67" s="39">
        <v>43191</v>
      </c>
      <c r="M67" s="39">
        <v>43313</v>
      </c>
      <c r="N67" s="3"/>
      <c r="Q67" s="54"/>
      <c r="R67" s="54"/>
    </row>
    <row r="68" spans="1:18" x14ac:dyDescent="0.3">
      <c r="A68" s="77"/>
      <c r="B68" s="77"/>
      <c r="C68" s="199"/>
      <c r="D68" s="99"/>
      <c r="E68" s="161"/>
      <c r="F68" s="112"/>
      <c r="G68" s="113"/>
      <c r="H68" s="112"/>
      <c r="I68" s="113"/>
      <c r="J68" s="99"/>
      <c r="K68" s="99"/>
      <c r="L68" s="110"/>
      <c r="M68" s="110"/>
      <c r="N68" s="160"/>
      <c r="Q68" s="54"/>
      <c r="R68" s="54"/>
    </row>
    <row r="69" spans="1:18" x14ac:dyDescent="0.3">
      <c r="A69" s="77" t="s">
        <v>139</v>
      </c>
      <c r="B69" s="77"/>
      <c r="C69" s="111"/>
      <c r="D69" s="99"/>
      <c r="E69" s="182">
        <f>SUM(E56:E68)</f>
        <v>1019445</v>
      </c>
      <c r="F69" s="112"/>
      <c r="G69" s="202">
        <f>SUM(G56:G68)</f>
        <v>140875</v>
      </c>
      <c r="H69" s="112"/>
      <c r="I69" s="113"/>
      <c r="J69" s="99"/>
      <c r="K69" s="99"/>
      <c r="L69" s="110"/>
      <c r="M69" s="110"/>
      <c r="N69" s="3"/>
      <c r="Q69" s="54"/>
      <c r="R69" s="54"/>
    </row>
    <row r="70" spans="1:18" ht="15" customHeight="1" thickBot="1" x14ac:dyDescent="0.35">
      <c r="N70" s="86"/>
      <c r="Q70" s="54" t="s">
        <v>31</v>
      </c>
      <c r="R70" s="54" t="s">
        <v>30</v>
      </c>
    </row>
    <row r="71" spans="1:18" ht="18" customHeight="1" x14ac:dyDescent="0.3">
      <c r="A71" s="221" t="s">
        <v>9</v>
      </c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3"/>
      <c r="Q71" s="54" t="s">
        <v>32</v>
      </c>
      <c r="R71" s="54" t="s">
        <v>30</v>
      </c>
    </row>
    <row r="72" spans="1:18" ht="26.25" customHeight="1" x14ac:dyDescent="0.3">
      <c r="A72" s="224" t="s">
        <v>3</v>
      </c>
      <c r="B72" s="75"/>
      <c r="C72" s="225" t="s">
        <v>10</v>
      </c>
      <c r="D72" s="226" t="s">
        <v>11</v>
      </c>
      <c r="E72" s="231" t="s">
        <v>60</v>
      </c>
      <c r="F72" s="228"/>
      <c r="G72" s="228"/>
      <c r="H72" s="229"/>
      <c r="I72" s="225" t="s">
        <v>14</v>
      </c>
      <c r="J72" s="226" t="s">
        <v>65</v>
      </c>
      <c r="K72" s="225" t="s">
        <v>19</v>
      </c>
      <c r="L72" s="225"/>
      <c r="M72" s="230" t="s">
        <v>18</v>
      </c>
      <c r="Q72" s="54"/>
      <c r="R72" s="54" t="s">
        <v>33</v>
      </c>
    </row>
    <row r="73" spans="1:18" ht="49.5" customHeight="1" x14ac:dyDescent="0.3">
      <c r="A73" s="224"/>
      <c r="B73" s="75"/>
      <c r="C73" s="225"/>
      <c r="D73" s="227"/>
      <c r="E73" s="67" t="s">
        <v>161</v>
      </c>
      <c r="F73" s="66" t="s">
        <v>61</v>
      </c>
      <c r="G73" s="69" t="s">
        <v>134</v>
      </c>
      <c r="H73" s="66" t="s">
        <v>62</v>
      </c>
      <c r="I73" s="225"/>
      <c r="J73" s="227"/>
      <c r="K73" s="66" t="s">
        <v>22</v>
      </c>
      <c r="L73" s="66" t="s">
        <v>23</v>
      </c>
      <c r="M73" s="230"/>
      <c r="Q73" s="54"/>
      <c r="R73" s="54" t="s">
        <v>33</v>
      </c>
    </row>
    <row r="74" spans="1:18" x14ac:dyDescent="0.3">
      <c r="A74" s="34" t="s">
        <v>168</v>
      </c>
      <c r="B74" s="76" t="s">
        <v>126</v>
      </c>
      <c r="C74" s="3" t="s">
        <v>156</v>
      </c>
      <c r="D74" s="3" t="s">
        <v>162</v>
      </c>
      <c r="E74" s="37">
        <v>200000</v>
      </c>
      <c r="F74" s="38">
        <v>1</v>
      </c>
      <c r="G74" s="119">
        <v>0</v>
      </c>
      <c r="H74" s="120">
        <v>0</v>
      </c>
      <c r="I74" s="3" t="s">
        <v>118</v>
      </c>
      <c r="J74" s="3" t="s">
        <v>80</v>
      </c>
      <c r="K74" s="39" t="s">
        <v>129</v>
      </c>
      <c r="L74" s="39">
        <v>43862</v>
      </c>
      <c r="M74" s="4"/>
      <c r="Q74" s="54" t="s">
        <v>34</v>
      </c>
      <c r="R74" s="54" t="s">
        <v>4</v>
      </c>
    </row>
    <row r="75" spans="1:18" ht="27.6" x14ac:dyDescent="0.3">
      <c r="A75" s="49" t="s">
        <v>168</v>
      </c>
      <c r="B75" s="200" t="s">
        <v>199</v>
      </c>
      <c r="C75" s="188" t="s">
        <v>159</v>
      </c>
      <c r="D75" s="3" t="s">
        <v>160</v>
      </c>
      <c r="E75" s="37">
        <v>50000</v>
      </c>
      <c r="F75" s="38">
        <v>1</v>
      </c>
      <c r="G75" s="119">
        <v>0</v>
      </c>
      <c r="H75" s="120">
        <v>0</v>
      </c>
      <c r="I75" s="3" t="s">
        <v>95</v>
      </c>
      <c r="J75" s="3" t="s">
        <v>80</v>
      </c>
      <c r="K75" s="39"/>
      <c r="L75" s="39">
        <v>43435</v>
      </c>
      <c r="M75" s="3"/>
      <c r="Q75" s="54"/>
      <c r="R75" s="54"/>
    </row>
    <row r="76" spans="1:18" x14ac:dyDescent="0.3">
      <c r="A76" s="77"/>
      <c r="B76" s="77"/>
      <c r="C76" s="99"/>
      <c r="D76" s="99"/>
      <c r="E76" s="161"/>
      <c r="F76" s="127"/>
      <c r="G76" s="128"/>
      <c r="H76" s="129"/>
      <c r="I76" s="99"/>
      <c r="J76" s="99"/>
      <c r="K76" s="110"/>
      <c r="L76" s="110"/>
      <c r="M76" s="99"/>
      <c r="Q76" s="54"/>
      <c r="R76" s="54"/>
    </row>
    <row r="77" spans="1:18" x14ac:dyDescent="0.3">
      <c r="A77" s="77" t="s">
        <v>139</v>
      </c>
      <c r="B77" s="77"/>
      <c r="C77" s="2"/>
      <c r="D77" s="99"/>
      <c r="E77" s="182">
        <f>SUM(E74:E76)</f>
        <v>250000</v>
      </c>
      <c r="F77" s="127"/>
      <c r="G77" s="128"/>
      <c r="H77" s="129"/>
      <c r="I77" s="99"/>
      <c r="J77" s="99"/>
      <c r="K77" s="110"/>
      <c r="L77" s="110"/>
      <c r="M77" s="99"/>
      <c r="Q77" s="54"/>
      <c r="R77" s="54"/>
    </row>
    <row r="78" spans="1:18" ht="15" thickBot="1" x14ac:dyDescent="0.35">
      <c r="Q78" s="54" t="s">
        <v>35</v>
      </c>
      <c r="R78" s="54" t="s">
        <v>4</v>
      </c>
    </row>
    <row r="79" spans="1:18" ht="18.75" customHeight="1" x14ac:dyDescent="0.3">
      <c r="A79" s="221" t="s">
        <v>128</v>
      </c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3"/>
      <c r="Q79" s="54" t="s">
        <v>36</v>
      </c>
      <c r="R79" s="54" t="s">
        <v>4</v>
      </c>
    </row>
    <row r="80" spans="1:18" ht="24.75" customHeight="1" x14ac:dyDescent="0.3">
      <c r="A80" s="224"/>
      <c r="B80" s="75"/>
      <c r="C80" s="225" t="s">
        <v>130</v>
      </c>
      <c r="D80" s="226" t="s">
        <v>131</v>
      </c>
      <c r="E80" s="228" t="s">
        <v>132</v>
      </c>
      <c r="F80" s="229"/>
      <c r="G80" s="71"/>
      <c r="H80" s="225" t="s">
        <v>62</v>
      </c>
      <c r="I80" s="225" t="s">
        <v>135</v>
      </c>
      <c r="J80" s="225" t="s">
        <v>19</v>
      </c>
      <c r="K80" s="225"/>
      <c r="L80" s="230" t="s">
        <v>137</v>
      </c>
      <c r="Q80" s="54" t="s">
        <v>37</v>
      </c>
      <c r="R80" s="54" t="s">
        <v>4</v>
      </c>
    </row>
    <row r="81" spans="1:18" ht="41.4" x14ac:dyDescent="0.3">
      <c r="A81" s="224"/>
      <c r="B81" s="75"/>
      <c r="C81" s="225"/>
      <c r="D81" s="227"/>
      <c r="E81" s="66" t="s">
        <v>133</v>
      </c>
      <c r="F81" s="100" t="s">
        <v>61</v>
      </c>
      <c r="G81" s="100" t="s">
        <v>134</v>
      </c>
      <c r="H81" s="225"/>
      <c r="I81" s="225"/>
      <c r="J81" s="66"/>
      <c r="K81" s="66"/>
      <c r="L81" s="230"/>
      <c r="Q81" s="54" t="s">
        <v>38</v>
      </c>
      <c r="R81" s="54" t="s">
        <v>4</v>
      </c>
    </row>
    <row r="82" spans="1:18" ht="27.6" x14ac:dyDescent="0.3">
      <c r="A82" s="76" t="s">
        <v>168</v>
      </c>
      <c r="B82" s="200" t="s">
        <v>201</v>
      </c>
      <c r="C82" s="188" t="s">
        <v>202</v>
      </c>
      <c r="D82" s="188"/>
      <c r="E82" s="153">
        <v>100000</v>
      </c>
      <c r="F82" s="38">
        <v>1</v>
      </c>
      <c r="G82" s="3">
        <v>0</v>
      </c>
      <c r="H82" s="121">
        <v>0</v>
      </c>
      <c r="I82" s="3" t="s">
        <v>95</v>
      </c>
      <c r="J82" s="39">
        <v>42736</v>
      </c>
      <c r="K82" s="39">
        <v>43831</v>
      </c>
      <c r="L82" s="3"/>
      <c r="Q82" s="5"/>
      <c r="R82" s="5"/>
    </row>
    <row r="83" spans="1:18" ht="15" thickBot="1" x14ac:dyDescent="0.35">
      <c r="A83" s="84" t="s">
        <v>168</v>
      </c>
      <c r="B83" s="195" t="s">
        <v>126</v>
      </c>
      <c r="C83" s="188" t="s">
        <v>200</v>
      </c>
      <c r="D83" s="188" t="s">
        <v>136</v>
      </c>
      <c r="E83" s="153">
        <v>600000</v>
      </c>
      <c r="F83" s="38">
        <v>1</v>
      </c>
      <c r="G83" s="86">
        <v>0</v>
      </c>
      <c r="H83" s="86">
        <v>0</v>
      </c>
      <c r="I83" s="86" t="s">
        <v>95</v>
      </c>
      <c r="J83" s="108">
        <v>43405</v>
      </c>
      <c r="K83" s="108">
        <v>43952</v>
      </c>
      <c r="L83" s="86"/>
      <c r="Q83" s="56"/>
      <c r="R83" s="54"/>
    </row>
    <row r="84" spans="1:18" x14ac:dyDescent="0.3">
      <c r="A84" s="35" t="s">
        <v>141</v>
      </c>
      <c r="E84" s="179">
        <f>SUM(E82:E83)</f>
        <v>700000</v>
      </c>
      <c r="Q84" s="57" t="s">
        <v>39</v>
      </c>
      <c r="R84" s="53" t="s">
        <v>29</v>
      </c>
    </row>
    <row r="85" spans="1:18" x14ac:dyDescent="0.3">
      <c r="E85" s="62"/>
      <c r="Q85" s="58" t="s">
        <v>40</v>
      </c>
      <c r="R85" s="53" t="s">
        <v>29</v>
      </c>
    </row>
    <row r="86" spans="1:18" x14ac:dyDescent="0.3">
      <c r="E86" s="62"/>
      <c r="Q86" s="59" t="s">
        <v>41</v>
      </c>
      <c r="R86" s="53" t="s">
        <v>29</v>
      </c>
    </row>
    <row r="87" spans="1:18" ht="15" thickBot="1" x14ac:dyDescent="0.35">
      <c r="A87" s="130" t="s">
        <v>142</v>
      </c>
      <c r="B87" s="130"/>
      <c r="C87" s="131"/>
      <c r="D87" s="132"/>
      <c r="E87" s="133">
        <f>E84+E77+E69+E50+F27+F19+F13</f>
        <v>10561095</v>
      </c>
      <c r="Q87" s="60" t="s">
        <v>36</v>
      </c>
      <c r="R87" s="53" t="s">
        <v>29</v>
      </c>
    </row>
    <row r="88" spans="1:18" x14ac:dyDescent="0.3">
      <c r="E88" s="62"/>
      <c r="Q88" s="61" t="s">
        <v>42</v>
      </c>
      <c r="R88" s="54" t="s">
        <v>30</v>
      </c>
    </row>
    <row r="89" spans="1:18" x14ac:dyDescent="0.3">
      <c r="Q89" s="54" t="s">
        <v>40</v>
      </c>
      <c r="R89" s="54" t="s">
        <v>30</v>
      </c>
    </row>
    <row r="90" spans="1:18" x14ac:dyDescent="0.3">
      <c r="Q90" s="5"/>
      <c r="R90" s="5"/>
    </row>
    <row r="92" spans="1:18" x14ac:dyDescent="0.3">
      <c r="E92" s="68"/>
      <c r="Q92" s="54" t="s">
        <v>27</v>
      </c>
      <c r="R92" s="5" t="s">
        <v>80</v>
      </c>
    </row>
    <row r="93" spans="1:18" x14ac:dyDescent="0.3">
      <c r="A93" s="164"/>
      <c r="B93" s="164"/>
      <c r="C93" s="165"/>
      <c r="E93" s="68"/>
      <c r="Q93" s="54" t="s">
        <v>32</v>
      </c>
      <c r="R93" s="5" t="s">
        <v>81</v>
      </c>
    </row>
    <row r="94" spans="1:18" x14ac:dyDescent="0.3">
      <c r="A94" s="77"/>
      <c r="B94" s="77"/>
      <c r="C94" s="166"/>
      <c r="E94" s="62"/>
    </row>
    <row r="95" spans="1:18" x14ac:dyDescent="0.3">
      <c r="A95" s="164"/>
      <c r="B95" s="164"/>
      <c r="C95" s="165"/>
      <c r="E95" s="62"/>
      <c r="Q95" s="51" t="s">
        <v>24</v>
      </c>
      <c r="R95" s="5"/>
    </row>
    <row r="96" spans="1:18" x14ac:dyDescent="0.3">
      <c r="A96" s="162"/>
      <c r="B96" s="162"/>
      <c r="C96" s="163"/>
      <c r="Q96" s="51" t="s">
        <v>25</v>
      </c>
      <c r="R96" s="5"/>
    </row>
    <row r="97" spans="17:18" x14ac:dyDescent="0.3">
      <c r="Q97" s="51" t="s">
        <v>26</v>
      </c>
      <c r="R97" s="5"/>
    </row>
    <row r="98" spans="17:18" x14ac:dyDescent="0.3">
      <c r="Q98" s="51" t="s">
        <v>0</v>
      </c>
      <c r="R98" s="5"/>
    </row>
  </sheetData>
  <mergeCells count="69">
    <mergeCell ref="A1:AJ1"/>
    <mergeCell ref="A14:N14"/>
    <mergeCell ref="A15:A16"/>
    <mergeCell ref="J15:J16"/>
    <mergeCell ref="A3:AJ3"/>
    <mergeCell ref="A4:N4"/>
    <mergeCell ref="A5:A6"/>
    <mergeCell ref="C5:C6"/>
    <mergeCell ref="D5:D6"/>
    <mergeCell ref="E5:E6"/>
    <mergeCell ref="N5:N6"/>
    <mergeCell ref="L5:M5"/>
    <mergeCell ref="K5:K6"/>
    <mergeCell ref="J5:J6"/>
    <mergeCell ref="F5:I5"/>
    <mergeCell ref="L15:M15"/>
    <mergeCell ref="N15:N16"/>
    <mergeCell ref="K15:K16"/>
    <mergeCell ref="F21:I21"/>
    <mergeCell ref="J21:J22"/>
    <mergeCell ref="K21:K22"/>
    <mergeCell ref="A20:N20"/>
    <mergeCell ref="C15:C16"/>
    <mergeCell ref="D15:D16"/>
    <mergeCell ref="E15:E16"/>
    <mergeCell ref="F15:I15"/>
    <mergeCell ref="L21:M21"/>
    <mergeCell ref="N21:N22"/>
    <mergeCell ref="M29:M30"/>
    <mergeCell ref="A21:A22"/>
    <mergeCell ref="C21:C22"/>
    <mergeCell ref="D21:D22"/>
    <mergeCell ref="E21:E22"/>
    <mergeCell ref="A28:L28"/>
    <mergeCell ref="A29:A30"/>
    <mergeCell ref="C29:C30"/>
    <mergeCell ref="D29:D30"/>
    <mergeCell ref="E29:H29"/>
    <mergeCell ref="I29:I30"/>
    <mergeCell ref="J29:J30"/>
    <mergeCell ref="K29:L29"/>
    <mergeCell ref="A52:N52"/>
    <mergeCell ref="K53:K54"/>
    <mergeCell ref="L53:M53"/>
    <mergeCell ref="N53:N54"/>
    <mergeCell ref="A53:A54"/>
    <mergeCell ref="C53:C54"/>
    <mergeCell ref="D53:D54"/>
    <mergeCell ref="I53:I54"/>
    <mergeCell ref="J53:J54"/>
    <mergeCell ref="E53:H53"/>
    <mergeCell ref="A71:M71"/>
    <mergeCell ref="A72:A73"/>
    <mergeCell ref="C72:C73"/>
    <mergeCell ref="D72:D73"/>
    <mergeCell ref="E72:H72"/>
    <mergeCell ref="I72:I73"/>
    <mergeCell ref="J72:J73"/>
    <mergeCell ref="K72:L72"/>
    <mergeCell ref="M72:M73"/>
    <mergeCell ref="A79:L79"/>
    <mergeCell ref="A80:A81"/>
    <mergeCell ref="C80:C81"/>
    <mergeCell ref="D80:D81"/>
    <mergeCell ref="E80:F80"/>
    <mergeCell ref="H80:H81"/>
    <mergeCell ref="I80:I81"/>
    <mergeCell ref="J80:K80"/>
    <mergeCell ref="L80:L81"/>
  </mergeCells>
  <dataValidations count="19">
    <dataValidation type="list" allowBlank="1" showInputMessage="1" showErrorMessage="1" sqref="J48:J50 K70 K23:K27 J31:J37 J39:J46 K55:K63 J74:J77 K9:K13 K17:K18" xr:uid="{00000000-0002-0000-0200-000000000000}">
      <formula1>$Q$5:$Q$6</formula1>
    </dataValidation>
    <dataValidation type="list" allowBlank="1" showInputMessage="1" showErrorMessage="1" sqref="D77" xr:uid="{00000000-0002-0000-0200-000001000000}">
      <formula1>$Q$26:$Q$35</formula1>
    </dataValidation>
    <dataValidation type="list" allowBlank="1" showInputMessage="1" showErrorMessage="1" sqref="J63 I31:I37 J7:J13 I39:I50" xr:uid="{00000000-0002-0000-0200-000002000000}">
      <formula1>$Q$33:$Q$51</formula1>
    </dataValidation>
    <dataValidation type="list" allowBlank="1" showInputMessage="1" showErrorMessage="1" sqref="D45 D41:D42 D39 D35:D36 D48:D50 D63 D68:D69" xr:uid="{00000000-0002-0000-0200-000003000000}">
      <formula1>$Q$55:$Q$55</formula1>
    </dataValidation>
    <dataValidation type="list" allowBlank="1" showInputMessage="1" showErrorMessage="1" sqref="D23:D26" xr:uid="{00000000-0002-0000-0200-000004000000}">
      <formula1>$Q$19:$Q$23</formula1>
    </dataValidation>
    <dataValidation type="list" allowBlank="1" showInputMessage="1" showErrorMessage="1" sqref="D31" xr:uid="{00000000-0002-0000-0200-000005000000}">
      <formula1>$Q$55:$Q$59</formula1>
    </dataValidation>
    <dataValidation type="list" allowBlank="1" showInputMessage="1" showErrorMessage="1" sqref="D47" xr:uid="{00000000-0002-0000-0200-000006000000}">
      <formula1>$Q$55:$Q$56</formula1>
    </dataValidation>
    <dataValidation type="list" allowBlank="1" showInputMessage="1" showErrorMessage="1" sqref="D32" xr:uid="{00000000-0002-0000-0200-000007000000}">
      <formula1>$Q$20:$Q$27</formula1>
    </dataValidation>
    <dataValidation type="list" allowBlank="1" showInputMessage="1" showErrorMessage="1" sqref="D33" xr:uid="{00000000-0002-0000-0200-000008000000}">
      <formula1>$Q$45:$Q$45</formula1>
    </dataValidation>
    <dataValidation type="list" allowBlank="1" showInputMessage="1" showErrorMessage="1" sqref="D34" xr:uid="{00000000-0002-0000-0200-000009000000}">
      <formula1>$Q$46:$Q$46</formula1>
    </dataValidation>
    <dataValidation type="list" allowBlank="1" showInputMessage="1" showErrorMessage="1" sqref="D37" xr:uid="{00000000-0002-0000-0200-00000A000000}">
      <formula1>$Q$47:$Q$47</formula1>
    </dataValidation>
    <dataValidation type="list" allowBlank="1" showInputMessage="1" showErrorMessage="1" sqref="D38" xr:uid="{00000000-0002-0000-0200-00000B000000}">
      <formula1>$Q$49:$Q$49</formula1>
    </dataValidation>
    <dataValidation type="list" allowBlank="1" showInputMessage="1" showErrorMessage="1" sqref="D40" xr:uid="{00000000-0002-0000-0200-00000C000000}">
      <formula1>$Q$52:$Q$52</formula1>
    </dataValidation>
    <dataValidation type="list" allowBlank="1" showInputMessage="1" showErrorMessage="1" sqref="D43" xr:uid="{00000000-0002-0000-0200-00000D000000}">
      <formula1>$Q$53:$Q$55</formula1>
    </dataValidation>
    <dataValidation type="list" allowBlank="1" showInputMessage="1" showErrorMessage="1" sqref="D44 D46" xr:uid="{00000000-0002-0000-0200-00000E000000}">
      <formula1>$Q$54:$Q$54</formula1>
    </dataValidation>
    <dataValidation type="list" allowBlank="1" showInputMessage="1" showErrorMessage="1" sqref="D56:D62" xr:uid="{00000000-0002-0000-0200-00000F000000}">
      <formula1>$Q$95:$Q$98</formula1>
    </dataValidation>
    <dataValidation type="list" allowBlank="1" showInputMessage="1" showErrorMessage="1" sqref="D74:D76" xr:uid="{00000000-0002-0000-0200-000010000000}">
      <formula1>$Q$26:$Q$28</formula1>
    </dataValidation>
    <dataValidation type="list" allowBlank="1" showInputMessage="1" showErrorMessage="1" sqref="D64:D67" xr:uid="{00000000-0002-0000-0200-000011000000}">
      <formula1>$Q$93:$Q$96</formula1>
    </dataValidation>
    <dataValidation type="list" allowBlank="1" showInputMessage="1" showErrorMessage="1" sqref="D17:D18 D7:D9 D11:D13" xr:uid="{00000000-0002-0000-0200-000012000000}">
      <formula1>$Q$17:$Q$22</formula1>
    </dataValidation>
  </dataValidations>
  <pageMargins left="0.7" right="0.7" top="0.75" bottom="0.75" header="0.3" footer="0.3"/>
  <pageSetup paperSize="5" fitToHeight="0" orientation="landscape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Business_x0020_Area xmlns="cdc7663a-08f0-4737-9e8c-148ce897a09c" xsi:nil="true"/>
    <IDBDocs_x0020_Number xmlns="cdc7663a-08f0-4737-9e8c-148ce897a09c">40272767</IDBDocs_x0020_Number>
    <TaxCatchAll xmlns="cdc7663a-08f0-4737-9e8c-148ce897a09c">
      <Value>11</Value>
      <Value>112</Value>
      <Value>28</Value>
      <Value>39</Value>
      <Value>38</Value>
      <Value>105</Value>
      <Value>70</Value>
    </TaxCatchAll>
    <Phase xmlns="cdc7663a-08f0-4737-9e8c-148ce897a09c" xsi:nil="true"/>
    <SISCOR_x0020_Number xmlns="cdc7663a-08f0-4737-9e8c-148ce897a09c" xsi:nil="true"/>
    <Division_x0020_or_x0020_Unit xmlns="cdc7663a-08f0-4737-9e8c-148ce897a09c">CID/CBL</Division_x0020_or_x0020_Unit>
    <Approval_x0020_Number xmlns="cdc7663a-08f0-4737-9e8c-148ce897a09c">3566/OC-BL;</Approval_x0020_Number>
    <Document_x0020_Author xmlns="cdc7663a-08f0-4737-9e8c-148ce897a09c">Primo, John Alexander Corbett</Document_x0020_Author>
    <Fiscal_x0020_Year_x0020_IDB xmlns="cdc7663a-08f0-4737-9e8c-148ce897a09c">2017</Fiscal_x0020_Year_x0020_IDB>
    <Other_x0020_Author xmlns="cdc7663a-08f0-4737-9e8c-148ce897a09c">alexisb</Other_x0020_Author>
    <Project_x0020_Number xmlns="cdc7663a-08f0-4737-9e8c-148ce897a09c">BL-L1020;</Project_x0020_Number>
    <Package_x0020_Code xmlns="cdc7663a-08f0-4737-9e8c-148ce897a09c" xsi:nil="true"/>
    <Key_x0020_Document xmlns="cdc7663a-08f0-4737-9e8c-148ce897a09c">false</Key_x0020_Document>
    <Migration_x0020_Info xmlns="cdc7663a-08f0-4737-9e8c-148ce897a09c">MS EXCELProcurement Plan0NPO-BL-L1020-GS</Migration_x0020_Info>
    <Operation_x0020_Type xmlns="cdc7663a-08f0-4737-9e8c-148ce897a09c">Technical Cooperation</Operation_x0020_Type>
    <Document_x0020_Language_x0020_IDB xmlns="cdc7663a-08f0-4737-9e8c-148ce897a09c">English</Document_x0020_Language_x0020_IDB>
    <Identifier xmlns="cdc7663a-08f0-4737-9e8c-148ce897a09c">procurement plan FULL DOC</Identifier>
    <Access_x0020_to_x0020_Information_x00a0_Policy xmlns="cdc7663a-08f0-4737-9e8c-148ce897a09c">Public</Access_x0020_to_x0020_Information_x00a0_Policy>
    <b26cdb1da78c4bb4b1c1bac2f6ac5911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Plan</TermName>
          <TermId xmlns="http://schemas.microsoft.com/office/infopath/2007/PartnerControls">37ebb4f7-eb23-48d3-8efe-6bfd14035730</TermId>
        </TermInfo>
      </Terms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Belize</TermName>
          <TermId xmlns="http://schemas.microsoft.com/office/infopath/2007/PartnerControls">b25f8918-d2fc-4ffa-abe7-d7f0a99f2d4b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b00cef88-4299-4df6-9efe-56a7c46d7424</TermId>
        </TermInfo>
      </Terms>
    </b2ec7cfb18674cb8803df6b262e8b107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4bf49567-b6b7-4f15-bd8c-30222dd969d6</TermId>
        </TermInfo>
      </Terms>
    </nddeef1749674d76abdbe4b239a70bc6>
    <Record_x0020_Number xmlns="cdc7663a-08f0-4737-9e8c-148ce897a09c">R0001226350</Record_x0020_Number>
    <_dlc_DocId xmlns="cdc7663a-08f0-4737-9e8c-148ce897a09c">EZSHARE-887129617-2</_dlc_DocId>
    <_dlc_DocIdUrl xmlns="cdc7663a-08f0-4737-9e8c-148ce897a09c">
      <Url>https://idbg.sharepoint.com/teams/EZ-BL-TCP/BL-T1083/_layouts/15/DocIdRedir.aspx?ID=EZSHARE-887129617-2</Url>
      <Description>EZSHARE-887129617-2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true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>Environment and Natural Resources;</Webtopic>
    <Abstract xmlns="cdc7663a-08f0-4737-9e8c-148ce897a09c" xsi:nil="true"/>
    <Publishing_x0020_House xmlns="cdc7663a-08f0-4737-9e8c-148ce897a09c" xsi:nil="true"/>
    <Related_x0020_SisCor_x0020_Number xmlns="cdc7663a-08f0-4737-9e8c-148ce897a09c" xsi:nil="true"/>
  </documentManagement>
</p:properties>
</file>

<file path=customXml/item5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F99D793F821AC34A8478AD901727A625" ma:contentTypeVersion="851" ma:contentTypeDescription="A content type to manage public (operations) IDB documents" ma:contentTypeScope="" ma:versionID="01e9cda3eae04d96a8488ad752eca43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3a7779b0c81363dce31ad9c5dd46111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L-T1083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FC4517-EEED-45EC-8868-F060DD4889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7BE270-C08C-453A-97F8-A366DAB1294C}"/>
</file>

<file path=customXml/itemProps3.xml><?xml version="1.0" encoding="utf-8"?>
<ds:datastoreItem xmlns:ds="http://schemas.openxmlformats.org/officeDocument/2006/customXml" ds:itemID="{08A3ECA1-1005-4563-BF05-D681FB0C1BE1}"/>
</file>

<file path=customXml/itemProps4.xml><?xml version="1.0" encoding="utf-8"?>
<ds:datastoreItem xmlns:ds="http://schemas.openxmlformats.org/officeDocument/2006/customXml" ds:itemID="{D7BACE47-661C-4D35-9E81-BBD6A458A298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9c571b2f-e523-4ab2-ba2e-09e151a03ef4"/>
    <ds:schemaRef ds:uri="http://schemas.microsoft.com/office/infopath/2007/PartnerControl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2C3FC52E-A7EA-43DD-B0EE-58E44994B1E4}"/>
</file>

<file path=customXml/itemProps6.xml><?xml version="1.0" encoding="utf-8"?>
<ds:datastoreItem xmlns:ds="http://schemas.openxmlformats.org/officeDocument/2006/customXml" ds:itemID="{5C4810E2-4960-46F6-9A43-CB6EEBDA60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 Structure</vt:lpstr>
      <vt:lpstr>Procurement Plan</vt:lpstr>
      <vt:lpstr>Detailed Procurement Plan</vt:lpstr>
      <vt:lpstr>Comparison_of_Qualifications___National_Individual_Consultant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Sustainable Tourism Project (STP II) Procurement Plan for the period February 2016 to July 2017</dc:title>
  <dc:creator>Bruno Costa</dc:creator>
  <cp:keywords>Procurement Plan</cp:keywords>
  <cp:lastModifiedBy>Primo, John Alexander Corbett</cp:lastModifiedBy>
  <cp:lastPrinted>2016-05-06T20:43:35Z</cp:lastPrinted>
  <dcterms:created xsi:type="dcterms:W3CDTF">2011-03-30T14:45:37Z</dcterms:created>
  <dcterms:modified xsi:type="dcterms:W3CDTF">2017-08-23T23:22:09Z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>112;#Procurement Plan|37ebb4f7-eb23-48d3-8efe-6bfd14035730</vt:lpwstr>
  </property>
  <property fmtid="{D5CDD505-2E9C-101B-9397-08002B2CF9AE}" pid="4" name="Function Operations IDB">
    <vt:lpwstr>11;#Goods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>Procurement Plan|37ebb4f7-eb23-48d3-8efe-6bfd14035730</vt:lpwstr>
  </property>
  <property fmtid="{D5CDD505-2E9C-101B-9397-08002B2CF9AE}" pid="7" name="Series Operations IDB">
    <vt:lpwstr>10;#Procurement Administration|d8145667-6247-4db3-9e42-91a14331cc81</vt:lpwstr>
  </property>
  <property fmtid="{D5CDD505-2E9C-101B-9397-08002B2CF9AE}" pid="8" name="Country">
    <vt:lpwstr>28;#Belize|b25f8918-d2fc-4ffa-abe7-d7f0a99f2d4b</vt:lpwstr>
  </property>
  <property fmtid="{D5CDD505-2E9C-101B-9397-08002B2CF9AE}" pid="9" name="Fund IDB">
    <vt:lpwstr>105;#ORC|c028a4b2-ad8b-4cf4-9cac-a2ae6a778e23</vt:lpwstr>
  </property>
  <property fmtid="{D5CDD505-2E9C-101B-9397-08002B2CF9AE}" pid="10" name="Series_x0020_Operations_x0020_IDB">
    <vt:lpwstr>10;#Procurement Administration|d8145667-6247-4db3-9e42-91a14331cc81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>38;#OTHER|4bf49567-b6b7-4f15-bd8c-30222dd969d6</vt:lpwstr>
  </property>
  <property fmtid="{D5CDD505-2E9C-101B-9397-08002B2CF9AE}" pid="14" name="Sub-Sector">
    <vt:lpwstr>39;#OTHER|b00cef88-4299-4df6-9efe-56a7c46d7424</vt:lpwstr>
  </property>
  <property fmtid="{D5CDD505-2E9C-101B-9397-08002B2CF9AE}" pid="15" name="_dlc_DocIdItemGuid">
    <vt:lpwstr>9def1b59-3aa5-45bd-a393-1053875aa6a1</vt:lpwstr>
  </property>
  <property fmtid="{D5CDD505-2E9C-101B-9397-08002B2CF9AE}" pid="24" name="Disclosed">
    <vt:bool>false</vt:bool>
  </property>
  <property fmtid="{D5CDD505-2E9C-101B-9397-08002B2CF9AE}" pid="25" name="Disclosure Activity">
    <vt:lpwstr>Procurement Plan</vt:lpwstr>
  </property>
  <property fmtid="{D5CDD505-2E9C-101B-9397-08002B2CF9AE}" pid="26" name="Webtopic">
    <vt:lpwstr>Environment and Natural Resources;</vt:lpwstr>
  </property>
  <property fmtid="{D5CDD505-2E9C-101B-9397-08002B2CF9AE}" pid="27" name="ContentTypeId">
    <vt:lpwstr>0x0101001A458A224826124E8B45B1D613300CFC00F99D793F821AC34A8478AD901727A625</vt:lpwstr>
  </property>
  <property fmtid="{D5CDD505-2E9C-101B-9397-08002B2CF9AE}" pid="28" name="RecordPoint_ActiveItemMoved">
    <vt:lpwstr>/teams/EZ-BL-TCP/BL-T1083/60 Project Procurement of Goods and Services/Draft Area/Loan 3566 OC-BL Sustainable Tourism II Project Procurement Plan May 2017 to Nov 2018.xlsx</vt:lpwstr>
  </property>
  <property fmtid="{D5CDD505-2E9C-101B-9397-08002B2CF9AE}" pid="29" name="RecordStorageActiveId">
    <vt:lpwstr>8247e791-f17f-47c3-b1b7-0f9a47573ab0</vt:lpwstr>
  </property>
</Properties>
</file>